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nuel.aleman\Desktop\AÑO 2026\Indicadores de Gestión\"/>
    </mc:Choice>
  </mc:AlternateContent>
  <xr:revisionPtr revIDLastSave="0" documentId="8_{59E0F4C6-D2E1-4AE8-B660-20C85C6D6015}" xr6:coauthVersionLast="47" xr6:coauthVersionMax="47" xr10:uidLastSave="{00000000-0000-0000-0000-000000000000}"/>
  <bookViews>
    <workbookView xWindow="-120" yWindow="-120" windowWidth="29040" windowHeight="15720" xr2:uid="{00000000-000D-0000-FFFF-FFFF00000000}"/>
  </bookViews>
  <sheets>
    <sheet name="2-2025" sheetId="1" r:id="rId1"/>
  </sheets>
  <definedNames>
    <definedName name="_xlnm._FilterDatabase" localSheetId="0" hidden="1">'2-2025'!$B$6:$K$77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aDxipzXVWpIJSELsS1z1UZcLEfKAKzBsZ/PYJ826O44="/>
    </ext>
  </extLst>
</workbook>
</file>

<file path=xl/calcChain.xml><?xml version="1.0" encoding="utf-8"?>
<calcChain xmlns="http://schemas.openxmlformats.org/spreadsheetml/2006/main">
  <c r="J57" i="1" l="1"/>
  <c r="J34" i="1"/>
  <c r="R79" i="1" l="1"/>
  <c r="P79" i="1"/>
  <c r="J63" i="1"/>
  <c r="J62" i="1"/>
  <c r="J61" i="1"/>
  <c r="J60" i="1"/>
  <c r="J59" i="1"/>
  <c r="J58" i="1"/>
  <c r="J56" i="1"/>
  <c r="J55" i="1"/>
  <c r="J54" i="1"/>
  <c r="J53" i="1"/>
  <c r="J52" i="1"/>
  <c r="J51" i="1"/>
  <c r="J50" i="1"/>
  <c r="J49" i="1"/>
  <c r="J48" i="1"/>
  <c r="J47" i="1"/>
  <c r="J46" i="1"/>
  <c r="J45" i="1"/>
  <c r="J44" i="1"/>
  <c r="J42" i="1"/>
  <c r="J41" i="1"/>
  <c r="J40" i="1"/>
  <c r="J39" i="1"/>
  <c r="J38" i="1"/>
  <c r="J37" i="1"/>
  <c r="J36" i="1"/>
  <c r="J33" i="1"/>
  <c r="J32" i="1"/>
  <c r="J31" i="1"/>
  <c r="J29" i="1"/>
  <c r="J28" i="1"/>
  <c r="J27" i="1"/>
  <c r="J26" i="1"/>
  <c r="J25" i="1"/>
  <c r="E25" i="1"/>
  <c r="C25" i="1"/>
  <c r="J24" i="1"/>
  <c r="J23" i="1"/>
  <c r="J22" i="1"/>
  <c r="J21" i="1"/>
  <c r="J20" i="1"/>
  <c r="J19" i="1"/>
  <c r="J18" i="1"/>
  <c r="J17" i="1"/>
  <c r="J16" i="1"/>
  <c r="J15" i="1"/>
  <c r="J12" i="1"/>
  <c r="J11" i="1"/>
  <c r="J10" i="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48" authorId="0" shapeId="0" xr:uid="{00000000-0006-0000-0000-000001000000}">
      <text>
        <r>
          <rPr>
            <sz val="10"/>
            <color rgb="FF000000"/>
            <rFont val="Arial"/>
            <scheme val="minor"/>
          </rPr>
          <t>======
ID#AAAB1K9obYw
Jeronimo Ferro    (2026-02-27 15:25:51)
Energía dicen que son pagos me da 109 con los porcentajes este se acerca a la conclusión</t>
        </r>
      </text>
    </comment>
  </commentList>
  <extLst>
    <ext xmlns:r="http://schemas.openxmlformats.org/officeDocument/2006/relationships" uri="GoogleSheetsCustomDataVersion2">
      <go:sheetsCustomData xmlns:go="http://customooxmlschemas.google.com/" r:id="rId1" roundtripDataSignature="AMtx7mis3naebVXI0TlifvpH6t4BH9JZ6Q=="/>
    </ext>
  </extLst>
</comments>
</file>

<file path=xl/sharedStrings.xml><?xml version="1.0" encoding="utf-8"?>
<sst xmlns="http://schemas.openxmlformats.org/spreadsheetml/2006/main" count="533" uniqueCount="384">
  <si>
    <t>ENTIDAD:</t>
  </si>
  <si>
    <t>CÁMARA DE REPRESENTANTES</t>
  </si>
  <si>
    <t>REPRESENTANTE LEGAL:</t>
  </si>
  <si>
    <t>JOHN ABIUD RAMÍREZ BARRIENTOS</t>
  </si>
  <si>
    <t>INDICADORES:</t>
  </si>
  <si>
    <t>INDICADORES DE GESTIÓN</t>
  </si>
  <si>
    <t>AÑO:(2025)</t>
  </si>
  <si>
    <t>Cuarto Trimestre 2025</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</si>
  <si>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</si>
  <si>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</si>
  <si>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</si>
  <si>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</si>
  <si>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</si>
  <si>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</si>
  <si>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</si>
  <si>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</si>
  <si>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</si>
  <si>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</si>
  <si>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</si>
  <si>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</si>
  <si>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</si>
  <si>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</si>
  <si>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</si>
  <si>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</si>
  <si>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</si>
  <si>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</si>
  <si>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IDE-C01</t>
  </si>
  <si>
    <t>Medir el número de Actualizaciones realizadas a procesos y procedimientos</t>
  </si>
  <si>
    <t>Actualización de Procesos y Procedimientos</t>
  </si>
  <si>
    <t>Número de Actualizaciones realizadas</t>
  </si>
  <si>
    <t>Número de Actualizaciones Programadas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</si>
  <si>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</si>
  <si>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</si>
  <si>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</si>
  <si>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</si>
  <si>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</si>
  <si>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</si>
  <si>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</si>
  <si>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ICC-IP02</t>
  </si>
  <si>
    <t>Medir la cantidad de Publicaciones realizadas por la corporación</t>
  </si>
  <si>
    <t>Publicaciones de la Corporación (página web)</t>
  </si>
  <si>
    <t>Número de Publicaciones realizadas</t>
  </si>
  <si>
    <t>Número de Publicaciones programadas</t>
  </si>
  <si>
    <t>ICC-IP03</t>
  </si>
  <si>
    <t>Medir en porcentaje la cantidad mensual de publicaciones en el mural digital</t>
  </si>
  <si>
    <t>Mural  Digital</t>
  </si>
  <si>
    <t>Número de  Publicaciones  realizadas</t>
  </si>
  <si>
    <t>ICC-IP04</t>
  </si>
  <si>
    <t>Medir en porcentaje la cantidad mensual de emisiones radiales</t>
  </si>
  <si>
    <t>Programa  Radial Frecuencia Legislativa</t>
  </si>
  <si>
    <t>Número de   Emisiones  realizadas</t>
  </si>
  <si>
    <t>Número de emisiones programadas</t>
  </si>
  <si>
    <t>IMLC-PR01</t>
  </si>
  <si>
    <t>Misional- Legislativo Constitucional</t>
  </si>
  <si>
    <t xml:space="preserve">Presidencia </t>
  </si>
  <si>
    <t>Medir el número de Audiencias realizadas</t>
  </si>
  <si>
    <t>Audiencias públicas realizadas</t>
  </si>
  <si>
    <t>Cantidad de Audiencias públicas realizadas</t>
  </si>
  <si>
    <t>Total de Audiencias públicas programadas</t>
  </si>
  <si>
    <t>IMLC-PR02</t>
  </si>
  <si>
    <t>Medir la cantidad de Grupos de Interés asistentes</t>
  </si>
  <si>
    <t>Grupos de Interés</t>
  </si>
  <si>
    <t>Cantidad de Grupos de Interés asistentes</t>
  </si>
  <si>
    <t>Cantidad de Grupos de Interés invitados</t>
  </si>
  <si>
    <t>IMLC-SG01</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</si>
  <si>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</si>
  <si>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</si>
  <si>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</si>
  <si>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</si>
  <si>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</si>
  <si>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</si>
  <si>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</si>
  <si>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</si>
  <si>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</si>
  <si>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</si>
  <si>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</si>
  <si>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</si>
  <si>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IMLC-P01</t>
  </si>
  <si>
    <t>Misional-legislativo Constitucional</t>
  </si>
  <si>
    <t>Oficina de Protocolo</t>
  </si>
  <si>
    <t>Medir la cantidad de Condecoraciones otorgadas</t>
  </si>
  <si>
    <t>Condecoraciones</t>
  </si>
  <si>
    <t>Número de Condecoraciones otorgadas</t>
  </si>
  <si>
    <t>Número Total de condecoraciones</t>
  </si>
  <si>
    <t>IMLC-P02</t>
  </si>
  <si>
    <t>Medir la Cantidad de Mociones de Reconocimiento realizadas</t>
  </si>
  <si>
    <t>Mociones de Reconocimiento</t>
  </si>
  <si>
    <t>Número de Mociones de reconocimiento realizadas</t>
  </si>
  <si>
    <t>Número total de Mociones de reconocimiento</t>
  </si>
  <si>
    <t>IMLC-P03</t>
  </si>
  <si>
    <t>Medir la cantidad de Eventos realizados</t>
  </si>
  <si>
    <t>Eventos Realizados</t>
  </si>
  <si>
    <t>Número de Eventos realizados</t>
  </si>
  <si>
    <t>Número total de Eventos</t>
  </si>
  <si>
    <t>IMLC-P04</t>
  </si>
  <si>
    <t>Medir la cantidad de Pasaportes y Visas tramitadas</t>
  </si>
  <si>
    <t>Pasaportes y Visas</t>
  </si>
  <si>
    <t>Número de Pasaportes y Visas Tramitados</t>
  </si>
  <si>
    <t>Número Total de Pasaportes y Visas</t>
  </si>
  <si>
    <t>IMLC-P05</t>
  </si>
  <si>
    <t>Medir la cantidad de Visitas Protocolarias atendidas</t>
  </si>
  <si>
    <t>Visitas Protocolarias</t>
  </si>
  <si>
    <t>Número de Visitas Protocolarias atendidas</t>
  </si>
  <si>
    <t>Número total de Visitas Protocolarias</t>
  </si>
  <si>
    <t>IA-GTH01</t>
  </si>
  <si>
    <t>Apoyo</t>
  </si>
  <si>
    <t>División de Personal</t>
  </si>
  <si>
    <t>Medir el porcentaje de ejecución del Plan Institucional de Capacitación</t>
  </si>
  <si>
    <t>Plan de Capacitaciones</t>
  </si>
  <si>
    <t>Número de Capacitaciones Realizadas</t>
  </si>
  <si>
    <t>Número de Capacitaciones programadas en el Plan</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</si>
  <si>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</si>
  <si>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</si>
  <si>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</si>
  <si>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</si>
  <si>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</si>
  <si>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IA-GTH03</t>
  </si>
  <si>
    <t>Medir la cantidad de certificaciones para trámites de Pensiones y Cesantías</t>
  </si>
  <si>
    <t>Certificados Laborales para Trámites de Pensiones y Cesantías</t>
  </si>
  <si>
    <t>Número de certificaciones realizadas</t>
  </si>
  <si>
    <t>Total de Certificaciones solicitadas</t>
  </si>
  <si>
    <t>IA-GTH04</t>
  </si>
  <si>
    <t>Medir el porcentaje de cumplimiento del Plan de Seguridad y Salud en el Trabajo</t>
  </si>
  <si>
    <t>Plan de Seguridad y Salud en el Trabajo</t>
  </si>
  <si>
    <t>Número de Programas  realizados</t>
  </si>
  <si>
    <t>Número total de programas del plan</t>
  </si>
  <si>
    <t>IA-GTH05</t>
  </si>
  <si>
    <t>Establecer el porcentaje de Incapacidades reportadas a la División de Personal</t>
  </si>
  <si>
    <t>Incapacidades</t>
  </si>
  <si>
    <t>Total Incapacidades Tramitadas</t>
  </si>
  <si>
    <t>Total incapacidades recibidas</t>
  </si>
  <si>
    <t>IA-GTH06</t>
  </si>
  <si>
    <t>Medir el númenro de novedades realizadas</t>
  </si>
  <si>
    <t>Notificaciones realizadas</t>
  </si>
  <si>
    <t>Numero de Notificaciones realizadas</t>
  </si>
  <si>
    <t>Número de Notificaciones por realizar</t>
  </si>
  <si>
    <t>IA-GTH 07</t>
  </si>
  <si>
    <t>Establecer el porcentaje de retiros y cambios realizados</t>
  </si>
  <si>
    <t>Novedades de Planta y UTL</t>
  </si>
  <si>
    <t>Número de novedades realizadas</t>
  </si>
  <si>
    <t>Número total de Novedades</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</si>
  <si>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</si>
  <si>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</si>
  <si>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</si>
  <si>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</si>
  <si>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</si>
  <si>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IA-GTHRC02</t>
  </si>
  <si>
    <t>Establecer el porcentaje de posesiones, retiros y cambios realizados en H.R.</t>
  </si>
  <si>
    <t>Posesiones, retiros y cambios en H.R</t>
  </si>
  <si>
    <t>Número de modificaciones tramitadas</t>
  </si>
  <si>
    <t>Número de modificaciones solicitadas</t>
  </si>
  <si>
    <r>
      <rPr>
        <b/>
        <sz val="10"/>
        <color theme="1"/>
        <rFont val="Arial"/>
      </rPr>
      <t xml:space="preserve">Cuarto Trimestre </t>
    </r>
    <r>
      <rPr>
        <sz val="10"/>
        <color theme="1"/>
        <rFont val="Arial"/>
      </rPr>
      <t>En este periodo no se presentaron novedades de ingreso y/o retiros  de un Honorable Representante  en la nomina de Representantes</t>
    </r>
  </si>
  <si>
    <t>IA-GTHRCO3</t>
  </si>
  <si>
    <t>Establecer el porcentaje de posesiones y cambios realizados en UTL</t>
  </si>
  <si>
    <t>Tramite de posesiones, retiros y cambios en UTL</t>
  </si>
  <si>
    <t>Modificaciones tramnitadas</t>
  </si>
  <si>
    <t>Modificaciones solicitadas</t>
  </si>
  <si>
    <t>IA-GTHRCO4</t>
  </si>
  <si>
    <t>Establecer el porcentaje de posesiones, retiros y cambios realizados en planta.</t>
  </si>
  <si>
    <t>Posesiones, retiros y cambios en planta</t>
  </si>
  <si>
    <t>Modificacion tramitadas</t>
  </si>
  <si>
    <t>Modificacion Solicitadas</t>
  </si>
  <si>
    <t>IA-GTHBS01</t>
  </si>
  <si>
    <t>Medir la cantidad de Consultas Médicas realizadas</t>
  </si>
  <si>
    <t>Consultas Médicas</t>
  </si>
  <si>
    <t>Consultas Médicas realizadas</t>
  </si>
  <si>
    <t>Total consultas Médicas solicitadas</t>
  </si>
  <si>
    <t>IA-GTHBS02</t>
  </si>
  <si>
    <t>Medir la cantidad de Consultas Odontológicas</t>
  </si>
  <si>
    <t>Consultas Odontológicas</t>
  </si>
  <si>
    <t>Consultas Odontológicas realizadas</t>
  </si>
  <si>
    <t>Consultas Odontológicas programadas</t>
  </si>
  <si>
    <t>IA-GJ01</t>
  </si>
  <si>
    <t>División Jurídica</t>
  </si>
  <si>
    <t>Medir el Número de Conceptos jurídicos emitidos</t>
  </si>
  <si>
    <t>Conceptos Jurídicos emitidos - solicitados</t>
  </si>
  <si>
    <t>Número de Conceptos emitidos</t>
  </si>
  <si>
    <t>Número de Conceptos solicitados</t>
  </si>
  <si>
    <t>IA-GJ02</t>
  </si>
  <si>
    <t>Medir la Gestión de Defensa Judicial</t>
  </si>
  <si>
    <t>Defensa Judicial</t>
  </si>
  <si>
    <t>Número de Actuaciones Cumplidas</t>
  </si>
  <si>
    <t>Número de Actuaciones programadas</t>
  </si>
  <si>
    <t>IA-GJ03</t>
  </si>
  <si>
    <t>Medir el número de Procesos Disciplinarios iniciados</t>
  </si>
  <si>
    <t>Procesos Disciplinarios iniciados</t>
  </si>
  <si>
    <t>Número de Actuaciones Disciplinarias ejecutadas</t>
  </si>
  <si>
    <t>Número de Actuaciones Disciplinarias Presentadas</t>
  </si>
  <si>
    <t>IA-GJ04</t>
  </si>
  <si>
    <t>Medir la Gestión para el recaudo de Obligaciones a favor de la Entidad</t>
  </si>
  <si>
    <t>Casos Tramitados de Cobro Coactivo</t>
  </si>
  <si>
    <t>Número de Actuaciones de Cobro Coativo Ejecutadas</t>
  </si>
  <si>
    <t>Número de Actuaciones de Cobro Coativo Programadas</t>
  </si>
  <si>
    <t>IA-GJ05</t>
  </si>
  <si>
    <t>Medir la Tasa de Éxito Procesal</t>
  </si>
  <si>
    <t>Tasa de Éxito  Procesal</t>
  </si>
  <si>
    <t>Número de procesos en contra de la entidad terminados con fallo favorable</t>
  </si>
  <si>
    <t>Total número de procesos en contra de la entidad terminados</t>
  </si>
  <si>
    <t>IA-GJC01</t>
  </si>
  <si>
    <t>División Jurídica-Contratación</t>
  </si>
  <si>
    <t>Medir el avance de Contratos legalizados</t>
  </si>
  <si>
    <t>Ejecución Contractual</t>
  </si>
  <si>
    <t>contratos registrados (legalizados)</t>
  </si>
  <si>
    <t xml:space="preserve">Número de solicitudes de Contratación </t>
  </si>
  <si>
    <t>IA-GJC02</t>
  </si>
  <si>
    <t>Medir el porcentaje de Contratos liquidados</t>
  </si>
  <si>
    <t>Porcentaje de Contratos</t>
  </si>
  <si>
    <t>Porcentaje de Contratos liquidados</t>
  </si>
  <si>
    <t>Contratos ejecutados</t>
  </si>
  <si>
    <t>IA-GFP01</t>
  </si>
  <si>
    <t>División Financiera</t>
  </si>
  <si>
    <t>Medir el porcentaje de las Reservas Presupuestales</t>
  </si>
  <si>
    <t>Reservas Presupuestales</t>
  </si>
  <si>
    <t>Reservas Presupuestales canceladas</t>
  </si>
  <si>
    <t>Reservas presupuestales constituidas</t>
  </si>
  <si>
    <r>
      <rPr>
        <b/>
        <sz val="10"/>
        <color theme="1"/>
        <rFont val="Arial"/>
      </rPr>
      <t xml:space="preserve">Cuarto Trimestre </t>
    </r>
    <r>
      <rPr>
        <sz val="10"/>
        <color theme="1"/>
        <rFont val="Arial"/>
      </rPr>
      <t>La ejecución del último trimestre confirma una adecuada planeación financiera y capacidad institucional para administrar compromisos presupuestales dentro del marco de responsabilidad fiscal,
🔹 Octubre:   Se registró una ejecución por $315.799.104, equivalente al 9,3% de la meta mensual programada, lo cual evidencia que la mayor parte de la cancelación de reservas ya se había realizado en meses anteriores.
🔹 Noviembre:  Se alcanzó un cumplimiento del 100% de la meta mensual ($3.111.606.142), consolidando el proceso de saneamiento financiero.
🔹 Diciembre:  Se ejecutó la totalidad de la meta programada ($5.025.551), cerrando la vigencia sin saldos pendientes significativos.</t>
    </r>
  </si>
  <si>
    <t>IA-GFP02</t>
  </si>
  <si>
    <t>Medir el porcentaje de Cuentas por Pagar</t>
  </si>
  <si>
    <t xml:space="preserve">Cuentas por Pagar </t>
  </si>
  <si>
    <t>Cuentas por Pagar canceladas</t>
  </si>
  <si>
    <t>Cuentas por Pagar constituidas</t>
  </si>
  <si>
    <r>
      <rPr>
        <sz val="10"/>
        <color theme="1"/>
        <rFont val="Arial"/>
      </rPr>
      <t xml:space="preserve">Durante el </t>
    </r>
    <r>
      <rPr>
        <b/>
        <sz val="10"/>
        <color theme="1"/>
        <rFont val="Arial"/>
      </rPr>
      <t>Cuarto Trimestre</t>
    </r>
    <r>
      <rPr>
        <sz val="10"/>
        <color theme="1"/>
        <rFont val="Arial"/>
      </rPr>
      <t xml:space="preserve"> (octubre–diciembre), no se evidencian saldos pendientes ni nuevas obligaciones por este concepto</t>
    </r>
  </si>
  <si>
    <t>IA-GFP03</t>
  </si>
  <si>
    <t>Medir el porcentaje de Presupuesto mensual para gasto de inversión ejecutado</t>
  </si>
  <si>
    <t xml:space="preserve">Gastos de Inversión </t>
  </si>
  <si>
    <t>Total de Gastos de Inversión comprometido</t>
  </si>
  <si>
    <t>Total Gastos de Inversión Presupuestado</t>
  </si>
  <si>
    <t>IA-GFP04</t>
  </si>
  <si>
    <t>Determinar el porcentaje de Gasto de Personal</t>
  </si>
  <si>
    <t>Gastos de Personal</t>
  </si>
  <si>
    <t>Total de Gastos de Personal comprometido</t>
  </si>
  <si>
    <t>Total de Gastos de personal Presupuestado</t>
  </si>
  <si>
    <r>
      <rPr>
        <b/>
        <sz val="10"/>
        <color theme="1"/>
        <rFont val="Arial"/>
      </rPr>
      <t xml:space="preserve">Cuarto Trimestre </t>
    </r>
    <r>
      <rPr>
        <sz val="10"/>
        <color theme="1"/>
        <rFont val="Arial"/>
      </rPr>
      <t xml:space="preserve">Para esta vigencia la Corporación tiene una apropiación total inicial de $516,106,000,000 se han bloqueado un valor de $103,795,057,989 se han hecho reducciones por valor de $80,587,000,000 y se han hecho adiciones por un monto de $ 183,886,999,999 para una apropiacion final de $619,405,999,999 para gastos de personal hasta diciembre se han ejecutado (Pagos) recursos por $512,708,626,453 lo que representa un avance del 99%.
La ejecución presupuestal del cuarto trimestre consolida una gestión financiera responsable en el rubro de Gastos de Personal. La entidad garantizó el pago oportuno de obligaciones laborales y mantuvo coherencia entre planeación, apropiación y ejecución, los incrementos de octubre obedece a pago de retroactivo del incremento de los H representantes 2025. y en el mes de diciembre corresponde dicho incremento al pago retroactivo del incremento de planilla de los H representantes y el pago de las primas de navidad, prima semestral, nomina de exfuncionarios, vacaciones, prima de vacaciones, valores incrementados por la salida de vaciones colectivas del 99% de los funcionarios de la Entidad, 
El saldo no ejecutado deberá analizarse en términos de: los pagos de los fondos de pension , salud y parafiscales y pago de cesantias fondonacional del ahorro que se realizara en el mes de enero 2026. 
Los pago realizados en el ultimo trimestre de la vigencia 2025 fue por un valor de $163,085,824,818. comparado con las metas proyectadas de pago de dicho trimestre $163,910,942,010 se alcanzo un porcetaje de ejecucion de un 99% en dicho trimestre. asi mismo realizando una comparacion con el presupuesto total del año $ 515,610,942,010, en este trimestre se ejecuto un 32% del total del año
</t>
    </r>
  </si>
  <si>
    <t>IA-GFP05</t>
  </si>
  <si>
    <t>Medir el porcentaje de Gasto de Funcionamiento</t>
  </si>
  <si>
    <t>Gasto de Funcionamiento</t>
  </si>
  <si>
    <t>Total Gasto de Funcionamiento comprometido</t>
  </si>
  <si>
    <t>Total Gasto de Funcionamiento Presupuestado</t>
  </si>
  <si>
    <r>
      <rPr>
        <sz val="10"/>
        <color theme="1"/>
        <rFont val="Arial"/>
      </rPr>
      <t xml:space="preserve">Para el </t>
    </r>
    <r>
      <rPr>
        <b/>
        <sz val="10"/>
        <color theme="1"/>
        <rFont val="Arial"/>
      </rPr>
      <t xml:space="preserve">Cuarto Trimestre </t>
    </r>
    <r>
      <rPr>
        <sz val="10"/>
        <color theme="1"/>
        <rFont val="Arial"/>
      </rPr>
      <t>el Ministerio de Hacienda apropio recursos por un monto de $ 677,515,000,000 de los cuales se han  adicionado un valor de $325,189,804,435  y se han reducido un valor de $ 139,102,804,436 para una apropiacion vigente de $863,601,999,999 adicional se han bloqueado un monto $ 103,795,057,989, a la fecha se ha ejecutado (Pagos) recursos por el orden de $705,632,705,311 alcanzando un nivel de avance del 93%.
Para el ultimo trimestre se realizaron pagos por un monto de $ 248,880,204,287 representando un 35% del pago total cancelado en el año (705,632,705,311) mostrando una ejecución de $66,606,771,920 octubre, $63,577,264,159 Nov y $118,696,168,208 para diciembre, de comformidad a la ejecucion de nomina y a la ejecucion de los contratos de prestacion de servicios. los saldos pendiente de pago en gastos generales se constituyeron como rezago presupuestal 2026
Los pago realizados en el ultimo trimestre de la vigencia 2025 fue por un valor de $248,880,204,287. comparado con las metas proyectadas de pago de dicho trimestre $298,806,942,010 se alcanzo un porcetaje de ejecucion de un 83% en dicho trimestre. asi mismo realizando una comparacion con el presupuesto total del año $ 759,806,942,010, en este trimestre se ejecuto un 33% del total del año</t>
    </r>
  </si>
  <si>
    <t>IA-GFP06</t>
  </si>
  <si>
    <t>Medir el porcentaje de Presupuesto ejecutado</t>
  </si>
  <si>
    <t>Total Presupuesto</t>
  </si>
  <si>
    <t>Total Presupuesto comprometido</t>
  </si>
  <si>
    <t>Total Presupuesto asignado</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</si>
  <si>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</si>
  <si>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</si>
  <si>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</si>
  <si>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</si>
  <si>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</si>
  <si>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</si>
  <si>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</si>
  <si>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r>
      <rPr>
        <b/>
        <sz val="11"/>
        <color theme="1"/>
        <rFont val="Arial"/>
      </rPr>
      <t xml:space="preserve">Cuarto Trimestre </t>
    </r>
    <r>
      <rPr>
        <sz val="11"/>
        <color theme="1"/>
        <rFont val="Arial"/>
      </rPr>
      <t xml:space="preserve">*Se puede evidenciar que para el mes de octubre se presentó una reducción del 87% en el pago de servicio de energia, en este periodo se paga la factura correspondiente a septiembre. (Nota: La factura Ed. Nuevo llego por $10)
*Se puede evidenciar que para el mes de noviembre se presentó un aumento del 31% en el pago de servicio de energia, en este periodo se paga la factura correspondiente a octubre. 
*Se puede evidenciar que para el mes de diciembre se presentó un aumento del 383% en el pago de servicio de energia, en este periodo se paga la factura correspondiente a noviembre (Nota: La factura de Ed. Nuevo volvió al consumo normal). 
En conclusión, para el cuarto trimestre se presento un aumento del 108,83% en el pago del servicio de energia. </t>
    </r>
  </si>
  <si>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</si>
  <si>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</si>
  <si>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</si>
  <si>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</si>
  <si>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</si>
  <si>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r>
      <rPr>
        <b/>
        <sz val="10"/>
        <color theme="1"/>
        <rFont val="Arial"/>
      </rPr>
      <t xml:space="preserve">Cuarto Trimestre </t>
    </r>
    <r>
      <rPr>
        <sz val="10"/>
        <color theme="1"/>
        <rFont val="Arial"/>
      </rPr>
      <t>*Se puede evidenciar que para el mes de octubre se presentó una reducción del 0,32% en el pago del servicio de acueducto y alcantarillado, en este periodo se paga la factura correspondiente al mes de septiembre. 
*Se puede evidenciar que para el mes de noviembre se presentó un aumento del 73% en el pago del servicio de acueducto y alcantarillado, en este periodo se paga la factura correspondiente al mes de octubre. 
*Se puede evidenciar que para el mes de diciembre se presentó una reducción del 40% en el pago del servicio de acueducto y alcantarillado, en este periodo se paga la factura coorespondiente al mes de noviembre
En conclusión, para el cuarto trimestre se presento un aumento en el pago del servicio de acueducto del 10,69%.</t>
    </r>
  </si>
  <si>
    <t>IA-GDS03</t>
  </si>
  <si>
    <t>División de Servicios</t>
  </si>
  <si>
    <t>Medir el número de Fumigaciones realizadas en la Entidad</t>
  </si>
  <si>
    <t>Fumigaciones</t>
  </si>
  <si>
    <t>Número de Fumigaciones realizadas</t>
  </si>
  <si>
    <t>Número de Fumigaciones Programadas</t>
  </si>
  <si>
    <r>
      <rPr>
        <sz val="10"/>
        <color theme="1"/>
        <rFont val="Arial"/>
      </rPr>
      <t xml:space="preserve">Las actividades de fumigación en el </t>
    </r>
    <r>
      <rPr>
        <b/>
        <sz val="10"/>
        <color theme="1"/>
        <rFont val="Arial"/>
      </rPr>
      <t>Cuarto Trimestre</t>
    </r>
    <r>
      <rPr>
        <sz val="10"/>
        <color theme="1"/>
        <rFont val="Arial"/>
      </rPr>
      <t xml:space="preserve"> del 2025 se desarrollarón de manera normal dentro de la programación establecida, se cumplió con el 100% con respecto ala meta programada </t>
    </r>
  </si>
  <si>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</si>
  <si>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</si>
  <si>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</si>
  <si>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</si>
  <si>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</si>
  <si>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r>
      <rPr>
        <sz val="10"/>
        <color theme="1"/>
        <rFont val="Arial"/>
      </rPr>
      <t>*En e</t>
    </r>
    <r>
      <rPr>
        <b/>
        <sz val="10"/>
        <color theme="1"/>
        <rFont val="Arial"/>
      </rPr>
      <t xml:space="preserve">l Cuarto Trimestre </t>
    </r>
    <r>
      <rPr>
        <sz val="10"/>
        <color theme="1"/>
        <rFont val="Arial"/>
      </rPr>
      <t>del 2025, se realizaron 5 capacitaciones por parte del Grupo de Control y Servicios aliado estratégico de la ARL AXA COLPATRIA para la Cámara de Representante,s Se adjunta certificado de las capacitaciones,cumpliendo con el 100%.</t>
    </r>
  </si>
  <si>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</si>
  <si>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</si>
  <si>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</si>
  <si>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</si>
  <si>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</si>
  <si>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</si>
  <si>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</si>
  <si>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</si>
  <si>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</si>
  <si>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</si>
  <si>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IA-GDS07</t>
  </si>
  <si>
    <t>Ambiental Eficacia</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</si>
  <si>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</si>
  <si>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</si>
  <si>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</si>
  <si>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</si>
  <si>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IA-GDSS01</t>
  </si>
  <si>
    <t>Medir la cantidad de inventarios realizados</t>
  </si>
  <si>
    <t>Inventarios realizados</t>
  </si>
  <si>
    <t>Número de inventarios realizados</t>
  </si>
  <si>
    <t>Total de inventarios Programados</t>
  </si>
  <si>
    <t xml:space="preserve"> IA-GTIC01</t>
  </si>
  <si>
    <t>Apoyo- Gestión de TIC</t>
  </si>
  <si>
    <t>Medir el porcentaje de Tiempo de Servicio de Redes</t>
  </si>
  <si>
    <t>Porcentaje Tiempo de Servicios  de Redes</t>
  </si>
  <si>
    <t xml:space="preserve">Tiempo de Redes en Servicios </t>
  </si>
  <si>
    <t>Total de tiempo disponible</t>
  </si>
  <si>
    <t>IA-GTIC02</t>
  </si>
  <si>
    <t>Medir el porcentaje de Disponibilidad Correo Electrónico</t>
  </si>
  <si>
    <t>Porcentaje Disponibilidad Correo Electrónico</t>
  </si>
  <si>
    <t>Tiempo servidor Correo Electrónico</t>
  </si>
  <si>
    <t>IA-GTIC03</t>
  </si>
  <si>
    <t>Medir el porcentaje al Aire de la Web</t>
  </si>
  <si>
    <t>Porcentaje al Aire Institucional</t>
  </si>
  <si>
    <t>Tiempo Servidor Web al aire</t>
  </si>
  <si>
    <t xml:space="preserve"> IA-GTIC04</t>
  </si>
  <si>
    <t>Medir el porcentaje de  las Solicitudes Atendidas con el recurso humano disponible</t>
  </si>
  <si>
    <t>Porcentaje Solictudes  TICS</t>
  </si>
  <si>
    <t>Número de Solictudes Atendidas</t>
  </si>
  <si>
    <t>Total solicitudes Reportadas</t>
  </si>
  <si>
    <t>IA-GTIC05</t>
  </si>
  <si>
    <t>Medir el porcentaje de Backup</t>
  </si>
  <si>
    <t>Porcentaje de Actividades Backup</t>
  </si>
  <si>
    <t>Tiempo de Redes en Servicio</t>
  </si>
  <si>
    <t>IE-CES01</t>
  </si>
  <si>
    <t>Evaluación</t>
  </si>
  <si>
    <t xml:space="preserve">Evaluación y Seguimiento                                                                                                                                </t>
  </si>
  <si>
    <t>Medir el Cumplimiento de seguimientos programados</t>
  </si>
  <si>
    <t>Seguimientos realizados</t>
  </si>
  <si>
    <t>Número de Seguimientos realizados</t>
  </si>
  <si>
    <t>Total de Seguimientos programados PAAI</t>
  </si>
  <si>
    <t>IE-CES02</t>
  </si>
  <si>
    <t>Medir el número de Auditorías  Internas realizadas</t>
  </si>
  <si>
    <t>Auditorías Internas ejecutadas</t>
  </si>
  <si>
    <t>Número de Auditorías internas realizadas</t>
  </si>
  <si>
    <t>Total Auditorías Internas programadas PPAI</t>
  </si>
  <si>
    <t>IE-CES03</t>
  </si>
  <si>
    <t>Medir el cumplimiento en la prestación de los informes de Ley responsabilidad de la OCCI</t>
  </si>
  <si>
    <t>Informes de Ley Presentados</t>
  </si>
  <si>
    <t>Número de informes de ley presentados</t>
  </si>
  <si>
    <t>Total de informes de ley responsabilidad de la OCCI</t>
  </si>
  <si>
    <t xml:space="preserve"> </t>
  </si>
  <si>
    <t>dividido en 2</t>
  </si>
  <si>
    <t>DIARIAS</t>
  </si>
  <si>
    <t>(</t>
  </si>
  <si>
    <r>
      <rPr>
        <b/>
        <sz val="10"/>
        <color rgb="FF000000"/>
        <rFont val="Arial"/>
      </rPr>
      <t xml:space="preserve">Cuarto Trimestre </t>
    </r>
    <r>
      <rPr>
        <sz val="10"/>
        <color rgb="FF000000"/>
        <rFont val="Arial"/>
        <family val="2"/>
      </rPr>
      <t xml:space="preserve">en este periodo no se realizóninguna  </t>
    </r>
    <r>
      <rPr>
        <sz val="10"/>
        <color rgb="FF000000"/>
        <rFont val="Arial"/>
      </rPr>
      <t xml:space="preserve"> audiencia pública de rendición de cuentas de la Cámara de Representantes 2024-2025, denominada "Huellas del territorio: porque mostrar resultados es construir paz", se llevó a cabo el dia 16 de julio de 2025 a las 2 p.m. en el Salón Boyacá, ubicado en el primer piso el Capitolio Nacional con una duración de 3 horas 45 minutos, la transmisión en vivo de la audiencia pública se realizó a través del Canal Congreso y por el canal de YouTube, en la actualidad se puede observar la transmisión en el enlace: </t>
    </r>
    <r>
      <rPr>
        <u/>
        <sz val="10"/>
        <color rgb="FF1155CC"/>
        <rFont val="Arial"/>
      </rPr>
      <t>https://www.youtube.com/watch?v=_u-k6AirU_w&amp;t=11648s</t>
    </r>
  </si>
  <si>
    <r>
      <rPr>
        <b/>
        <sz val="10"/>
        <color rgb="FF000000"/>
        <rFont val="Arial"/>
      </rPr>
      <t>Cuarto Trimestre</t>
    </r>
    <r>
      <rPr>
        <sz val="10"/>
        <color rgb="FF000000"/>
        <rFont val="Arial"/>
        <family val="2"/>
      </rPr>
      <t xml:space="preserve"> En este periódo no se  invitaron grupos de interes</t>
    </r>
    <r>
      <rPr>
        <b/>
        <sz val="10"/>
        <color rgb="FF000000"/>
        <rFont val="Arial"/>
      </rPr>
      <t xml:space="preserve">. </t>
    </r>
    <r>
      <rPr>
        <sz val="10"/>
        <color rgb="FF000000"/>
        <rFont val="Arial"/>
      </rPr>
      <t>Se actualizó la base de datos y se enviaron las invitaciones a los grupos interés, los ministerios y entes de control, asi mismo, por las redes sociales y demás medios con los que cuenta la Cámara de Representantes se invitó a la ciudadanía y a través de los correos corporativos a los funcionarios y contratistas de la Corporación. El registro de asistencia levantado el dia 16 de julio de 2025, corresponde a 276 personas, entre funcionarios e invitados. El reporte de la transmisión a través del enlace de YouTube a la fecha ha obtenido 2,4 K vistas.</t>
    </r>
  </si>
  <si>
    <r>
      <rPr>
        <b/>
        <sz val="10"/>
        <color theme="1"/>
        <rFont val="Arial"/>
        <family val="2"/>
      </rPr>
      <t>Cuarto Trimestre:</t>
    </r>
    <r>
      <rPr>
        <sz val="10"/>
        <color theme="1"/>
        <rFont val="Arial"/>
        <family val="2"/>
      </rPr>
      <t>Este indicador arrojo un 503% de las iniciativas legislativas radicadas,se reporta de manera semestral y obedece a los proyectos de ley que ha sido radicados por quienes están facultados por la Constitución y la Ley ante la Secretaría General, para efectuar su reparto y dar paso a su respectivo trámite legislativo para aprobación en los cuatro debates que surten los proyectos de ley, incluyendo las que hacen tránsito de Senado a Cámara.</t>
    </r>
  </si>
  <si>
    <r>
      <rPr>
        <b/>
        <sz val="10"/>
        <color theme="1"/>
        <rFont val="Arial"/>
      </rPr>
      <t>Cuarto Trimestre</t>
    </r>
    <r>
      <rPr>
        <sz val="10"/>
        <color theme="1"/>
        <rFont val="Arial"/>
        <family val="2"/>
      </rPr>
      <t xml:space="preserve"> La cantidad de pqrsd registradas fueron atendidas en un 100%,</t>
    </r>
    <r>
      <rPr>
        <b/>
        <sz val="10"/>
        <color theme="1"/>
        <rFont val="Arial"/>
      </rPr>
      <t xml:space="preserve"> </t>
    </r>
    <r>
      <rPr>
        <u/>
        <sz val="10"/>
        <color rgb="FF000000"/>
        <rFont val="Arial"/>
      </rPr>
      <t>Los valores del indicador se toman de manera trimestal de los reportes suministrados por las areas de la Cámara de Representes. La totalidad de PQRSD ingresadas por el portal web y reportadas  fueron contestadas o direccionadas a la oficina o entidad competente para dar respuesta. En el siguiente link se encontrarán publicados los informes consolidados año 2025
 https://www.camara.gov.co/1010-informes-de-gestion-de-pqrsd</t>
    </r>
  </si>
  <si>
    <t xml:space="preserve">Cuarto Trimestre La Oficina de Protocolo tramito   el 100% de los pasaportes y visas solicitadas.
 En el mes de octubre de 2025 se tramitaron (1) solicitudes de pasaportes oficiales/regulares y se culminaron (4) procesos de visa.
En el mes de octubre de 2025 se culminó 1 proceso de solicitud de pasaporte:
El 8 de octubre se solicitó cita en cancillería para trámite de pasaporte regular para familiar (Hijo) del Honorable Representante Julio Roberto Salazar. (1)
En el mes de octubre de 2025 se culminaron 4 procesos de solicitudes de visas así: 
El 1 de octubre se entregó pasaporte con visa de los Estados Unidos a la Honorable Representante Saray Robayo. (1)
El 1 de octubre se entregó pasaporte con visa de los Estados Unidos de familiar (Hija) del Honorable Representante Libardo Cruz Casado. (1)
El 21 de octubre se entregó pasaporte con visa de los Estados Unidos de familiar (Hija) de la Honorable Representante Sandra Milena Ramírez Caviedes. (1)
El 29 de octubre se entregó pasaporte con visa de los Estados Unidos al Honorable Representante Daniel Restrepo Carmona. (1)                                                                                            El En el mes de noviembre de 2025 se tramitaron (1) solicitudes de Pasaportes oficiales/regulares y se culminaron (4) procesos de visa.
En el mes de Noviembre de 2025 se culminó 1 proceso de solicitud de pasaporte:
El 19 de noviembre se solicitó cita en cancillería para trámite de pasaporte regular para familiar (Hija) del Honorable Representante Gabriel Becerra Yañez. (1)
En el mes de Noviembre de 2025 se culminaron 4 procesos de solicitudes de visas así: 
El 4 de noviembre se entregó pasaporte con visa de los Estados Unidos de familiar (Hija) del Honorable Representante Aníbal Gustavo Hoyos. (1)
El 11 de noviembre se entregó pasaporte con visa de los Estados Unidos a la Honorable Representante Karyme Cotes. (1)
El 19 de noviembre se entregó pasaporte con visa de los Estados Unidos de familiar (Madre) del Honorable Representante Mauricio Londoño Lugo. (1)
El 25 de noviembre se entregó pasaporte con visa de los Estados Unidos al Honorable Representante Héctor Mauricio Cuéllar. (1)                                                                                          EN EL MES DE DICIEMBRE DE 2025 SE TRAMITARON (0) SOLICITUDES DE PASAPORTES OFICIALES/REGULARES Y SE CULMINARON (1) PROCESOS DE VISA.
En el mes de Diciembre de 2025 no se  solicitaron  pasaportes.
En el mes de Diciembre de 2025 se culminaron 1 procesos de solicitudes de visas así: 
Se entrego una visa de Estados Unidos para el hijo menor del Representante Diogenes Quintero Amaya
</t>
  </si>
  <si>
    <r>
      <rPr>
        <b/>
        <sz val="10"/>
        <color theme="1"/>
        <rFont val="Arial"/>
      </rPr>
      <t xml:space="preserve">Cuarto Trimestre. </t>
    </r>
    <r>
      <rPr>
        <sz val="10"/>
        <color theme="1"/>
        <rFont val="Arial"/>
        <family val="2"/>
      </rPr>
      <t xml:space="preserve">La Oficina de Protocolo cumplio con el 100% de las visitas protocolaria.                                                                                                                  </t>
    </r>
    <r>
      <rPr>
        <sz val="10"/>
        <color theme="1"/>
        <rFont val="Arial"/>
      </rPr>
      <t xml:space="preserve"> Durante el mes de octubre de 2025   se realizaron dos (2) visitas protocolarias, el 15 de octubre visita guiada de Azerbaiyan por el Honorable Representante Vacca Suarez. Durante,el 29 de octubre del 2025. Visita oficial de los Parlametarios de Curazao al congreso de la republica. el mes de noviembre de 2025  no se realizaron visitas protocolarias . el mes de diciembre de 2025  no se realizaron visitas protocolarias .</t>
    </r>
  </si>
  <si>
    <r>
      <rPr>
        <b/>
        <sz val="10"/>
        <color theme="1"/>
        <rFont val="Arial"/>
      </rPr>
      <t xml:space="preserve">Cuarto Trimestre </t>
    </r>
    <r>
      <rPr>
        <sz val="10"/>
        <color theme="1"/>
        <rFont val="Arial"/>
        <family val="2"/>
      </rPr>
      <t>Del 100 %  de las actividades programadas se realizó un  28 % mas de lo programados</t>
    </r>
    <r>
      <rPr>
        <b/>
        <sz val="10"/>
        <color theme="1"/>
        <rFont val="Arial"/>
      </rPr>
      <t xml:space="preserve">.                                                                                               </t>
    </r>
    <r>
      <rPr>
        <sz val="10"/>
        <color theme="1"/>
        <rFont val="Arial"/>
      </rPr>
      <t xml:space="preserve">*En el mes de diciembre Las actividades del GYM, equipo deportivos,  funcionarios del mes, Biblioteca Virtual, Sala de Lactancia se realizaran durante todo el año 2025.                                                                                                                                                                              *Actrividades: Quinquenios anual 2025, Concurso decoración navideña, novenas navideñas, Evento fin de año, Detalle HR- Detalle funcionarios de planta y Detalle niños hasta los 17 años, Dia de la Bicicleta, Encuesta de Satisfación, Encuesta de Necesidades, Campañas Codigo de Integridad y Capacitación Acoso.                                                </t>
    </r>
  </si>
  <si>
    <r>
      <rPr>
        <b/>
        <sz val="10"/>
        <color theme="1"/>
        <rFont val="Arial"/>
      </rPr>
      <t xml:space="preserve">Cuarto Trimestre </t>
    </r>
    <r>
      <rPr>
        <sz val="10"/>
        <color theme="1"/>
        <rFont val="Arial"/>
      </rPr>
      <t>En el Trimestre se logro el 100% de las incapacidades recibidas en la División de Personal.                                                                                     En el mes de octubre y noviembre de 202 se tramitaron 38 incapacidades, logrando asi un avance del 100% en la meta.
*En el mes de diciembre del 2025 se tramitaron 22 incapacidades, logrando asi un avance del 100% en la meta.
* En el año 2025 se tramitaron 293 incapacidades logrando un 100% de la meta anual</t>
    </r>
  </si>
  <si>
    <r>
      <rPr>
        <b/>
        <sz val="10"/>
        <color theme="1"/>
        <rFont val="Arial"/>
      </rPr>
      <t xml:space="preserve">Cuarto Trimestre  </t>
    </r>
    <r>
      <rPr>
        <sz val="10"/>
        <color theme="1"/>
        <rFont val="Arial"/>
      </rPr>
      <t xml:space="preserve">En el  trimestre  se logro un 100%  en el porcentaje de retiros de novedades de planta y UTL.                                                                               cambios realizados en el mes de octubre y noviembre se tramitaron 398 novedades, logrando asi un avance del 100% en la meta
*En el mes de diciembre 2025 se tramitaron 262 novedades, logrando un avance del 100% en la meta 
</t>
    </r>
  </si>
  <si>
    <r>
      <t xml:space="preserve"> </t>
    </r>
    <r>
      <rPr>
        <b/>
        <sz val="10"/>
        <color theme="1"/>
        <rFont val="Arial"/>
      </rPr>
      <t>Cuarto Trimestre S</t>
    </r>
    <r>
      <rPr>
        <sz val="10"/>
        <color theme="1"/>
        <rFont val="Arial"/>
        <family val="2"/>
      </rPr>
      <t xml:space="preserve">e cumplio el 100% de la meta total. es decir, </t>
    </r>
    <r>
      <rPr>
        <sz val="10"/>
        <color theme="1"/>
        <rFont val="Arial"/>
      </rPr>
      <t>Nos muestra el porcentaje mensual de eficiencia en el desarrollo de solicitudes de descuento en nomina,  que Se muestra el cumpliento alto de las solicitudes de descuento que ingresan a la seccion de registro y control y el debido tramite de dichos descuentos a la nomina en su totalidad.</t>
    </r>
  </si>
  <si>
    <r>
      <t>C</t>
    </r>
    <r>
      <rPr>
        <b/>
        <sz val="11"/>
        <color theme="1"/>
        <rFont val="Calibri"/>
      </rPr>
      <t>uarto Trimestre.</t>
    </r>
    <r>
      <rPr>
        <sz val="11"/>
        <color theme="1"/>
        <rFont val="Calibri"/>
        <family val="2"/>
      </rPr>
      <t>Se cumplio la meta total del 100% en el periodo analizado y se muestra el cumplimiento de las solicitudes a dichas modificaciones de nomina y el debido tramite de las solicitudes en su totalidad</t>
    </r>
    <r>
      <rPr>
        <b/>
        <sz val="11"/>
        <color theme="1"/>
        <rFont val="Calibri"/>
      </rPr>
      <t>.</t>
    </r>
    <r>
      <rPr>
        <sz val="11"/>
        <color theme="1"/>
        <rFont val="Calibri"/>
      </rPr>
      <t xml:space="preserve"> Nos muestra el porcentaje mensual de las modificaciones que ocurren en la nomina de UTL en los ingresos, cambios de cargo y retiros del personal, </t>
    </r>
  </si>
  <si>
    <r>
      <rPr>
        <b/>
        <sz val="10"/>
        <color theme="1"/>
        <rFont val="Arial"/>
      </rPr>
      <t xml:space="preserve">Cuarto Trimestrese. </t>
    </r>
    <r>
      <rPr>
        <sz val="10"/>
        <color theme="1"/>
        <rFont val="Arial"/>
        <family val="2"/>
      </rPr>
      <t xml:space="preserve">Se cumplio la meta total del 100% en el periodo analizado y se muestra el cumplimiento de las solicitudes a dichas modificaciones de nomina y el debido tramite de las solicitudes en su totalidad. </t>
    </r>
    <r>
      <rPr>
        <sz val="10"/>
        <color theme="1"/>
        <rFont val="Arial"/>
      </rPr>
      <t xml:space="preserve"> Nos muestra el porcentaje mensual de las modificaciones que ocurren en la nomina de Planta en los ingresos, cambios de cargo y retiros del personal,  </t>
    </r>
  </si>
  <si>
    <r>
      <t xml:space="preserve">En el </t>
    </r>
    <r>
      <rPr>
        <b/>
        <sz val="10"/>
        <color theme="1"/>
        <rFont val="Arial"/>
      </rPr>
      <t>Cuarto Trimestre,</t>
    </r>
    <r>
      <rPr>
        <sz val="10"/>
        <color theme="1"/>
        <rFont val="Arial"/>
        <family val="2"/>
      </rPr>
      <t>En este períod</t>
    </r>
    <r>
      <rPr>
        <b/>
        <sz val="10"/>
        <color theme="1"/>
        <rFont val="Arial"/>
      </rPr>
      <t xml:space="preserve">o </t>
    </r>
    <r>
      <rPr>
        <sz val="10"/>
        <color theme="1"/>
        <rFont val="Arial"/>
      </rPr>
      <t xml:space="preserve"> se cumplio con el  el  100% con  del indicador de gestion de defensa judiciadel 2025 se cumplieron 20 actuaciones de las 20 programadas correspondientes a los procesos de litigio y procesos extrajudiciales en los que hace parte la entidad, l.</t>
    </r>
  </si>
  <si>
    <r>
      <t xml:space="preserve">Para el </t>
    </r>
    <r>
      <rPr>
        <b/>
        <sz val="10"/>
        <color theme="1"/>
        <rFont val="Arial"/>
      </rPr>
      <t>Cuarto Trimestre</t>
    </r>
    <r>
      <rPr>
        <sz val="10"/>
        <color theme="1"/>
        <rFont val="Arial"/>
      </rPr>
      <t xml:space="preserve"> .Se le dio  Cumplimiento del 100% anual, se observa una taza de éxito procesal de los procesos de litigio en contra de la entidad de un 100%, dado que nos han sido notificados 3 fallos con sentido FAVORABLE para los intereses de la entidad.</t>
    </r>
  </si>
  <si>
    <r>
      <t xml:space="preserve">En el </t>
    </r>
    <r>
      <rPr>
        <b/>
        <sz val="10"/>
        <color theme="1"/>
        <rFont val="Arial"/>
      </rPr>
      <t>Cuarto Trimestre.</t>
    </r>
    <r>
      <rPr>
        <sz val="10"/>
        <color theme="1"/>
        <rFont val="Arial"/>
      </rPr>
      <t xml:space="preserve">  Se le dio cumplimiento  con el 100% de la meta programada.se expidieron:  dos (2) autos de terminación y archivo, un (1) auto que ordena continuar con el proceso y un (1) auto de levantamiento de medida cautelares, correspondientes a los siguientes procesos,</t>
    </r>
  </si>
  <si>
    <r>
      <t xml:space="preserve">En el </t>
    </r>
    <r>
      <rPr>
        <b/>
        <sz val="10"/>
        <color theme="1"/>
        <rFont val="Arial"/>
      </rPr>
      <t>Cuarto Trimestre</t>
    </r>
    <r>
      <rPr>
        <sz val="10"/>
        <color theme="1"/>
        <rFont val="Arial"/>
      </rPr>
      <t xml:space="preserve"> del año 2025 se cumplió con la meta en el  el avance de los contratos legalizdos del 100%. </t>
    </r>
  </si>
  <si>
    <r>
      <t xml:space="preserve">En el </t>
    </r>
    <r>
      <rPr>
        <b/>
        <sz val="10"/>
        <color theme="1"/>
        <rFont val="Arial"/>
      </rPr>
      <t>Cuarto Trimestre:</t>
    </r>
    <r>
      <rPr>
        <sz val="10"/>
        <color theme="1"/>
        <rFont val="Arial"/>
      </rPr>
      <t xml:space="preserve"> No se elaboró ningun,plan,programa,proyecto,por ende,  no se aprobo ningúno en el  comite Institucional de Gestión y desempeño .</t>
    </r>
  </si>
  <si>
    <r>
      <rPr>
        <b/>
        <sz val="10"/>
        <color theme="1"/>
        <rFont val="Arial"/>
        <family val="2"/>
      </rPr>
      <t xml:space="preserve">Cuarto Trimestre: </t>
    </r>
    <r>
      <rPr>
        <sz val="10"/>
        <color theme="1"/>
        <rFont val="Arial"/>
        <family val="2"/>
      </rPr>
      <t xml:space="preserve">.El promedio de la gestión del periodo </t>
    </r>
    <r>
      <rPr>
        <sz val="10"/>
        <color theme="1"/>
        <rFont val="Arial"/>
      </rPr>
      <t xml:space="preserve">de 2025  fue del  92 %  lo que representa un aumento en el porcentaje de cumplimiento de las metas de los programas de radio Frecuencia Legislativa, que se deben realizar dos veces a la semana los sábados y domingos y  son emitidos por Radio Nacional de Colombia. En el mes de octubre se emitieron 8 programas con un total de 96 entrevistas de Representantes a la Cámara, en el mes de noviembre se realizaron 10  programas, con un total  de 103 entrevistas a  Representantes a la Cámara y en el mes de Diciembre se emitieron 6 programas  con un total de 64 entrevistas Para un total de 24 programas emitidos con la participación de 263 Representantes a la Cámara durante el cuarto trimestre de 2025. Estos programas son producidos por la Oficina de Información y Prensa y permiten  visualizar la actividad legislativa de los Representantes a través de este medio.  </t>
    </r>
  </si>
  <si>
    <r>
      <t xml:space="preserve">En el </t>
    </r>
    <r>
      <rPr>
        <b/>
        <sz val="10"/>
        <color theme="1"/>
        <rFont val="Arial"/>
      </rPr>
      <t>Cuarto Trimestre:</t>
    </r>
    <r>
      <rPr>
        <sz val="10"/>
        <color theme="1"/>
        <rFont val="Arial"/>
      </rPr>
      <t xml:space="preserve"> No se realizaron  actualizaciones  de procesos y procedimeintos,por ende no se aprobaron en ningún comite  Institucional de Gestión y desempeño </t>
    </r>
  </si>
  <si>
    <r>
      <rPr>
        <b/>
        <sz val="10"/>
        <color theme="1"/>
        <rFont val="Arial"/>
        <family val="2"/>
      </rPr>
      <t>Cuarto Trimestre:</t>
    </r>
    <r>
      <rPr>
        <sz val="10"/>
        <color theme="1"/>
        <rFont val="Arial"/>
      </rPr>
      <t xml:space="preserve"> .El promedio de rendimiento del periodo del año  de 2025  fue de 100% en donde las piezas elaboradas  fueron difundidas a través de  los correos electrónicos, intranet o fondo de pantalla de los computadotes de la entidad.  A pesar de esto se está cumpliendo con la meta establecida para el Plan de acción 2025.</t>
    </r>
  </si>
  <si>
    <r>
      <rPr>
        <b/>
        <sz val="10"/>
        <color theme="1"/>
        <rFont val="Arial"/>
        <family val="2"/>
      </rPr>
      <t xml:space="preserve">Cuarto Trimestre: </t>
    </r>
    <r>
      <rPr>
        <sz val="10"/>
        <color theme="1"/>
        <rFont val="Arial"/>
        <family val="2"/>
      </rPr>
      <t>El promedio de rendimiento del año</t>
    </r>
    <r>
      <rPr>
        <sz val="10"/>
        <color theme="1"/>
        <rFont val="Arial"/>
      </rPr>
      <t xml:space="preserve">  2025  fue del  83 %  en donde se publicaron en la página web:  78 comunicados   en el mes de octubre 1 comunicado, 3 comunicados en el mes de noviembre y 0 en el mes de diciembre  para un total de 4 comunicados de prensa por parte de los Representantes a la Cámara  y  39  en el mes de octubre, 20 comunicados en el mes de noviembre y 15 comunicados en el mes de diciembre para un total de 74  comunicados de prensa elaborados por la Oficina de Información y  Prensa,  tres  publicaciones de la revista Poder Legislativo en su portal web cuya dirección es: https://www.poderlegislativo.com/  realizó tres publicaciones correspondientes a los meses de: octubre  con la publicación de 19 artículos y la participación de 46  Representantes a la Cámara, noviembre  con la publicación de 22 artículos y la participáción de 51 Representantes a la Cámara y Diciembre  con la publicación de 13 articulos y la participación de 33 representantes. La publicación en redes sociales (Facebook, Instagram, youtube y Twiter y la nueva red social de la Cámara de Representantes tik tok)  en el mes de octubre se registraron: 266  publicaciones, con 4,234  likes 710 compartidos, 266 menciones  y 468 comentarios, en el mes de noviembre  se registraron: 211  publicaciones,con  6,652 likes, 1,090 compartidos, 296 menciones, 304  comnentarios y en el mes de diciembre se registraron: 137 publicaciones, 1,536 likes, 351 compartidos,  225 menciones, 183  comentarios.  En estas publicaciones se reporta y divulga toda la actividad legislativa de los meses de octubre, noviembre, y diciembre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r>
  </si>
  <si>
    <r>
      <t xml:space="preserve"> </t>
    </r>
    <r>
      <rPr>
        <b/>
        <sz val="10"/>
        <color theme="1"/>
        <rFont val="Arial"/>
        <family val="2"/>
      </rPr>
      <t xml:space="preserve">Cuarto Trimestre : </t>
    </r>
    <r>
      <rPr>
        <sz val="10"/>
        <color theme="1"/>
        <rFont val="Arial"/>
        <family val="2"/>
      </rPr>
      <t xml:space="preserve">El promedio de rendimiento en el periodo  del año </t>
    </r>
    <r>
      <rPr>
        <sz val="10"/>
        <color theme="1"/>
        <rFont val="Arial"/>
      </rPr>
      <t xml:space="preserve">  2025  fue del  62%, con la producción de 37  formatos televisivos, lo que  muestra que se mantiene la meta propuesta  en los programas producidos y realizados  por el Canal Congreso y la Oficina de Información y Prensa y que se emiten por el Canal Congreso, youtube y el canal RCN.  </t>
    </r>
  </si>
  <si>
    <r>
      <rPr>
        <b/>
        <sz val="10"/>
        <color theme="1"/>
        <rFont val="Arial"/>
      </rPr>
      <t xml:space="preserve">Cuarto Trimestre: </t>
    </r>
    <r>
      <rPr>
        <sz val="10"/>
        <color theme="1"/>
        <rFont val="Arial"/>
        <family val="2"/>
      </rPr>
      <t xml:space="preserve">Se dio un </t>
    </r>
    <r>
      <rPr>
        <sz val="10"/>
        <color theme="1"/>
        <rFont val="Arial"/>
      </rPr>
      <t xml:space="preserve"> cumplimiento al 100% de las condecoraciones otrogadas.  En el mes de octubre de 2025 solicitaron treita y ocho (38) condecoraciones y se elaboraron todas, dando un cumplimiento al 100% de lo solicitado. dando un cumplimiento al 100% de lo solicitado.En el mes de noviembre de 2025 solicitaron cuarenta y cuatro (44) condecoraciones y se elaboraron todas, .En el mes de diciembre de 2025 solicitaron veintiseis (26) condecoraciones y se elaboraron todas,.</t>
    </r>
  </si>
  <si>
    <r>
      <rPr>
        <b/>
        <sz val="10"/>
        <color theme="1"/>
        <rFont val="Arial"/>
      </rPr>
      <t xml:space="preserve">Cuarto Trimestre: </t>
    </r>
    <r>
      <rPr>
        <sz val="10"/>
        <color theme="1"/>
        <rFont val="Arial"/>
        <family val="2"/>
      </rPr>
      <t>En este periodo se dio un cumplimiento al 100% en las mociones de reconocimeinto.</t>
    </r>
    <r>
      <rPr>
        <b/>
        <sz val="10"/>
        <color theme="1"/>
        <rFont val="Arial"/>
      </rPr>
      <t xml:space="preserve"> </t>
    </r>
    <r>
      <rPr>
        <sz val="10"/>
        <color theme="1"/>
        <rFont val="Arial"/>
      </rPr>
      <t xml:space="preserve"> En el mes de octubre de 2025 solicitaron catorce  (14) mociones y se elaboraron todas, dando un cumplimiento al 100% de lo solicitado.  En el mes de noviembre de 2025 solicitaron cuarenta y cuatro (44) mociones y se elaboraron todas,  En el mes de diciembre de 2025 solicitaron quince (15) mociones y se elaboraron todas,  </t>
    </r>
  </si>
  <si>
    <r>
      <rPr>
        <b/>
        <sz val="10"/>
        <color theme="1"/>
        <rFont val="Arial"/>
      </rPr>
      <t>Cuarto Trimestre</t>
    </r>
    <r>
      <rPr>
        <sz val="10"/>
        <color theme="1"/>
        <rFont val="Arial"/>
      </rPr>
      <t xml:space="preserve"> La oficina de Protoco cumplio con el 100% de los eventos programdos,en el mes de diciembre de 2025 se realizaron (21) veintiun  eventos. El martes 2 de diciembre del 2025. En el Salón Luis Carlos Galán – Honorable Congreso de la República, la Representante a la Cámara Dra. Marelen Castillo Torres otorgó la Orden de la Democracia Simón Bolívar en el grado Cruz de Comendador a Recuperadora y Normalizadora Integral de Cartera S.A.S –,El 2 de diciembre del 2025. En el Salón Luis Carlos Galán – Congreso de la República. El honorable Representante a la Cámara Dr. Heráclito Landínez otorgó la Orden de la Democracia Simón Bolívar, en el grado Cruz de Caballero, a la patrullera de la Policía Nacional Erika Agripina Rey. El martes 2 de diciembre del 2025. En el Salón Luis Carlos Galán – del Congreso de la República La Honorable Representante a la Cámara, Dra. Marelen Castillo Torres otorgó la Orden de la Democracia Simón Bolívar en el grado Cruz de Comendador a la institución Universitaria Politécnico Grancolombiano. El 3 de diciembre del 2025. En el Salón Boyacá del Congreso de la República, el Honorable Representante Dr. James Mosquera Torres otorgó la condecoración, Orden de la Democracia Simón Bolívar, en el grado “Gran Cruz Extraordinaria con placa de oro” al Brigadier General William Oswaldo Rincón. El 4 de diciembre del 2025. VIII Encuentro “Pensemos a Colombia en Paz”  </t>
    </r>
  </si>
  <si>
    <r>
      <rPr>
        <b/>
        <sz val="10"/>
        <color rgb="FF000000"/>
        <rFont val="Arial"/>
      </rPr>
      <t>Cuarto Trimestre .</t>
    </r>
    <r>
      <rPr>
        <sz val="10"/>
        <color rgb="FF000000"/>
        <rFont val="Arial"/>
        <family val="2"/>
      </rPr>
      <t>La División de Personal   logró un avance del 100%</t>
    </r>
    <r>
      <rPr>
        <b/>
        <sz val="10"/>
        <color rgb="FF000000"/>
        <rFont val="Arial"/>
      </rPr>
      <t xml:space="preserve"> </t>
    </r>
    <r>
      <rPr>
        <sz val="10"/>
        <color rgb="FF000000"/>
        <rFont val="Arial"/>
      </rPr>
      <t xml:space="preserve"> en las capacitaciónes de acuerdo a lo programado. </t>
    </r>
  </si>
  <si>
    <r>
      <rPr>
        <b/>
        <sz val="10"/>
        <rFont val="Arial"/>
        <family val="2"/>
      </rPr>
      <t>Cuarto Trimestre</t>
    </r>
    <r>
      <rPr>
        <sz val="10"/>
        <rFont val="Arial"/>
        <family val="2"/>
      </rPr>
      <t xml:space="preserve"> En el mes de octubre, noviembre, diciembre se logró un 84% en la elaboración de Certificados Laborales para Trámites de Pensiones y Cesantías.                                                                                                                                                                              
Se realizaron 78 solicitudes, logrando así un avance del 87% en la meta   
En el mes de diciembre del 2025 se realizaron 29 solicitudes, logrando así un 76% en la meta     
En el año 2025 se tramitaron 759 solicitudes, logrando un 87% de la meta anual                                                                                                
                                                                                                        </t>
    </r>
  </si>
  <si>
    <r>
      <rPr>
        <b/>
        <sz val="10"/>
        <color theme="1"/>
        <rFont val="Arial"/>
        <family val="2"/>
      </rPr>
      <t xml:space="preserve">Cuarto Trimestre:  Los pago realizados en el ultimo trimestre de la vigencia 2025 fue por un valor de $16,004,904,795. comparado con las metas proyectadas de pago de dicho trimestre $38,471,877,853 se alcanzo un porcetaje de ejecucion de un 42% en dicho trimestre. asi mismo realizando una comparacion con el presupuesto total del año $ 139,564,383,853, en este trimestre se ejecuto un 11% del total del año.                                                                         </t>
    </r>
    <r>
      <rPr>
        <sz val="10"/>
        <color theme="1"/>
        <rFont val="Arial"/>
        <family val="2"/>
      </rPr>
      <t xml:space="preserve"> Para la vigencia 2025, la Entidad contó con una apropiación vigente en inversión de $139.564.383.853, de los cuales se ejecutaron pagos por $117.096.375.677, alcanzando un nivel de ejecución del 83,9% al cierre de diciembre.
En el último trimestre del año se observó una dinámica de cierre ordenada:
Octubre: ejecución moderada ($4.838 millones).
Noviembre: no se registraron pagos.
Diciembre: reactivación de pagos ($7.566 millones).
El trimestre no presentó presiones extraordinarias de ejecución ni concentración desbordada de recursos en diciembre. La mayor intensidad de pagos ya se había producido entre junio y septiembre.
La diferencia del 16,1% frente a la apropiación se obedecer a: Recursos comprometidos pendientes de pago (reservas). Ajustes en cronogramas contractuales. Recursos no comprometidos por dinámica propia de los proyectos.
En términos generales, el comportamiento es consistente con la naturaleza de la inversión pública, donde los desembolsos dependen de avances contractuales y actas de cumplimiento, los saldos de pagos se contituyeron en Rezagos presupuestales 2026, sustentados y soportados por los supervosores .
Los pago realizados en el ultimo trimestre de la vigencia 2025 fue por un valor de $16,004,904,795. comparado con las metas proyectadas de pago de dicho trimestre $38,471,877,853 se alcanzo un porcetaje de ejecucion de un 42% en dicho trimestre. asi mismo realizando una comparacion con el presupuesto total del año $ 139,564,383,853, en este trimestre se ejecuto un 11% del total del año</t>
    </r>
  </si>
  <si>
    <r>
      <rPr>
        <b/>
        <sz val="10"/>
        <color theme="1"/>
        <rFont val="Arial"/>
      </rPr>
      <t>Cuarto Trimestre</t>
    </r>
    <r>
      <rPr>
        <sz val="10"/>
        <color theme="1"/>
        <rFont val="Arial"/>
      </rPr>
      <t xml:space="preserve"> En el trimestre se realizaron 204 consultas medicas, logrando así un avance del 100% de la meta programada</t>
    </r>
  </si>
  <si>
    <r>
      <rPr>
        <b/>
        <sz val="10"/>
        <color theme="1"/>
        <rFont val="Arial"/>
      </rPr>
      <t xml:space="preserve">Cuarto Trimestre </t>
    </r>
    <r>
      <rPr>
        <sz val="10"/>
        <color theme="1"/>
        <rFont val="Arial"/>
      </rPr>
      <t xml:space="preserve">En el  trimestre se realizaron 204 consultas odontologicas. logrando asi un avance del 97% con respecto a  la meta  programada           </t>
    </r>
  </si>
  <si>
    <r>
      <rPr>
        <b/>
        <sz val="10"/>
        <color theme="1"/>
        <rFont val="Arial"/>
        <family val="2"/>
      </rPr>
      <t>Cuarto Trimestre:</t>
    </r>
    <r>
      <rPr>
        <sz val="10"/>
        <color theme="1"/>
        <rFont val="Arial"/>
        <family val="2"/>
      </rPr>
      <t>Se cumplio con el 100% de la meta programada en la realización de cuatro procesos disciplinarios (4)  ó</t>
    </r>
    <r>
      <rPr>
        <b/>
        <sz val="10"/>
        <color theme="1"/>
        <rFont val="Arial"/>
        <family val="2"/>
      </rPr>
      <t xml:space="preserve"> </t>
    </r>
    <r>
      <rPr>
        <sz val="10"/>
        <color theme="1"/>
        <rFont val="Arial"/>
        <family val="2"/>
      </rPr>
      <t xml:space="preserve"> Aperturas de investigación disciplinaria preliminar 020/2025, 017/2023, 002/2022 y 022/2025</t>
    </r>
  </si>
  <si>
    <r>
      <t xml:space="preserve">En el </t>
    </r>
    <r>
      <rPr>
        <b/>
        <sz val="10"/>
        <rFont val="Arial"/>
        <family val="2"/>
      </rPr>
      <t>Cuarto Trimestre</t>
    </r>
    <r>
      <rPr>
        <sz val="10"/>
        <rFont val="Arial"/>
        <family val="2"/>
      </rPr>
      <t xml:space="preserve"> del año 2025, NO se emitiron  conceptos por parte de la División Juridica de la Direccion Administrativa de la Camara de Representantes.</t>
    </r>
  </si>
  <si>
    <r>
      <t xml:space="preserve">En el </t>
    </r>
    <r>
      <rPr>
        <b/>
        <sz val="10"/>
        <color theme="1"/>
        <rFont val="Arial"/>
      </rPr>
      <t xml:space="preserve">Cuarto Trimestre </t>
    </r>
    <r>
      <rPr>
        <sz val="10"/>
        <color theme="1"/>
        <rFont val="Arial"/>
      </rPr>
      <t>de 2025 se liquidaron siete contratos(7) referenciados  asi: CI_3300_2024, CI_0296_2024, CPS_3009_2025, CC_1655_2024, CPS_0517_2025, OC_124794_2024 y CI_0514_2024. Se exceptúan de este informe las liquidaciones realizadas en contratos en los cuales su procedencia no era obligatoria a la luz de lo dispuesto en el artículo 60 de la Ley 80 de 1993.</t>
    </r>
  </si>
  <si>
    <r>
      <t xml:space="preserve">Para el </t>
    </r>
    <r>
      <rPr>
        <b/>
        <sz val="10"/>
        <color theme="1"/>
        <rFont val="Arial"/>
      </rPr>
      <t>Cuarto Trimestre</t>
    </r>
    <r>
      <rPr>
        <sz val="10"/>
        <color theme="1"/>
        <rFont val="Arial"/>
      </rPr>
      <t xml:space="preserve"> el Ministerio de Hacienda apropio recursos por un monto de $817,079,383,853, de los cuales se han  adicionado un valor de $325,189,804,435  y se han reducido un valor de $ 139,102,804,436 para una apropiacion vigente de $1,003,166,383,852 adicional se han bloqueado un monto $ 103,795,057,989, para una apropiación disponible de $ 899,371,325,863 , a la fecha se ha ejecutado (Pagos) recursos por el orden de $822,729,080,988 alcanzando un nivel de avance del 91%.
Para el ultimo trimestre se realizaron pagos por un monto de $ 264,885,104,082 representando un 35% del pago total cancelado en el año (705,632,705,311) mostrando una ejecución de $66,606,771,920 octubre, $63,577,264,159 Nov y $118,696,168,208 para diciembre, de commformidad a la ejecucion de nomina y a la ejecucion de los contratos de prestacion de servicios. los saldos pendiente de pago en gastos generales en inversionse constituyeron como rezago presupuestal 2026,
Octubre y noviembre presentan una ejecución alineada con la meta programada (100% y 99%), lo que evidencia adecuada planeación y control del gasto.
Diciembre concentra el mayor volumen de pagos del trimestre; sin embargo, alcanza solo el 62% frente a la meta programada ($202.121 millones), generando una diferencia significativa asociado a: Ejecución de nómina, Contratos de prestación de servicios, Obligaciones derivadas de inversión. Los saldos pendientes de pago en gastos generales e inversión se constituyen como rezago presupuestal para la vigencia 2026
en el ultimo trimestre la entidad alcanzó un 91% de ejecución anual, indicador satisfactorio dentro de estándares del sector público.
Los pago realizados en el ultimo trimestre de la vigencia 2025 fue por un valor de $ 264,885,109,082. comparado con las metas proyectadas de pago de dicho trimestre $341,171,325,863 se alcanzo un porcetaje de ejecucion de un 78% en dicho trimestre. asi mismo realizando una comparacion con el presupuesto total del año $ 899,371,325,863 , en este trimestre se ejecuto un 29% del total del año</t>
    </r>
  </si>
  <si>
    <t xml:space="preserve">En el Cuarto Trimestre.Promoambiental,ai mismo se  recogioel 100% de los residuos ordinarios generados en su totalidad, </t>
  </si>
  <si>
    <r>
      <rPr>
        <b/>
        <sz val="10"/>
        <rFont val="Arial"/>
        <family val="2"/>
      </rPr>
      <t>*Cuarto Trimestre.</t>
    </r>
    <r>
      <rPr>
        <sz val="10"/>
        <color theme="1"/>
        <rFont val="Arial"/>
        <family val="2"/>
      </rPr>
      <t xml:space="preserve"> Se logro Medir el 100% de Residuos generados y entregados para aprovechamiento.</t>
    </r>
  </si>
  <si>
    <r>
      <t xml:space="preserve">*Para el </t>
    </r>
    <r>
      <rPr>
        <b/>
        <sz val="10"/>
        <color theme="1"/>
        <rFont val="Arial"/>
      </rPr>
      <t>Cuarto Trimestre el indicador para este trimestre es  el 100%,</t>
    </r>
    <r>
      <rPr>
        <sz val="10"/>
        <color theme="1"/>
        <rFont val="Arial"/>
      </rPr>
      <t xml:space="preserve"> la ejecución del contrato se desarrolló de manera normal y los vehículos son atendidos dentro de los plazos establecidos, total mantenimientos solicitados en el trimestre 8 y total mantenimientos realizados en el trimestre 8,
Nota: En diciembre no ingreso ningun carro a mantenimiento. </t>
    </r>
  </si>
  <si>
    <r>
      <t xml:space="preserve">En el </t>
    </r>
    <r>
      <rPr>
        <b/>
        <sz val="10"/>
        <color theme="1"/>
        <rFont val="Arial"/>
      </rPr>
      <t>Cuarto Trimestre</t>
    </r>
    <r>
      <rPr>
        <sz val="10"/>
        <color theme="1"/>
        <rFont val="Arial"/>
      </rPr>
      <t xml:space="preserve"> de 2025 la meta propuesta para la verficación de inventarios fué de 146 inventarios, en el mes de octubre se realizaron 34 inventario que corresponde al 74% con respecto a la meta de 46 inventarios a realizar, en el mes de noviembre se realizaron 51 inventario que corresponde al 102% con respecto a la meta de 50 inventarios a realizar, en el mes de diciembre se realizaron 6 inventarios  que corresponde al 12% con respecto a la meta de 50 inventarios a realizar, e</t>
    </r>
    <r>
      <rPr>
        <b/>
        <sz val="10"/>
        <color theme="1"/>
        <rFont val="Arial"/>
        <family val="2"/>
      </rPr>
      <t>n los meses de octubre, noviembre y diciembre de 2025 se realizaron 91 inventarios que corresponde al 62,3%  de la meta propuesta</t>
    </r>
    <r>
      <rPr>
        <sz val="10"/>
        <color theme="1"/>
        <rFont val="Arial"/>
      </rPr>
      <t xml:space="preserve"> de 146 inventarios, y se obtiene un acumulado de 92%                                                                                                                                                                                                                                                                                                                                                                                                                                                                                                                                                                                                                                             Para la vigencia 2025 y de acuerdo con el sistema de inventarios, la verificación física de los  los 241 inventarios de Representantes, oficinas Administrativas y Legislativas de Ley 5/1992, se reparten entre los lideres de recorrido, considerando la disponibilidad de los funcionarios a cargo con quien se verifican físicamente los inventarios.                        </t>
    </r>
  </si>
  <si>
    <r>
      <rPr>
        <b/>
        <sz val="10"/>
        <color theme="1"/>
        <rFont val="Arial"/>
      </rPr>
      <t>Cuarto Trimestr:EL Porcentaje Disponibilidad Correo Electrónico fue del 100%.</t>
    </r>
    <r>
      <rPr>
        <sz val="10"/>
        <color theme="1"/>
        <rFont val="Arial"/>
      </rPr>
      <t xml:space="preserve"> El servicio de gmail brinda la información de disponibilidad de todos los servicios prestados por google de este se obtiene la anterior información </t>
    </r>
  </si>
  <si>
    <r>
      <rPr>
        <b/>
        <sz val="10"/>
        <color rgb="FF000000"/>
        <rFont val="Arial"/>
      </rPr>
      <t>Cuarto Trimestre: Se logro un 100% en la realización  de los  Backup,</t>
    </r>
    <r>
      <rPr>
        <sz val="10"/>
        <color rgb="FF000000"/>
        <rFont val="Arial"/>
      </rPr>
      <t xml:space="preserve"> Las copias se realizan automáticamente previamente configuradas, estas máquinas virtuales, están alojadas en la nube de Azure, locales de Nutanix data center, se crearon 2 maquinas virtuales adicionales en NUTANIX para pagina web en julio</t>
    </r>
  </si>
  <si>
    <r>
      <rPr>
        <b/>
        <sz val="10"/>
        <color theme="1"/>
        <rFont val="Arial"/>
      </rPr>
      <t xml:space="preserve">Cuarto Trimestre </t>
    </r>
    <r>
      <rPr>
        <sz val="10"/>
        <color theme="1"/>
        <rFont val="Arial"/>
      </rPr>
      <t>Para el 30 de noviembre se realizó la publicacion de 4 segtuimientos, plan de accion, matrices de riesgo , planes de mejoramoiento interno y plan de CGR ( se encuentra cumplido desde los trimestres anteriores ) para un porcentaje de cumplimiemto del 75%..                                                                                                            Para el corte de 31 de diciembre  2025 se publicó informe de transparencia para un porcentaje de cumplimiento del 80% los 4 informes restantes quedaran publicados con el corte indicado 31/01/ 2026,</t>
    </r>
  </si>
  <si>
    <r>
      <rPr>
        <b/>
        <sz val="10"/>
        <color theme="1"/>
        <rFont val="Arial"/>
      </rPr>
      <t>Cuarto Trimestre</t>
    </r>
    <r>
      <rPr>
        <sz val="10"/>
        <color theme="1"/>
        <rFont val="Arial"/>
      </rPr>
      <t xml:space="preserve"> Para el corte de 30 de noviembre 2025 se ejecutaron y publicaron un total de 4 auditorias correspondientes a PAC, caja menor , gobierno digital , final para un porcentaje 83,3%. Para el corte 30/12/2025 se ejecutaron y publicaron 3 auditorias internas, contratacion estatal , control doc y sistema de control interno contable para el cumplimiento total del indicador ,en ese orden de ideas, se logro un100%</t>
    </r>
    <r>
      <rPr>
        <sz val="10"/>
        <color theme="1"/>
        <rFont val="Arial"/>
        <family val="2"/>
      </rPr>
      <t>en las auditorias realizas vs programadas.</t>
    </r>
  </si>
  <si>
    <r>
      <t xml:space="preserve">
Para el </t>
    </r>
    <r>
      <rPr>
        <b/>
        <sz val="10"/>
        <color theme="1"/>
        <rFont val="Arial"/>
      </rPr>
      <t>Cuarto Trimestre:</t>
    </r>
    <r>
      <rPr>
        <sz val="10"/>
        <color theme="1"/>
        <rFont val="Arial"/>
      </rPr>
      <t xml:space="preserve"> Se  cumplido del 100% y el total del año 78,,6%,se publicaron un total de 1 informes correspondientes a austeridad en el gasto público, </t>
    </r>
  </si>
  <si>
    <r>
      <rPr>
        <b/>
        <sz val="10"/>
        <color theme="1"/>
        <rFont val="Arial"/>
      </rPr>
      <t xml:space="preserve">Cuarto Trimestre </t>
    </r>
    <r>
      <rPr>
        <sz val="10"/>
        <color theme="1"/>
        <rFont val="Arial"/>
      </rPr>
      <t xml:space="preserve">En el mes de octubre y noviembre del 2025 se realizaron 213 actividades, logrando un avance del 100% de acuerdo a la meta programada  
* En el mes de diciembre del 2025 se realizaron 73 actividades, logrando untotal en el trimestre de 286 actividades realizadas de acuerdo al plan de seguridad en el trabajo y  un avance del 100% de acuerdo a la meta programada
* En el año 2025 se realizaron 1429 actividades de SST, logrando el 100% de la meta
                                                                                                        </t>
    </r>
  </si>
  <si>
    <r>
      <rPr>
        <b/>
        <sz val="10"/>
        <color theme="1"/>
        <rFont val="Arial"/>
      </rPr>
      <t>Cuarto Trimestre</t>
    </r>
    <r>
      <rPr>
        <sz val="10"/>
        <color theme="1"/>
        <rFont val="Arial"/>
      </rPr>
      <t xml:space="preserve"> Con respecto al tiempo que estuvieron disponibles las redes, suman un total de 43200 en el trimestre y en el semestre de  260640 minutos.logrando un 100%</t>
    </r>
  </si>
  <si>
    <r>
      <rPr>
        <b/>
        <sz val="10"/>
        <color theme="1"/>
        <rFont val="Arial"/>
      </rPr>
      <t xml:space="preserve">Cuarto Trimestre </t>
    </r>
    <r>
      <rPr>
        <sz val="10"/>
        <color theme="1"/>
        <rFont val="Arial"/>
      </rPr>
      <t xml:space="preserve">Con respecto a las solicitudes de soporte técnico reportadas  se atendieron  2143 logrando un 100% en las solicitudes del área de Tecnologías de la Información y las Comunicaciones para el cuarto trimestre del año 2025 a corte del 31de diciembre el cual  suman 2143 casos, </t>
    </r>
  </si>
  <si>
    <r>
      <t>Cuarto Trimestre</t>
    </r>
    <r>
      <rPr>
        <sz val="10"/>
        <color rgb="FF000000"/>
        <rFont val="Arial"/>
        <family val="2"/>
      </rPr>
      <t>:Durante el cuarto trimestre del año el tiempo operativo estuvo en un promedio del 98% marcando las horas de mantenimiento, se presenta indisponibildad de pagina por saturacion en el cache</t>
    </r>
  </si>
  <si>
    <r>
      <rPr>
        <b/>
        <sz val="10"/>
        <color theme="1"/>
        <rFont val="Arial"/>
      </rPr>
      <t>Cuarto Trimestre s</t>
    </r>
    <r>
      <rPr>
        <sz val="10"/>
        <color theme="1"/>
        <rFont val="Arial"/>
        <family val="2"/>
      </rPr>
      <t xml:space="preserve">e logro un 100% en la realización d e novedades. </t>
    </r>
    <r>
      <rPr>
        <b/>
        <sz val="10"/>
        <color theme="1"/>
        <rFont val="Arial"/>
      </rPr>
      <t xml:space="preserve">                                                                                                                                                                 </t>
    </r>
    <r>
      <rPr>
        <sz val="10"/>
        <color theme="1"/>
        <rFont val="Arial"/>
      </rPr>
      <t xml:space="preserve"> En el mes de octubre y noviembre se notificaron 484 resoluciones, logrando un avance del 100% en la meta.
* En el mes de diciembre del 2025 se notificaron 264 resoluciones, logrando un avance del 100% en la meta 
*En el año 2025 se notificaron 2905 resoluciones, logrando un avance del 100% de la meta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</si>
</sst>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color theme="1"/>
      <name val="Arial Narrow"/>
    </font>
    <font>
      <sz val="10"/>
      <color theme="1"/>
      <name val="Arial"/>
    </font>
    <font>
      <u/>
      <sz val="10"/>
      <color rgb="FF000000"/>
      <name val="Arial"/>
    </font>
    <font>
      <sz val="11"/>
      <color theme="1"/>
      <name val="Arial"/>
    </font>
    <font>
      <sz val="10"/>
      <color rgb="FF000000"/>
      <name val="Arial"/>
    </font>
    <font>
      <sz val="9"/>
      <color theme="1"/>
      <name val="Arial"/>
    </font>
    <font>
      <sz val="12"/>
      <color theme="1"/>
      <name val="Arial"/>
    </font>
    <font>
      <sz val="12"/>
      <color rgb="FF000000"/>
      <name val="Arial Narrow"/>
    </font>
    <font>
      <sz val="11"/>
      <color theme="1"/>
      <name val="Calibri"/>
    </font>
    <font>
      <b/>
      <sz val="12"/>
      <color theme="1"/>
      <name val="Arial"/>
    </font>
    <font>
      <b/>
      <sz val="10"/>
      <color theme="1"/>
      <name val="Arial"/>
    </font>
    <font>
      <b/>
      <sz val="10"/>
      <color rgb="FF000000"/>
      <name val="Arial"/>
    </font>
    <font>
      <u/>
      <sz val="10"/>
      <color rgb="FF1155CC"/>
      <name val="Arial"/>
    </font>
    <font>
      <b/>
      <sz val="11"/>
      <color theme="1"/>
      <name val="Calibri"/>
    </font>
    <font>
      <b/>
      <sz val="11"/>
      <color theme="1"/>
      <name val="Arial"/>
    </font>
    <font>
      <sz val="10"/>
      <color theme="1"/>
      <name val="Arial"/>
      <family val="2"/>
    </font>
    <font>
      <sz val="10"/>
      <color rgb="FF000000"/>
      <name val="Arial"/>
      <family val="2"/>
    </font>
    <font>
      <u/>
      <sz val="10"/>
      <color rgb="FF000000"/>
      <name val="Arial"/>
      <family val="2"/>
    </font>
    <font>
      <sz val="10"/>
      <color rgb="FFFF0000"/>
      <name val="Arial"/>
      <family val="2"/>
    </font>
    <font>
      <sz val="10"/>
      <name val="Arial"/>
      <family val="2"/>
    </font>
    <font>
      <b/>
      <sz val="10"/>
      <color theme="1"/>
      <name val="Arial"/>
      <family val="2"/>
    </font>
    <font>
      <u/>
      <sz val="10"/>
      <color theme="1"/>
      <name val="Arial"/>
      <family val="2"/>
    </font>
    <font>
      <b/>
      <sz val="10"/>
      <name val="Arial"/>
      <family val="2"/>
    </font>
    <font>
      <sz val="11"/>
      <color theme="1"/>
      <name val="Calibri"/>
      <family val="2"/>
    </font>
    <font>
      <sz val="10"/>
      <name val="Arial Narrow"/>
      <family val="2"/>
    </font>
    <font>
      <b/>
      <sz val="10"/>
      <color rgb="FF000000"/>
      <name val="Arial"/>
      <family val="2"/>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50">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wrapText="1"/>
    </xf>
    <xf numFmtId="0" fontId="2" fillId="2" borderId="1" xfId="0" applyFont="1" applyFill="1" applyBorder="1"/>
    <xf numFmtId="0" fontId="3" fillId="2" borderId="2" xfId="0" applyFont="1" applyFill="1" applyBorder="1"/>
    <xf numFmtId="0" fontId="2" fillId="2" borderId="2" xfId="0" applyFont="1" applyFill="1" applyBorder="1"/>
    <xf numFmtId="0" fontId="4" fillId="2" borderId="3" xfId="0" applyFont="1" applyFill="1" applyBorder="1" applyAlignment="1">
      <alignment horizontal="left"/>
    </xf>
    <xf numFmtId="0" fontId="1" fillId="2" borderId="3" xfId="0" applyFont="1" applyFill="1" applyBorder="1" applyAlignment="1">
      <alignment horizontal="left" wrapText="1"/>
    </xf>
    <xf numFmtId="0" fontId="2" fillId="2" borderId="5" xfId="0" applyFont="1" applyFill="1" applyBorder="1"/>
    <xf numFmtId="0" fontId="1" fillId="2" borderId="6" xfId="0" applyFont="1" applyFill="1" applyBorder="1" applyAlignment="1">
      <alignment wrapText="1"/>
    </xf>
    <xf numFmtId="0" fontId="3" fillId="2" borderId="4" xfId="0" applyFont="1" applyFill="1" applyBorder="1"/>
    <xf numFmtId="0" fontId="2" fillId="2" borderId="4" xfId="0" applyFont="1" applyFill="1" applyBorder="1"/>
    <xf numFmtId="0" fontId="4" fillId="2" borderId="6" xfId="0" applyFont="1" applyFill="1" applyBorder="1" applyAlignment="1">
      <alignment horizontal="left"/>
    </xf>
    <xf numFmtId="0" fontId="1" fillId="2" borderId="5" xfId="0" applyFont="1" applyFill="1" applyBorder="1" applyAlignment="1">
      <alignment wrapText="1"/>
    </xf>
    <xf numFmtId="0" fontId="1" fillId="2" borderId="6" xfId="0" applyFont="1" applyFill="1" applyBorder="1" applyAlignment="1">
      <alignment horizontal="left" wrapText="1"/>
    </xf>
    <xf numFmtId="0" fontId="2" fillId="2" borderId="7" xfId="0" applyFont="1" applyFill="1" applyBorder="1" applyAlignment="1">
      <alignment vertical="center"/>
    </xf>
    <xf numFmtId="0" fontId="1" fillId="2" borderId="8" xfId="0" applyFont="1" applyFill="1" applyBorder="1" applyAlignment="1">
      <alignment wrapText="1"/>
    </xf>
    <xf numFmtId="0" fontId="1" fillId="2" borderId="9" xfId="0" applyFont="1" applyFill="1" applyBorder="1" applyAlignment="1">
      <alignment wrapText="1"/>
    </xf>
    <xf numFmtId="0" fontId="3" fillId="2" borderId="8" xfId="0" applyFont="1" applyFill="1" applyBorder="1" applyAlignment="1">
      <alignment horizontal="left" vertical="center" wrapText="1"/>
    </xf>
    <xf numFmtId="0" fontId="2" fillId="2" borderId="8" xfId="0" applyFont="1" applyFill="1" applyBorder="1" applyAlignment="1">
      <alignment horizontal="left" vertical="center"/>
    </xf>
    <xf numFmtId="0" fontId="3" fillId="2" borderId="8" xfId="0" applyFont="1" applyFill="1" applyBorder="1" applyAlignment="1">
      <alignment vertical="center" wrapText="1"/>
    </xf>
    <xf numFmtId="0" fontId="4" fillId="2" borderId="9" xfId="0" applyFont="1" applyFill="1" applyBorder="1" applyAlignment="1">
      <alignment horizontal="left" vertical="center" wrapText="1"/>
    </xf>
    <xf numFmtId="0" fontId="1" fillId="2" borderId="7" xfId="0" applyFont="1" applyFill="1" applyBorder="1" applyAlignment="1">
      <alignment wrapText="1"/>
    </xf>
    <xf numFmtId="0" fontId="1" fillId="2" borderId="9" xfId="0" applyFont="1" applyFill="1" applyBorder="1" applyAlignment="1">
      <alignment horizontal="left" wrapText="1"/>
    </xf>
    <xf numFmtId="0" fontId="5" fillId="2" borderId="10" xfId="0" applyFont="1" applyFill="1" applyBorder="1" applyAlignment="1">
      <alignment horizontal="center" vertical="center" wrapText="1"/>
    </xf>
    <xf numFmtId="2" fontId="5" fillId="2" borderId="11" xfId="0" applyNumberFormat="1"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vertical="center" wrapText="1"/>
    </xf>
    <xf numFmtId="0" fontId="7" fillId="2" borderId="12" xfId="0" applyFont="1" applyFill="1" applyBorder="1" applyAlignment="1">
      <alignment vertical="center" wrapText="1"/>
    </xf>
    <xf numFmtId="0" fontId="7" fillId="2" borderId="14" xfId="0" applyFont="1" applyFill="1" applyBorder="1" applyAlignment="1">
      <alignment vertical="center" wrapText="1"/>
    </xf>
    <xf numFmtId="9" fontId="7" fillId="2" borderId="12" xfId="0" applyNumberFormat="1" applyFont="1" applyFill="1" applyBorder="1" applyAlignment="1">
      <alignment horizontal="center" vertical="center"/>
    </xf>
    <xf numFmtId="0" fontId="7" fillId="2" borderId="12" xfId="0" applyFont="1" applyFill="1" applyBorder="1" applyAlignment="1">
      <alignment vertical="center" wrapText="1"/>
    </xf>
    <xf numFmtId="0" fontId="6" fillId="2" borderId="4" xfId="0" applyFont="1" applyFill="1" applyBorder="1" applyAlignment="1">
      <alignment wrapText="1"/>
    </xf>
    <xf numFmtId="9" fontId="7" fillId="2" borderId="12"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5" xfId="0" applyFont="1" applyFill="1" applyBorder="1" applyAlignment="1">
      <alignment vertical="center" wrapText="1"/>
    </xf>
    <xf numFmtId="0" fontId="7" fillId="2" borderId="12" xfId="0" applyFont="1" applyFill="1" applyBorder="1" applyAlignment="1">
      <alignment horizontal="center" vertical="center"/>
    </xf>
    <xf numFmtId="0" fontId="7" fillId="2" borderId="4" xfId="0" applyFont="1" applyFill="1" applyBorder="1"/>
    <xf numFmtId="0" fontId="9" fillId="2" borderId="16" xfId="0" applyFont="1" applyFill="1" applyBorder="1"/>
    <xf numFmtId="0" fontId="9" fillId="2" borderId="17" xfId="0" applyFont="1" applyFill="1" applyBorder="1"/>
    <xf numFmtId="0" fontId="9" fillId="2" borderId="18" xfId="0" applyFont="1" applyFill="1" applyBorder="1"/>
    <xf numFmtId="0" fontId="11" fillId="2" borderId="12" xfId="0" applyFont="1" applyFill="1" applyBorder="1" applyAlignment="1">
      <alignment vertical="center" wrapText="1"/>
    </xf>
    <xf numFmtId="0" fontId="6" fillId="2" borderId="4" xfId="0" applyFont="1" applyFill="1" applyBorder="1" applyAlignment="1">
      <alignment vertical="center" wrapText="1"/>
    </xf>
    <xf numFmtId="0" fontId="7" fillId="2" borderId="10" xfId="0" applyFont="1" applyFill="1" applyBorder="1" applyAlignment="1">
      <alignment vertical="center" wrapText="1"/>
    </xf>
    <xf numFmtId="0" fontId="12" fillId="2" borderId="14" xfId="0" applyFont="1" applyFill="1" applyBorder="1" applyAlignment="1">
      <alignment vertical="top" wrapText="1"/>
    </xf>
    <xf numFmtId="0" fontId="12" fillId="2" borderId="12" xfId="0" applyFont="1" applyFill="1" applyBorder="1" applyAlignment="1">
      <alignment vertical="top" wrapText="1"/>
    </xf>
    <xf numFmtId="0" fontId="2" fillId="2" borderId="4" xfId="0" applyFont="1" applyFill="1" applyBorder="1" applyAlignment="1">
      <alignment wrapText="1"/>
    </xf>
    <xf numFmtId="0" fontId="7" fillId="2" borderId="19"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18" xfId="0" applyFont="1" applyFill="1" applyBorder="1" applyAlignment="1">
      <alignment vertical="top"/>
    </xf>
    <xf numFmtId="0" fontId="12" fillId="2" borderId="21" xfId="0" applyFont="1" applyFill="1" applyBorder="1" applyAlignment="1">
      <alignment vertical="top" wrapText="1"/>
    </xf>
    <xf numFmtId="0" fontId="12" fillId="2" borderId="22" xfId="0" applyFont="1" applyFill="1" applyBorder="1" applyAlignment="1">
      <alignment vertical="top" wrapText="1"/>
    </xf>
    <xf numFmtId="0" fontId="13" fillId="2" borderId="1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vertical="center" wrapText="1"/>
    </xf>
    <xf numFmtId="0" fontId="10" fillId="2" borderId="12" xfId="0" applyFont="1" applyFill="1" applyBorder="1" applyAlignment="1">
      <alignment vertical="center" wrapText="1"/>
    </xf>
    <xf numFmtId="0" fontId="10" fillId="2" borderId="14" xfId="0" applyFont="1" applyFill="1" applyBorder="1" applyAlignment="1">
      <alignment vertical="center" wrapText="1"/>
    </xf>
    <xf numFmtId="0" fontId="13" fillId="2" borderId="4" xfId="0" applyFont="1" applyFill="1" applyBorder="1" applyAlignment="1">
      <alignment wrapText="1"/>
    </xf>
    <xf numFmtId="0" fontId="7" fillId="2" borderId="4" xfId="0" applyFont="1" applyFill="1" applyBorder="1" applyAlignment="1">
      <alignment vertical="top" wrapText="1"/>
    </xf>
    <xf numFmtId="0" fontId="6" fillId="3" borderId="12"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vertical="center" wrapText="1"/>
    </xf>
    <xf numFmtId="0" fontId="7" fillId="3" borderId="12" xfId="0" applyFont="1" applyFill="1" applyBorder="1" applyAlignment="1">
      <alignment vertical="center" wrapText="1"/>
    </xf>
    <xf numFmtId="0" fontId="7" fillId="3" borderId="14" xfId="0" applyFont="1" applyFill="1" applyBorder="1" applyAlignment="1">
      <alignment vertical="center" wrapText="1"/>
    </xf>
    <xf numFmtId="0" fontId="7" fillId="3" borderId="4" xfId="0" applyFont="1" applyFill="1" applyBorder="1" applyAlignment="1">
      <alignment vertical="top" wrapText="1"/>
    </xf>
    <xf numFmtId="0" fontId="6" fillId="3" borderId="4" xfId="0" applyFont="1" applyFill="1" applyBorder="1" applyAlignment="1">
      <alignment wrapText="1"/>
    </xf>
    <xf numFmtId="0" fontId="7" fillId="2" borderId="4" xfId="0" applyFont="1" applyFill="1" applyBorder="1" applyAlignment="1">
      <alignment vertical="center" wrapText="1"/>
    </xf>
    <xf numFmtId="0" fontId="7" fillId="2" borderId="6" xfId="0" applyFont="1" applyFill="1" applyBorder="1" applyAlignment="1">
      <alignment vertical="top"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7" fillId="2" borderId="21" xfId="0" applyFont="1" applyFill="1" applyBorder="1" applyAlignment="1">
      <alignment horizontal="left" vertical="top" wrapText="1"/>
    </xf>
    <xf numFmtId="0" fontId="7" fillId="2" borderId="22" xfId="0" applyFont="1" applyFill="1" applyBorder="1" applyAlignment="1">
      <alignment horizontal="left" vertical="top" wrapText="1"/>
    </xf>
    <xf numFmtId="9" fontId="7" fillId="2" borderId="13" xfId="0" applyNumberFormat="1"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2" borderId="25" xfId="0" applyFont="1" applyFill="1" applyBorder="1" applyAlignment="1">
      <alignment horizontal="left" vertical="top"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164" fontId="7" fillId="2" borderId="12" xfId="0" applyNumberFormat="1" applyFont="1" applyFill="1" applyBorder="1" applyAlignment="1">
      <alignment horizontal="center" vertical="center"/>
    </xf>
    <xf numFmtId="9" fontId="10" fillId="2" borderId="12" xfId="0" applyNumberFormat="1" applyFont="1" applyFill="1" applyBorder="1" applyAlignment="1">
      <alignment horizontal="center"/>
    </xf>
    <xf numFmtId="0" fontId="9" fillId="2" borderId="14" xfId="0" applyFont="1" applyFill="1" applyBorder="1" applyAlignment="1">
      <alignment horizontal="left" vertical="top" wrapText="1"/>
    </xf>
    <xf numFmtId="0" fontId="12" fillId="2" borderId="4" xfId="0" applyFont="1" applyFill="1" applyBorder="1" applyAlignment="1">
      <alignment vertical="top" wrapText="1"/>
    </xf>
    <xf numFmtId="0" fontId="12" fillId="2" borderId="16" xfId="0" applyFont="1" applyFill="1" applyBorder="1" applyAlignment="1">
      <alignment vertical="top" wrapText="1"/>
    </xf>
    <xf numFmtId="9" fontId="10" fillId="2" borderId="4" xfId="0" applyNumberFormat="1" applyFont="1" applyFill="1" applyBorder="1" applyAlignment="1">
      <alignment horizontal="center"/>
    </xf>
    <xf numFmtId="0" fontId="15" fillId="2" borderId="23"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4" xfId="0" applyFont="1" applyFill="1" applyBorder="1" applyAlignment="1">
      <alignment horizontal="left" vertical="top" wrapText="1"/>
    </xf>
    <xf numFmtId="0" fontId="12" fillId="2" borderId="4" xfId="0" applyFont="1" applyFill="1" applyBorder="1" applyAlignment="1">
      <alignment horizontal="left" vertical="top" wrapText="1"/>
    </xf>
    <xf numFmtId="0" fontId="16" fillId="2" borderId="12" xfId="0" applyFont="1" applyFill="1" applyBorder="1" applyAlignment="1">
      <alignment vertical="center" wrapText="1"/>
    </xf>
    <xf numFmtId="0" fontId="15" fillId="2" borderId="16" xfId="0" applyFont="1" applyFill="1" applyBorder="1" applyAlignment="1">
      <alignment horizontal="left" vertical="top" wrapText="1"/>
    </xf>
    <xf numFmtId="0" fontId="6" fillId="2" borderId="14"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15" fillId="2" borderId="17" xfId="0" applyFont="1" applyFill="1" applyBorder="1" applyAlignment="1">
      <alignment horizontal="left" vertical="top" wrapText="1"/>
    </xf>
    <xf numFmtId="0" fontId="15" fillId="2" borderId="18" xfId="0" applyFont="1" applyFill="1" applyBorder="1" applyAlignment="1">
      <alignment horizontal="left" vertical="top" wrapText="1"/>
    </xf>
    <xf numFmtId="0" fontId="6" fillId="2" borderId="26" xfId="0" applyFont="1" applyFill="1" applyBorder="1" applyAlignment="1">
      <alignment horizontal="left" vertical="center" wrapText="1"/>
    </xf>
    <xf numFmtId="0" fontId="15" fillId="2" borderId="24" xfId="0" applyFont="1" applyFill="1" applyBorder="1" applyAlignment="1">
      <alignment horizontal="left" vertical="top" wrapText="1"/>
    </xf>
    <xf numFmtId="0" fontId="6" fillId="2" borderId="12" xfId="0" applyFont="1" applyFill="1" applyBorder="1" applyAlignment="1">
      <alignment horizontal="center" wrapText="1"/>
    </xf>
    <xf numFmtId="0" fontId="7" fillId="2" borderId="13" xfId="0" applyFont="1" applyFill="1" applyBorder="1" applyAlignment="1">
      <alignment horizontal="center" wrapText="1"/>
    </xf>
    <xf numFmtId="0" fontId="7" fillId="2" borderId="12" xfId="0" applyFont="1" applyFill="1" applyBorder="1" applyAlignment="1">
      <alignment horizontal="center" wrapText="1"/>
    </xf>
    <xf numFmtId="0" fontId="7" fillId="2" borderId="14" xfId="0" applyFont="1" applyFill="1" applyBorder="1" applyAlignment="1">
      <alignment wrapText="1"/>
    </xf>
    <xf numFmtId="0" fontId="7" fillId="2" borderId="12" xfId="0" applyFont="1" applyFill="1" applyBorder="1" applyAlignment="1">
      <alignment wrapText="1"/>
    </xf>
    <xf numFmtId="0" fontId="5" fillId="2" borderId="4" xfId="0" applyFont="1" applyFill="1" applyBorder="1" applyAlignment="1">
      <alignment wrapText="1"/>
    </xf>
    <xf numFmtId="0" fontId="1" fillId="2" borderId="0" xfId="0" applyFont="1" applyFill="1" applyAlignment="1">
      <alignment wrapText="1"/>
    </xf>
    <xf numFmtId="0" fontId="9" fillId="2" borderId="21" xfId="0" applyFont="1" applyFill="1" applyBorder="1"/>
    <xf numFmtId="0" fontId="9" fillId="2" borderId="22" xfId="0" applyFont="1" applyFill="1" applyBorder="1"/>
    <xf numFmtId="0" fontId="7" fillId="0" borderId="0" xfId="0" applyFont="1"/>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wrapText="1"/>
    </xf>
    <xf numFmtId="0" fontId="21" fillId="2" borderId="12" xfId="0" applyFont="1" applyFill="1" applyBorder="1" applyAlignment="1">
      <alignment vertical="center" wrapText="1"/>
    </xf>
    <xf numFmtId="0" fontId="23" fillId="2" borderId="4" xfId="0" applyFont="1" applyFill="1" applyBorder="1" applyAlignment="1">
      <alignment vertical="top" wrapText="1"/>
    </xf>
    <xf numFmtId="0" fontId="24" fillId="2" borderId="14" xfId="0" applyFont="1" applyFill="1" applyBorder="1" applyAlignment="1">
      <alignment vertical="center" wrapText="1"/>
    </xf>
    <xf numFmtId="0" fontId="22" fillId="2" borderId="4" xfId="0" applyFont="1" applyFill="1" applyBorder="1" applyAlignment="1">
      <alignment horizontal="left" vertical="top" wrapText="1"/>
    </xf>
    <xf numFmtId="0" fontId="25" fillId="2" borderId="12" xfId="0" applyFont="1" applyFill="1" applyBorder="1" applyAlignment="1">
      <alignment horizontal="center" vertical="center"/>
    </xf>
    <xf numFmtId="0" fontId="21" fillId="2" borderId="14" xfId="0" applyFont="1" applyFill="1" applyBorder="1" applyAlignment="1">
      <alignment vertical="center" wrapText="1"/>
    </xf>
    <xf numFmtId="9" fontId="21" fillId="2" borderId="14" xfId="0" applyNumberFormat="1" applyFont="1" applyFill="1" applyBorder="1" applyAlignment="1">
      <alignment horizontal="center" vertical="center"/>
    </xf>
    <xf numFmtId="0" fontId="27" fillId="2" borderId="4" xfId="0" applyFont="1" applyFill="1" applyBorder="1" applyAlignment="1">
      <alignment horizontal="left" vertical="center" wrapText="1"/>
    </xf>
    <xf numFmtId="9" fontId="25" fillId="2" borderId="12" xfId="0" applyNumberFormat="1" applyFont="1" applyFill="1" applyBorder="1" applyAlignment="1">
      <alignment horizontal="center" vertical="center"/>
    </xf>
    <xf numFmtId="0" fontId="21" fillId="2" borderId="12" xfId="0" applyFont="1" applyFill="1" applyBorder="1" applyAlignment="1">
      <alignment horizontal="left" vertical="top" wrapText="1"/>
    </xf>
    <xf numFmtId="0" fontId="21" fillId="2" borderId="20" xfId="0" applyFont="1" applyFill="1" applyBorder="1" applyAlignment="1">
      <alignment horizontal="left" vertical="top" wrapText="1"/>
    </xf>
    <xf numFmtId="0" fontId="22" fillId="2" borderId="12" xfId="0" applyFont="1" applyFill="1" applyBorder="1" applyAlignment="1">
      <alignment horizontal="left" vertical="top" wrapText="1"/>
    </xf>
    <xf numFmtId="0" fontId="21" fillId="3" borderId="12" xfId="0" applyFont="1" applyFill="1" applyBorder="1" applyAlignment="1">
      <alignment vertical="center" wrapText="1"/>
    </xf>
    <xf numFmtId="0" fontId="25" fillId="2" borderId="12" xfId="0" applyFont="1" applyFill="1" applyBorder="1" applyAlignment="1">
      <alignment vertical="center" wrapText="1"/>
    </xf>
    <xf numFmtId="9" fontId="25" fillId="3" borderId="12" xfId="0" applyNumberFormat="1" applyFont="1" applyFill="1" applyBorder="1" applyAlignment="1">
      <alignment horizontal="center" vertical="center"/>
    </xf>
    <xf numFmtId="0" fontId="29" fillId="2" borderId="12" xfId="0" applyFont="1" applyFill="1" applyBorder="1" applyAlignment="1">
      <alignment vertical="top" wrapText="1"/>
    </xf>
    <xf numFmtId="9" fontId="21" fillId="2" borderId="12" xfId="0" applyNumberFormat="1" applyFont="1" applyFill="1" applyBorder="1" applyAlignment="1">
      <alignment horizontal="center" vertical="center"/>
    </xf>
    <xf numFmtId="9" fontId="30" fillId="2" borderId="12" xfId="0" applyNumberFormat="1" applyFont="1" applyFill="1" applyBorder="1" applyAlignment="1">
      <alignment horizontal="center" vertical="center" wrapText="1"/>
    </xf>
    <xf numFmtId="0" fontId="21" fillId="2" borderId="23" xfId="0" applyFont="1" applyFill="1" applyBorder="1" applyAlignment="1">
      <alignment horizontal="left" vertical="top" wrapText="1"/>
    </xf>
    <xf numFmtId="0" fontId="21" fillId="2" borderId="12" xfId="0" applyFont="1" applyFill="1" applyBorder="1" applyAlignment="1">
      <alignment vertical="top" wrapText="1"/>
    </xf>
    <xf numFmtId="9" fontId="25" fillId="2" borderId="13" xfId="0" applyNumberFormat="1" applyFont="1" applyFill="1" applyBorder="1" applyAlignment="1">
      <alignment horizontal="center" vertical="center"/>
    </xf>
    <xf numFmtId="0" fontId="21" fillId="2" borderId="24" xfId="0" applyFont="1" applyFill="1" applyBorder="1" applyAlignment="1">
      <alignment horizontal="left" vertical="top" wrapText="1"/>
    </xf>
    <xf numFmtId="0" fontId="21" fillId="2" borderId="12" xfId="0" applyFont="1" applyFill="1" applyBorder="1" applyAlignment="1">
      <alignment horizontal="left" vertical="center" wrapText="1"/>
    </xf>
    <xf numFmtId="0" fontId="22" fillId="2" borderId="4" xfId="0" applyFont="1" applyFill="1" applyBorder="1" applyAlignment="1">
      <alignment horizontal="left" wrapText="1"/>
    </xf>
    <xf numFmtId="0" fontId="31" fillId="2" borderId="12" xfId="0" applyFont="1" applyFill="1" applyBorder="1" applyAlignment="1">
      <alignment horizontal="left" vertical="top" wrapText="1"/>
    </xf>
    <xf numFmtId="9" fontId="25" fillId="2" borderId="15"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1085850</xdr:colOff>
      <xdr:row>5</xdr:row>
      <xdr:rowOff>0</xdr:rowOff>
    </xdr:from>
    <xdr:ext cx="247650" cy="390525"/>
    <xdr:sp macro="" textlink="">
      <xdr:nvSpPr>
        <xdr:cNvPr id="3" name="Shape 3">
          <a:extLst>
            <a:ext uri="{FF2B5EF4-FFF2-40B4-BE49-F238E27FC236}">
              <a16:creationId xmlns:a16="http://schemas.microsoft.com/office/drawing/2014/main" id="{00000000-0008-0000-0000-000003000000}"/>
            </a:ext>
          </a:extLst>
        </xdr:cNvPr>
        <xdr:cNvSpPr/>
      </xdr:nvSpPr>
      <xdr:spPr>
        <a:xfrm>
          <a:off x="5226938" y="3589500"/>
          <a:ext cx="238125" cy="38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mara.gov.co/1010-informes-de-gestion-de-pqrsd" TargetMode="External"/><Relationship Id="rId1" Type="http://schemas.openxmlformats.org/officeDocument/2006/relationships/hyperlink" Target="https://www.youtube.com/watch?v=_u-k6AirU_w&amp;t=11648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11"/>
  <sheetViews>
    <sheetView showGridLines="0" tabSelected="1" zoomScale="96" zoomScaleNormal="96" workbookViewId="0">
      <pane xSplit="5" ySplit="6" topLeftCell="J44" activePane="bottomRight" state="frozen"/>
      <selection pane="topRight" activeCell="F1" sqref="F1"/>
      <selection pane="bottomLeft" activeCell="A7" sqref="A7"/>
      <selection pane="bottomRight" activeCell="J44" sqref="J44"/>
    </sheetView>
  </sheetViews>
  <sheetFormatPr baseColWidth="10" defaultColWidth="12.5703125" defaultRowHeight="15" customHeight="1" x14ac:dyDescent="0.2"/>
  <cols>
    <col min="1" max="1" width="11.28515625" customWidth="1"/>
    <col min="2" max="2" width="15.28515625" customWidth="1"/>
    <col min="3" max="3" width="18.7109375" customWidth="1"/>
    <col min="4" max="4" width="21.7109375" customWidth="1"/>
    <col min="5" max="5" width="13.85546875" customWidth="1"/>
    <col min="6" max="6" width="36" customWidth="1"/>
    <col min="7" max="7" width="26.7109375" customWidth="1"/>
    <col min="8" max="8" width="25" customWidth="1"/>
    <col min="9" max="9" width="18.85546875" customWidth="1"/>
    <col min="10" max="10" width="46.7109375" customWidth="1"/>
    <col min="11" max="11" width="139.7109375" customWidth="1"/>
    <col min="12" max="12" width="11.28515625" hidden="1" customWidth="1"/>
    <col min="13" max="13" width="21.85546875" hidden="1" customWidth="1"/>
    <col min="14" max="17" width="11.28515625" hidden="1" customWidth="1"/>
    <col min="18" max="18" width="3" hidden="1" customWidth="1"/>
    <col min="19" max="23" width="11.28515625" hidden="1" customWidth="1"/>
    <col min="24" max="24" width="36.140625" customWidth="1"/>
    <col min="25" max="25" width="44.28515625" customWidth="1"/>
    <col min="26" max="40" width="11.285156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22" t="s">
        <v>7</v>
      </c>
      <c r="H5" s="23"/>
      <c r="I5" s="24"/>
      <c r="J5" s="25"/>
      <c r="K5" s="26"/>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111" customHeight="1" x14ac:dyDescent="0.2">
      <c r="A6" s="4"/>
      <c r="B6" s="27" t="s">
        <v>8</v>
      </c>
      <c r="C6" s="27" t="s">
        <v>9</v>
      </c>
      <c r="D6" s="27" t="s">
        <v>10</v>
      </c>
      <c r="E6" s="28" t="s">
        <v>11</v>
      </c>
      <c r="F6" s="29" t="s">
        <v>12</v>
      </c>
      <c r="G6" s="29" t="s">
        <v>13</v>
      </c>
      <c r="H6" s="29" t="s">
        <v>14</v>
      </c>
      <c r="I6" s="29" t="s">
        <v>15</v>
      </c>
      <c r="J6" s="29" t="s">
        <v>16</v>
      </c>
      <c r="K6" s="29" t="s">
        <v>17</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63" customHeight="1" x14ac:dyDescent="0.25">
      <c r="A7" s="30">
        <v>1</v>
      </c>
      <c r="B7" s="31" t="s">
        <v>18</v>
      </c>
      <c r="C7" s="31" t="s">
        <v>19</v>
      </c>
      <c r="D7" s="32" t="s">
        <v>20</v>
      </c>
      <c r="E7" s="33" t="s">
        <v>21</v>
      </c>
      <c r="F7" s="34" t="s">
        <v>22</v>
      </c>
      <c r="G7" s="33" t="s">
        <v>23</v>
      </c>
      <c r="H7" s="33" t="s">
        <v>24</v>
      </c>
      <c r="I7" s="33" t="s">
        <v>25</v>
      </c>
      <c r="J7" s="35">
        <v>0</v>
      </c>
      <c r="K7" s="124" t="s">
        <v>352</v>
      </c>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row>
    <row r="8" spans="1:40" ht="38.25" x14ac:dyDescent="0.25">
      <c r="A8" s="30">
        <v>2</v>
      </c>
      <c r="B8" s="31" t="s">
        <v>26</v>
      </c>
      <c r="C8" s="31" t="s">
        <v>19</v>
      </c>
      <c r="D8" s="32" t="s">
        <v>20</v>
      </c>
      <c r="E8" s="33" t="s">
        <v>21</v>
      </c>
      <c r="F8" s="34" t="s">
        <v>27</v>
      </c>
      <c r="G8" s="33" t="s">
        <v>28</v>
      </c>
      <c r="H8" s="33" t="s">
        <v>29</v>
      </c>
      <c r="I8" s="33" t="s">
        <v>30</v>
      </c>
      <c r="J8" s="35">
        <v>0</v>
      </c>
      <c r="K8" s="124" t="s">
        <v>354</v>
      </c>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row>
    <row r="9" spans="1:40" ht="54" customHeight="1" x14ac:dyDescent="0.25">
      <c r="A9" s="30">
        <v>3</v>
      </c>
      <c r="B9" s="31" t="s">
        <v>31</v>
      </c>
      <c r="C9" s="31" t="s">
        <v>32</v>
      </c>
      <c r="D9" s="32" t="s">
        <v>33</v>
      </c>
      <c r="E9" s="33" t="s">
        <v>21</v>
      </c>
      <c r="F9" s="34" t="s">
        <v>34</v>
      </c>
      <c r="G9" s="33" t="s">
        <v>35</v>
      </c>
      <c r="H9" s="33" t="s">
        <v>36</v>
      </c>
      <c r="I9" s="33" t="s">
        <v>37</v>
      </c>
      <c r="J9" s="38">
        <f>(37/60)</f>
        <v>0.6166666666666667</v>
      </c>
      <c r="K9" s="124" t="s">
        <v>357</v>
      </c>
      <c r="L9" s="37"/>
      <c r="M9" s="37"/>
      <c r="N9" s="37"/>
      <c r="O9" s="37"/>
      <c r="P9" s="37"/>
      <c r="Q9" s="37"/>
      <c r="R9" s="37"/>
      <c r="S9" s="37"/>
      <c r="T9" s="37"/>
      <c r="U9" s="37"/>
      <c r="V9" s="37"/>
      <c r="W9" s="37"/>
      <c r="X9" s="37"/>
      <c r="Y9" s="39"/>
      <c r="Z9" s="37"/>
      <c r="AA9" s="37"/>
      <c r="AB9" s="37"/>
      <c r="AC9" s="37"/>
      <c r="AD9" s="37"/>
      <c r="AE9" s="37"/>
      <c r="AF9" s="37"/>
      <c r="AG9" s="37"/>
      <c r="AH9" s="37"/>
      <c r="AI9" s="37"/>
      <c r="AJ9" s="37"/>
      <c r="AK9" s="37"/>
      <c r="AL9" s="37"/>
      <c r="AM9" s="37"/>
      <c r="AN9" s="37"/>
    </row>
    <row r="10" spans="1:40" ht="177.75" customHeight="1" x14ac:dyDescent="0.25">
      <c r="A10" s="30">
        <v>4</v>
      </c>
      <c r="B10" s="31" t="s">
        <v>38</v>
      </c>
      <c r="C10" s="31" t="s">
        <v>32</v>
      </c>
      <c r="D10" s="32" t="s">
        <v>33</v>
      </c>
      <c r="E10" s="33" t="s">
        <v>21</v>
      </c>
      <c r="F10" s="34" t="s">
        <v>39</v>
      </c>
      <c r="G10" s="33" t="s">
        <v>40</v>
      </c>
      <c r="H10" s="33" t="s">
        <v>41</v>
      </c>
      <c r="I10" s="33" t="s">
        <v>42</v>
      </c>
      <c r="J10" s="38">
        <f>(746/900 )</f>
        <v>0.8288888888888889</v>
      </c>
      <c r="K10" s="124" t="s">
        <v>356</v>
      </c>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row>
    <row r="11" spans="1:40" ht="80.25" customHeight="1" x14ac:dyDescent="0.25">
      <c r="A11" s="30">
        <v>5</v>
      </c>
      <c r="B11" s="31" t="s">
        <v>43</v>
      </c>
      <c r="C11" s="31" t="s">
        <v>32</v>
      </c>
      <c r="D11" s="32" t="s">
        <v>33</v>
      </c>
      <c r="E11" s="33" t="s">
        <v>21</v>
      </c>
      <c r="F11" s="34" t="s">
        <v>44</v>
      </c>
      <c r="G11" s="33" t="s">
        <v>45</v>
      </c>
      <c r="H11" s="33" t="s">
        <v>46</v>
      </c>
      <c r="I11" s="33" t="s">
        <v>42</v>
      </c>
      <c r="J11" s="38">
        <f>(3/3)*100%</f>
        <v>1</v>
      </c>
      <c r="K11" s="124" t="s">
        <v>355</v>
      </c>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row>
    <row r="12" spans="1:40" ht="109.5" customHeight="1" x14ac:dyDescent="0.25">
      <c r="A12" s="30">
        <v>6</v>
      </c>
      <c r="B12" s="31" t="s">
        <v>47</v>
      </c>
      <c r="C12" s="40" t="s">
        <v>32</v>
      </c>
      <c r="D12" s="32" t="s">
        <v>33</v>
      </c>
      <c r="E12" s="33" t="s">
        <v>21</v>
      </c>
      <c r="F12" s="34" t="s">
        <v>48</v>
      </c>
      <c r="G12" s="33" t="s">
        <v>49</v>
      </c>
      <c r="H12" s="33" t="s">
        <v>50</v>
      </c>
      <c r="I12" s="41" t="s">
        <v>51</v>
      </c>
      <c r="J12" s="38">
        <f>(24 / 26)</f>
        <v>0.92307692307692313</v>
      </c>
      <c r="K12" s="124" t="s">
        <v>353</v>
      </c>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row>
    <row r="13" spans="1:40" ht="78.75" customHeight="1" x14ac:dyDescent="0.2">
      <c r="A13" s="30">
        <v>7</v>
      </c>
      <c r="B13" s="31" t="s">
        <v>52</v>
      </c>
      <c r="C13" s="31" t="s">
        <v>53</v>
      </c>
      <c r="D13" s="32" t="s">
        <v>54</v>
      </c>
      <c r="E13" s="33" t="s">
        <v>21</v>
      </c>
      <c r="F13" s="34" t="s">
        <v>55</v>
      </c>
      <c r="G13" s="33" t="s">
        <v>56</v>
      </c>
      <c r="H13" s="33" t="s">
        <v>57</v>
      </c>
      <c r="I13" s="33" t="s">
        <v>58</v>
      </c>
      <c r="J13" s="42">
        <v>0</v>
      </c>
      <c r="K13" s="125" t="s">
        <v>336</v>
      </c>
      <c r="L13" s="43"/>
      <c r="M13" s="43"/>
      <c r="N13" s="43"/>
      <c r="O13" s="43"/>
      <c r="P13" s="43"/>
      <c r="Q13" s="43"/>
      <c r="R13" s="43"/>
      <c r="S13" s="43"/>
      <c r="T13" s="43"/>
      <c r="U13" s="43"/>
      <c r="V13" s="43"/>
      <c r="W13" s="43"/>
      <c r="X13" s="44"/>
      <c r="Y13" s="4"/>
      <c r="Z13" s="4"/>
      <c r="AA13" s="4"/>
      <c r="AB13" s="4"/>
      <c r="AC13" s="4"/>
      <c r="AD13" s="4"/>
      <c r="AE13" s="4"/>
      <c r="AF13" s="4"/>
      <c r="AG13" s="4"/>
      <c r="AH13" s="4"/>
      <c r="AI13" s="4"/>
      <c r="AJ13" s="4"/>
      <c r="AK13" s="4"/>
      <c r="AL13" s="4"/>
      <c r="AM13" s="4"/>
      <c r="AN13" s="4"/>
    </row>
    <row r="14" spans="1:40" ht="57.75" customHeight="1" x14ac:dyDescent="0.25">
      <c r="A14" s="30">
        <v>8</v>
      </c>
      <c r="B14" s="31" t="s">
        <v>59</v>
      </c>
      <c r="C14" s="31" t="s">
        <v>53</v>
      </c>
      <c r="D14" s="32" t="s">
        <v>54</v>
      </c>
      <c r="E14" s="33" t="s">
        <v>21</v>
      </c>
      <c r="F14" s="126" t="s">
        <v>60</v>
      </c>
      <c r="G14" s="33" t="s">
        <v>61</v>
      </c>
      <c r="H14" s="33" t="s">
        <v>62</v>
      </c>
      <c r="I14" s="33" t="s">
        <v>63</v>
      </c>
      <c r="J14" s="128">
        <v>0</v>
      </c>
      <c r="K14" s="127" t="s">
        <v>337</v>
      </c>
      <c r="L14" s="45"/>
      <c r="M14" s="45"/>
      <c r="N14" s="45"/>
      <c r="O14" s="45"/>
      <c r="P14" s="45"/>
      <c r="Q14" s="45"/>
      <c r="R14" s="45"/>
      <c r="S14" s="45"/>
      <c r="T14" s="45"/>
      <c r="U14" s="45"/>
      <c r="V14" s="45"/>
      <c r="W14" s="45"/>
      <c r="X14" s="46"/>
      <c r="Y14" s="37"/>
      <c r="Z14" s="37"/>
      <c r="AA14" s="37"/>
      <c r="AB14" s="37"/>
      <c r="AC14" s="37"/>
      <c r="AD14" s="37"/>
      <c r="AE14" s="37"/>
      <c r="AF14" s="37"/>
      <c r="AG14" s="37"/>
      <c r="AH14" s="37"/>
      <c r="AI14" s="37"/>
      <c r="AJ14" s="37"/>
      <c r="AK14" s="37"/>
      <c r="AL14" s="37"/>
      <c r="AM14" s="37"/>
      <c r="AN14" s="37"/>
    </row>
    <row r="15" spans="1:40" ht="75" customHeight="1" x14ac:dyDescent="0.25">
      <c r="A15" s="30">
        <v>9</v>
      </c>
      <c r="B15" s="31" t="s">
        <v>64</v>
      </c>
      <c r="C15" s="31" t="s">
        <v>53</v>
      </c>
      <c r="D15" s="32" t="s">
        <v>65</v>
      </c>
      <c r="E15" s="33" t="s">
        <v>21</v>
      </c>
      <c r="F15" s="129" t="s">
        <v>66</v>
      </c>
      <c r="G15" s="33" t="s">
        <v>67</v>
      </c>
      <c r="H15" s="32" t="s">
        <v>68</v>
      </c>
      <c r="I15" s="47" t="s">
        <v>69</v>
      </c>
      <c r="J15" s="130">
        <f>(503/100)</f>
        <v>5.03</v>
      </c>
      <c r="K15" s="124" t="s">
        <v>338</v>
      </c>
      <c r="L15" s="37"/>
      <c r="M15" s="37"/>
      <c r="N15" s="37"/>
      <c r="O15" s="37"/>
      <c r="P15" s="37"/>
      <c r="Q15" s="37"/>
      <c r="R15" s="37"/>
      <c r="S15" s="37"/>
      <c r="T15" s="37"/>
      <c r="U15" s="37"/>
      <c r="V15" s="37"/>
      <c r="W15" s="37"/>
      <c r="X15" s="37"/>
      <c r="Y15" s="48"/>
      <c r="Z15" s="37"/>
      <c r="AA15" s="37"/>
      <c r="AB15" s="37"/>
      <c r="AC15" s="37"/>
      <c r="AD15" s="37"/>
      <c r="AE15" s="37"/>
      <c r="AF15" s="37"/>
      <c r="AG15" s="37"/>
      <c r="AH15" s="37"/>
      <c r="AI15" s="37"/>
      <c r="AJ15" s="37"/>
      <c r="AK15" s="37"/>
      <c r="AL15" s="37"/>
      <c r="AM15" s="37"/>
      <c r="AN15" s="37"/>
    </row>
    <row r="16" spans="1:40" ht="78" customHeight="1" x14ac:dyDescent="0.25">
      <c r="A16" s="30">
        <v>11</v>
      </c>
      <c r="B16" s="31" t="s">
        <v>70</v>
      </c>
      <c r="C16" s="31" t="s">
        <v>71</v>
      </c>
      <c r="D16" s="32" t="s">
        <v>72</v>
      </c>
      <c r="E16" s="33" t="s">
        <v>21</v>
      </c>
      <c r="F16" s="34" t="s">
        <v>73</v>
      </c>
      <c r="G16" s="33" t="s">
        <v>74</v>
      </c>
      <c r="H16" s="33" t="s">
        <v>75</v>
      </c>
      <c r="I16" s="49" t="s">
        <v>76</v>
      </c>
      <c r="J16" s="132">
        <f>(1369 / 1369)</f>
        <v>1</v>
      </c>
      <c r="K16" s="131" t="s">
        <v>339</v>
      </c>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row>
    <row r="17" spans="1:40" ht="61.5" customHeight="1" x14ac:dyDescent="0.25">
      <c r="A17" s="30">
        <v>10</v>
      </c>
      <c r="B17" s="31" t="s">
        <v>77</v>
      </c>
      <c r="C17" s="31" t="s">
        <v>78</v>
      </c>
      <c r="D17" s="32" t="s">
        <v>79</v>
      </c>
      <c r="E17" s="33" t="s">
        <v>21</v>
      </c>
      <c r="F17" s="34" t="s">
        <v>80</v>
      </c>
      <c r="G17" s="33" t="s">
        <v>81</v>
      </c>
      <c r="H17" s="33" t="s">
        <v>82</v>
      </c>
      <c r="I17" s="33" t="s">
        <v>83</v>
      </c>
      <c r="J17" s="132">
        <f>(108 / 108)</f>
        <v>1</v>
      </c>
      <c r="K17" s="133" t="s">
        <v>358</v>
      </c>
      <c r="L17" s="50"/>
      <c r="M17" s="51"/>
      <c r="N17" s="51"/>
      <c r="O17" s="51"/>
      <c r="P17" s="51"/>
      <c r="Q17" s="51"/>
      <c r="R17" s="51"/>
      <c r="S17" s="51"/>
      <c r="T17" s="51"/>
      <c r="U17" s="51"/>
      <c r="V17" s="51"/>
      <c r="W17" s="51"/>
      <c r="X17" s="51"/>
      <c r="Y17" s="37"/>
      <c r="Z17" s="37"/>
      <c r="AA17" s="37"/>
      <c r="AB17" s="37"/>
      <c r="AC17" s="37"/>
      <c r="AD17" s="37"/>
      <c r="AE17" s="37"/>
      <c r="AF17" s="37"/>
      <c r="AG17" s="37"/>
      <c r="AH17" s="37"/>
      <c r="AI17" s="37"/>
      <c r="AJ17" s="37"/>
      <c r="AK17" s="37"/>
      <c r="AL17" s="37"/>
      <c r="AM17" s="37"/>
      <c r="AN17" s="37"/>
    </row>
    <row r="18" spans="1:40" ht="58.5" customHeight="1" x14ac:dyDescent="0.25">
      <c r="A18" s="30">
        <v>11</v>
      </c>
      <c r="B18" s="31" t="s">
        <v>84</v>
      </c>
      <c r="C18" s="31" t="s">
        <v>78</v>
      </c>
      <c r="D18" s="32" t="s">
        <v>79</v>
      </c>
      <c r="E18" s="33" t="s">
        <v>21</v>
      </c>
      <c r="F18" s="34" t="s">
        <v>85</v>
      </c>
      <c r="G18" s="33" t="s">
        <v>86</v>
      </c>
      <c r="H18" s="33" t="s">
        <v>87</v>
      </c>
      <c r="I18" s="33" t="s">
        <v>88</v>
      </c>
      <c r="J18" s="132">
        <f>(73 / 73)</f>
        <v>1</v>
      </c>
      <c r="K18" s="124" t="s">
        <v>359</v>
      </c>
      <c r="L18" s="37"/>
      <c r="M18" s="37"/>
      <c r="N18" s="37"/>
      <c r="O18" s="37"/>
      <c r="P18" s="37"/>
      <c r="Q18" s="37"/>
      <c r="R18" s="37"/>
      <c r="S18" s="37"/>
      <c r="T18" s="37"/>
      <c r="U18" s="37"/>
      <c r="V18" s="37"/>
      <c r="W18" s="37"/>
      <c r="X18" s="37"/>
      <c r="Y18" s="52"/>
      <c r="Z18" s="52"/>
      <c r="AA18" s="52"/>
      <c r="AB18" s="52"/>
      <c r="AC18" s="52"/>
      <c r="AD18" s="52"/>
      <c r="AE18" s="52"/>
      <c r="AF18" s="52"/>
      <c r="AG18" s="52"/>
      <c r="AH18" s="52"/>
      <c r="AI18" s="52"/>
      <c r="AJ18" s="52"/>
      <c r="AK18" s="52"/>
      <c r="AL18" s="52"/>
      <c r="AM18" s="52"/>
      <c r="AN18" s="52"/>
    </row>
    <row r="19" spans="1:40" ht="131.25" customHeight="1" x14ac:dyDescent="0.25">
      <c r="A19" s="30">
        <v>12</v>
      </c>
      <c r="B19" s="31" t="s">
        <v>89</v>
      </c>
      <c r="C19" s="31" t="s">
        <v>78</v>
      </c>
      <c r="D19" s="32" t="s">
        <v>79</v>
      </c>
      <c r="E19" s="33" t="s">
        <v>21</v>
      </c>
      <c r="F19" s="34" t="s">
        <v>90</v>
      </c>
      <c r="G19" s="33" t="s">
        <v>91</v>
      </c>
      <c r="H19" s="33" t="s">
        <v>92</v>
      </c>
      <c r="I19" s="33" t="s">
        <v>93</v>
      </c>
      <c r="J19" s="132">
        <f>(45 / 45)</f>
        <v>1</v>
      </c>
      <c r="K19" s="133" t="s">
        <v>360</v>
      </c>
      <c r="L19" s="53"/>
      <c r="M19" s="54"/>
      <c r="N19" s="54"/>
      <c r="O19" s="54"/>
      <c r="P19" s="54"/>
      <c r="Q19" s="54"/>
      <c r="R19" s="54"/>
      <c r="S19" s="54"/>
      <c r="T19" s="54"/>
      <c r="U19" s="54"/>
      <c r="V19" s="54"/>
      <c r="W19" s="54"/>
      <c r="X19" s="55"/>
      <c r="Y19" s="37"/>
      <c r="Z19" s="37"/>
      <c r="AA19" s="37"/>
      <c r="AB19" s="37"/>
      <c r="AC19" s="37"/>
      <c r="AD19" s="37"/>
      <c r="AE19" s="37"/>
      <c r="AF19" s="37"/>
      <c r="AG19" s="37"/>
      <c r="AH19" s="37"/>
      <c r="AI19" s="37"/>
      <c r="AJ19" s="37"/>
      <c r="AK19" s="37"/>
      <c r="AL19" s="37"/>
      <c r="AM19" s="37"/>
      <c r="AN19" s="37"/>
    </row>
    <row r="20" spans="1:40" ht="353.25" customHeight="1" x14ac:dyDescent="0.25">
      <c r="A20" s="30">
        <v>13</v>
      </c>
      <c r="B20" s="31" t="s">
        <v>94</v>
      </c>
      <c r="C20" s="31" t="s">
        <v>78</v>
      </c>
      <c r="D20" s="32" t="s">
        <v>79</v>
      </c>
      <c r="E20" s="33" t="s">
        <v>21</v>
      </c>
      <c r="F20" s="34" t="s">
        <v>95</v>
      </c>
      <c r="G20" s="33" t="s">
        <v>96</v>
      </c>
      <c r="H20" s="33" t="s">
        <v>97</v>
      </c>
      <c r="I20" s="33" t="s">
        <v>98</v>
      </c>
      <c r="J20" s="132">
        <f>(11 / 11)</f>
        <v>1</v>
      </c>
      <c r="K20" s="134" t="s">
        <v>340</v>
      </c>
      <c r="L20" s="56"/>
      <c r="M20" s="56"/>
      <c r="N20" s="56"/>
      <c r="O20" s="56"/>
      <c r="P20" s="56"/>
      <c r="Q20" s="56"/>
      <c r="R20" s="56"/>
      <c r="S20" s="56"/>
      <c r="T20" s="56"/>
      <c r="U20" s="56"/>
      <c r="V20" s="56"/>
      <c r="W20" s="56"/>
      <c r="X20" s="57"/>
      <c r="Y20" s="37"/>
      <c r="Z20" s="37"/>
      <c r="AA20" s="37"/>
      <c r="AB20" s="37"/>
      <c r="AC20" s="37"/>
      <c r="AD20" s="37"/>
      <c r="AE20" s="37"/>
      <c r="AF20" s="37"/>
      <c r="AG20" s="37"/>
      <c r="AH20" s="37"/>
      <c r="AI20" s="37"/>
      <c r="AJ20" s="37"/>
      <c r="AK20" s="37"/>
      <c r="AL20" s="37"/>
      <c r="AM20" s="37"/>
      <c r="AN20" s="37"/>
    </row>
    <row r="21" spans="1:40" ht="51" x14ac:dyDescent="0.25">
      <c r="A21" s="30">
        <v>14</v>
      </c>
      <c r="B21" s="31" t="s">
        <v>99</v>
      </c>
      <c r="C21" s="31" t="s">
        <v>78</v>
      </c>
      <c r="D21" s="32" t="s">
        <v>79</v>
      </c>
      <c r="E21" s="33" t="s">
        <v>21</v>
      </c>
      <c r="F21" s="34" t="s">
        <v>100</v>
      </c>
      <c r="G21" s="33" t="s">
        <v>101</v>
      </c>
      <c r="H21" s="41" t="s">
        <v>102</v>
      </c>
      <c r="I21" s="33" t="s">
        <v>103</v>
      </c>
      <c r="J21" s="132">
        <f>(2/2)</f>
        <v>1</v>
      </c>
      <c r="K21" s="133" t="s">
        <v>341</v>
      </c>
      <c r="L21" s="58"/>
      <c r="M21" s="58"/>
      <c r="N21" s="58"/>
      <c r="O21" s="58"/>
      <c r="P21" s="58"/>
      <c r="Q21" s="58"/>
      <c r="R21" s="58"/>
      <c r="S21" s="58"/>
      <c r="T21" s="58"/>
      <c r="U21" s="58"/>
      <c r="V21" s="58"/>
      <c r="W21" s="58"/>
      <c r="X21" s="59"/>
      <c r="Y21" s="37"/>
      <c r="Z21" s="52"/>
      <c r="AA21" s="52"/>
      <c r="AB21" s="52"/>
      <c r="AC21" s="52"/>
      <c r="AD21" s="52"/>
      <c r="AE21" s="52"/>
      <c r="AF21" s="52"/>
      <c r="AG21" s="52"/>
      <c r="AH21" s="52"/>
      <c r="AI21" s="52"/>
      <c r="AJ21" s="52"/>
      <c r="AK21" s="52"/>
      <c r="AL21" s="52"/>
      <c r="AM21" s="52"/>
      <c r="AN21" s="52"/>
    </row>
    <row r="22" spans="1:40" ht="29.25" customHeight="1" x14ac:dyDescent="0.25">
      <c r="A22" s="60">
        <v>15</v>
      </c>
      <c r="B22" s="61" t="s">
        <v>104</v>
      </c>
      <c r="C22" s="61" t="s">
        <v>105</v>
      </c>
      <c r="D22" s="62" t="s">
        <v>106</v>
      </c>
      <c r="E22" s="63" t="s">
        <v>21</v>
      </c>
      <c r="F22" s="64" t="s">
        <v>107</v>
      </c>
      <c r="G22" s="62" t="s">
        <v>108</v>
      </c>
      <c r="H22" s="63" t="s">
        <v>109</v>
      </c>
      <c r="I22" s="64" t="s">
        <v>110</v>
      </c>
      <c r="J22" s="132">
        <f>(1 / 1)</f>
        <v>1</v>
      </c>
      <c r="K22" s="135" t="s">
        <v>361</v>
      </c>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row>
    <row r="23" spans="1:40" ht="81.75" customHeight="1" x14ac:dyDescent="0.25">
      <c r="A23" s="30">
        <v>16</v>
      </c>
      <c r="B23" s="31" t="s">
        <v>111</v>
      </c>
      <c r="C23" s="31" t="s">
        <v>105</v>
      </c>
      <c r="D23" s="32" t="s">
        <v>106</v>
      </c>
      <c r="E23" s="33" t="s">
        <v>21</v>
      </c>
      <c r="F23" s="34" t="s">
        <v>112</v>
      </c>
      <c r="G23" s="33" t="s">
        <v>113</v>
      </c>
      <c r="H23" s="49" t="s">
        <v>114</v>
      </c>
      <c r="I23" s="33" t="s">
        <v>115</v>
      </c>
      <c r="J23" s="132">
        <f>( 23/18 )</f>
        <v>1.2777777777777777</v>
      </c>
      <c r="K23" s="124" t="s">
        <v>342</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row>
    <row r="24" spans="1:40" ht="83.25" customHeight="1" x14ac:dyDescent="0.25">
      <c r="A24" s="30">
        <v>17</v>
      </c>
      <c r="B24" s="31" t="s">
        <v>116</v>
      </c>
      <c r="C24" s="31" t="s">
        <v>105</v>
      </c>
      <c r="D24" s="32" t="s">
        <v>106</v>
      </c>
      <c r="E24" s="33" t="s">
        <v>21</v>
      </c>
      <c r="F24" s="34" t="s">
        <v>117</v>
      </c>
      <c r="G24" s="124" t="s">
        <v>118</v>
      </c>
      <c r="H24" s="33" t="s">
        <v>119</v>
      </c>
      <c r="I24" s="33" t="s">
        <v>120</v>
      </c>
      <c r="J24" s="132">
        <f>( 107/128)</f>
        <v>0.8359375</v>
      </c>
      <c r="K24" s="137" t="s">
        <v>362</v>
      </c>
      <c r="L24" s="66"/>
      <c r="M24" s="66"/>
      <c r="N24" s="66"/>
      <c r="O24" s="66"/>
      <c r="P24" s="66"/>
      <c r="Q24" s="66"/>
      <c r="R24" s="66"/>
      <c r="S24" s="66"/>
      <c r="T24" s="66"/>
      <c r="U24" s="66"/>
      <c r="V24" s="66"/>
      <c r="W24" s="66"/>
      <c r="X24" s="66"/>
      <c r="Y24" s="37"/>
      <c r="Z24" s="37"/>
      <c r="AA24" s="37"/>
      <c r="AB24" s="37"/>
      <c r="AC24" s="37"/>
      <c r="AD24" s="37"/>
      <c r="AE24" s="37"/>
      <c r="AF24" s="37"/>
      <c r="AG24" s="37"/>
      <c r="AH24" s="37"/>
      <c r="AI24" s="37"/>
      <c r="AJ24" s="37"/>
      <c r="AK24" s="37"/>
      <c r="AL24" s="37"/>
      <c r="AM24" s="37"/>
      <c r="AN24" s="37"/>
    </row>
    <row r="25" spans="1:40" ht="63.75" x14ac:dyDescent="0.25">
      <c r="A25" s="67">
        <v>18</v>
      </c>
      <c r="B25" s="68" t="s">
        <v>121</v>
      </c>
      <c r="C25" s="68" t="str">
        <f>$C$24</f>
        <v>Apoyo</v>
      </c>
      <c r="D25" s="69" t="s">
        <v>106</v>
      </c>
      <c r="E25" s="70" t="str">
        <f>$E$24</f>
        <v>Eficacia</v>
      </c>
      <c r="F25" s="71" t="s">
        <v>122</v>
      </c>
      <c r="G25" s="70" t="s">
        <v>123</v>
      </c>
      <c r="H25" s="70" t="s">
        <v>124</v>
      </c>
      <c r="I25" s="70" t="s">
        <v>125</v>
      </c>
      <c r="J25" s="138">
        <f>(286 / 286)</f>
        <v>1</v>
      </c>
      <c r="K25" s="136" t="s">
        <v>379</v>
      </c>
      <c r="L25" s="72"/>
      <c r="M25" s="72"/>
      <c r="N25" s="72"/>
      <c r="O25" s="72"/>
      <c r="P25" s="72"/>
      <c r="Q25" s="72"/>
      <c r="R25" s="72"/>
      <c r="S25" s="72"/>
      <c r="T25" s="72"/>
      <c r="U25" s="72"/>
      <c r="V25" s="72"/>
      <c r="W25" s="72"/>
      <c r="X25" s="72"/>
      <c r="Y25" s="73"/>
      <c r="Z25" s="73"/>
      <c r="AA25" s="73"/>
      <c r="AB25" s="73"/>
      <c r="AC25" s="73"/>
      <c r="AD25" s="73"/>
      <c r="AE25" s="73"/>
      <c r="AF25" s="73"/>
      <c r="AG25" s="73"/>
      <c r="AH25" s="73"/>
      <c r="AI25" s="73"/>
      <c r="AJ25" s="73"/>
      <c r="AK25" s="73"/>
      <c r="AL25" s="73"/>
      <c r="AM25" s="73"/>
      <c r="AN25" s="73"/>
    </row>
    <row r="26" spans="1:40" ht="97.5" customHeight="1" x14ac:dyDescent="0.25">
      <c r="A26" s="30">
        <v>19</v>
      </c>
      <c r="B26" s="31" t="s">
        <v>126</v>
      </c>
      <c r="C26" s="31" t="s">
        <v>105</v>
      </c>
      <c r="D26" s="32" t="s">
        <v>106</v>
      </c>
      <c r="E26" s="33" t="s">
        <v>21</v>
      </c>
      <c r="F26" s="34" t="s">
        <v>127</v>
      </c>
      <c r="G26" s="33" t="s">
        <v>128</v>
      </c>
      <c r="H26" s="33" t="s">
        <v>129</v>
      </c>
      <c r="I26" s="33" t="s">
        <v>130</v>
      </c>
      <c r="J26" s="132">
        <f>(60 / 60)</f>
        <v>1</v>
      </c>
      <c r="K26" s="124" t="s">
        <v>343</v>
      </c>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row>
    <row r="27" spans="1:40" ht="51" x14ac:dyDescent="0.25">
      <c r="A27" s="30">
        <v>20</v>
      </c>
      <c r="B27" s="31" t="s">
        <v>131</v>
      </c>
      <c r="C27" s="31" t="s">
        <v>105</v>
      </c>
      <c r="D27" s="32" t="s">
        <v>106</v>
      </c>
      <c r="E27" s="33" t="s">
        <v>21</v>
      </c>
      <c r="F27" s="34" t="s">
        <v>132</v>
      </c>
      <c r="G27" s="33" t="s">
        <v>133</v>
      </c>
      <c r="H27" s="33" t="s">
        <v>134</v>
      </c>
      <c r="I27" s="33" t="s">
        <v>135</v>
      </c>
      <c r="J27" s="132">
        <f>(748 / 748)</f>
        <v>1</v>
      </c>
      <c r="K27" s="36" t="s">
        <v>383</v>
      </c>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row>
    <row r="28" spans="1:40" ht="51" x14ac:dyDescent="0.25">
      <c r="A28" s="30">
        <v>21</v>
      </c>
      <c r="B28" s="31" t="s">
        <v>136</v>
      </c>
      <c r="C28" s="31" t="s">
        <v>105</v>
      </c>
      <c r="D28" s="32" t="s">
        <v>106</v>
      </c>
      <c r="E28" s="33" t="s">
        <v>21</v>
      </c>
      <c r="F28" s="129" t="s">
        <v>137</v>
      </c>
      <c r="G28" s="33" t="s">
        <v>138</v>
      </c>
      <c r="H28" s="33" t="s">
        <v>139</v>
      </c>
      <c r="I28" s="33" t="s">
        <v>140</v>
      </c>
      <c r="J28" s="132">
        <f>(660/ 660)</f>
        <v>1</v>
      </c>
      <c r="K28" s="124" t="s">
        <v>344</v>
      </c>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row>
    <row r="29" spans="1:40" ht="51" x14ac:dyDescent="0.25">
      <c r="A29" s="30">
        <v>22</v>
      </c>
      <c r="B29" s="31" t="s">
        <v>141</v>
      </c>
      <c r="C29" s="31" t="s">
        <v>105</v>
      </c>
      <c r="D29" s="32" t="s">
        <v>106</v>
      </c>
      <c r="E29" s="33" t="s">
        <v>21</v>
      </c>
      <c r="F29" s="34" t="s">
        <v>142</v>
      </c>
      <c r="G29" s="33" t="s">
        <v>143</v>
      </c>
      <c r="H29" s="33" t="s">
        <v>144</v>
      </c>
      <c r="I29" s="33" t="s">
        <v>145</v>
      </c>
      <c r="J29" s="132">
        <f>(1532/ 1532)</f>
        <v>1</v>
      </c>
      <c r="K29" s="124" t="s">
        <v>345</v>
      </c>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row>
    <row r="30" spans="1:40" ht="38.25" x14ac:dyDescent="0.25">
      <c r="A30" s="30">
        <v>23</v>
      </c>
      <c r="B30" s="31" t="s">
        <v>146</v>
      </c>
      <c r="C30" s="31" t="s">
        <v>105</v>
      </c>
      <c r="D30" s="32" t="s">
        <v>106</v>
      </c>
      <c r="E30" s="33" t="s">
        <v>21</v>
      </c>
      <c r="F30" s="34" t="s">
        <v>147</v>
      </c>
      <c r="G30" s="33" t="s">
        <v>148</v>
      </c>
      <c r="H30" s="33" t="s">
        <v>149</v>
      </c>
      <c r="I30" s="33" t="s">
        <v>150</v>
      </c>
      <c r="J30" s="132">
        <v>0</v>
      </c>
      <c r="K30" s="74" t="s">
        <v>151</v>
      </c>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row>
    <row r="31" spans="1:40" ht="54.75" customHeight="1" x14ac:dyDescent="0.25">
      <c r="A31" s="30">
        <v>24</v>
      </c>
      <c r="B31" s="31" t="s">
        <v>152</v>
      </c>
      <c r="C31" s="31" t="s">
        <v>105</v>
      </c>
      <c r="D31" s="33" t="s">
        <v>106</v>
      </c>
      <c r="E31" s="33" t="s">
        <v>21</v>
      </c>
      <c r="F31" s="33" t="s">
        <v>153</v>
      </c>
      <c r="G31" s="33" t="s">
        <v>154</v>
      </c>
      <c r="H31" s="33" t="s">
        <v>155</v>
      </c>
      <c r="I31" s="33" t="s">
        <v>156</v>
      </c>
      <c r="J31" s="140">
        <f>(355/355)</f>
        <v>1</v>
      </c>
      <c r="K31" s="139" t="s">
        <v>346</v>
      </c>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row>
    <row r="32" spans="1:40" ht="48" customHeight="1" x14ac:dyDescent="0.25">
      <c r="A32" s="30">
        <v>25</v>
      </c>
      <c r="B32" s="31" t="s">
        <v>157</v>
      </c>
      <c r="C32" s="31" t="s">
        <v>105</v>
      </c>
      <c r="D32" s="33" t="s">
        <v>106</v>
      </c>
      <c r="E32" s="33" t="s">
        <v>21</v>
      </c>
      <c r="F32" s="33" t="s">
        <v>158</v>
      </c>
      <c r="G32" s="63" t="s">
        <v>159</v>
      </c>
      <c r="H32" s="33" t="s">
        <v>160</v>
      </c>
      <c r="I32" s="33" t="s">
        <v>161</v>
      </c>
      <c r="J32" s="132">
        <f>(13/13)</f>
        <v>1</v>
      </c>
      <c r="K32" s="124" t="s">
        <v>347</v>
      </c>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row>
    <row r="33" spans="1:40" ht="25.5" x14ac:dyDescent="0.25">
      <c r="A33" s="30">
        <v>26</v>
      </c>
      <c r="B33" s="31" t="s">
        <v>162</v>
      </c>
      <c r="C33" s="31" t="s">
        <v>105</v>
      </c>
      <c r="D33" s="34" t="s">
        <v>106</v>
      </c>
      <c r="E33" s="34" t="s">
        <v>21</v>
      </c>
      <c r="F33" s="34" t="s">
        <v>163</v>
      </c>
      <c r="G33" s="34" t="s">
        <v>164</v>
      </c>
      <c r="H33" s="34" t="s">
        <v>165</v>
      </c>
      <c r="I33" s="34" t="s">
        <v>166</v>
      </c>
      <c r="J33" s="132">
        <f>(204 / 204)</f>
        <v>1</v>
      </c>
      <c r="K33" s="124" t="s">
        <v>364</v>
      </c>
      <c r="L33" s="66"/>
      <c r="M33" s="66"/>
      <c r="N33" s="66"/>
      <c r="O33" s="66"/>
      <c r="P33" s="66"/>
      <c r="Q33" s="66"/>
      <c r="R33" s="66"/>
      <c r="S33" s="66"/>
      <c r="T33" s="66"/>
      <c r="U33" s="66"/>
      <c r="V33" s="66"/>
      <c r="W33" s="66"/>
      <c r="X33" s="75"/>
      <c r="Y33" s="37"/>
      <c r="Z33" s="37"/>
      <c r="AA33" s="37"/>
      <c r="AB33" s="37"/>
      <c r="AC33" s="37"/>
      <c r="AD33" s="37"/>
      <c r="AE33" s="37"/>
      <c r="AF33" s="37"/>
      <c r="AG33" s="37"/>
      <c r="AH33" s="37"/>
      <c r="AI33" s="37"/>
      <c r="AJ33" s="37"/>
      <c r="AK33" s="37"/>
      <c r="AL33" s="37"/>
      <c r="AM33" s="37"/>
      <c r="AN33" s="37"/>
    </row>
    <row r="34" spans="1:40" ht="53.25" customHeight="1" x14ac:dyDescent="0.25">
      <c r="A34" s="30">
        <v>27</v>
      </c>
      <c r="B34" s="31" t="s">
        <v>167</v>
      </c>
      <c r="C34" s="31" t="s">
        <v>105</v>
      </c>
      <c r="D34" s="32" t="s">
        <v>106</v>
      </c>
      <c r="E34" s="33" t="s">
        <v>21</v>
      </c>
      <c r="F34" s="34" t="s">
        <v>168</v>
      </c>
      <c r="G34" s="33" t="s">
        <v>169</v>
      </c>
      <c r="H34" s="33" t="s">
        <v>170</v>
      </c>
      <c r="I34" s="33" t="s">
        <v>171</v>
      </c>
      <c r="J34" s="132">
        <f>(204/ 204)</f>
        <v>1</v>
      </c>
      <c r="K34" s="124" t="s">
        <v>365</v>
      </c>
      <c r="L34" s="66"/>
      <c r="M34" s="66"/>
      <c r="N34" s="66"/>
      <c r="O34" s="66"/>
      <c r="P34" s="66"/>
      <c r="Q34" s="66"/>
      <c r="R34" s="66"/>
      <c r="S34" s="66"/>
      <c r="T34" s="66"/>
      <c r="U34" s="66"/>
      <c r="V34" s="66"/>
      <c r="W34" s="66"/>
      <c r="X34" s="66"/>
      <c r="Y34" s="37"/>
      <c r="Z34" s="37"/>
      <c r="AA34" s="37"/>
      <c r="AB34" s="37"/>
      <c r="AC34" s="37"/>
      <c r="AD34" s="37"/>
      <c r="AE34" s="37"/>
      <c r="AF34" s="37"/>
      <c r="AG34" s="37"/>
      <c r="AH34" s="37"/>
      <c r="AI34" s="37"/>
      <c r="AJ34" s="37"/>
      <c r="AK34" s="37"/>
      <c r="AL34" s="37"/>
      <c r="AM34" s="37"/>
      <c r="AN34" s="37"/>
    </row>
    <row r="35" spans="1:40" ht="38.25" x14ac:dyDescent="0.25">
      <c r="A35" s="30">
        <v>28</v>
      </c>
      <c r="B35" s="31" t="s">
        <v>172</v>
      </c>
      <c r="C35" s="31" t="s">
        <v>105</v>
      </c>
      <c r="D35" s="32" t="s">
        <v>173</v>
      </c>
      <c r="E35" s="33" t="s">
        <v>21</v>
      </c>
      <c r="F35" s="34" t="s">
        <v>174</v>
      </c>
      <c r="G35" s="33" t="s">
        <v>175</v>
      </c>
      <c r="H35" s="33" t="s">
        <v>176</v>
      </c>
      <c r="I35" s="33" t="s">
        <v>177</v>
      </c>
      <c r="J35" s="132">
        <v>0</v>
      </c>
      <c r="K35" s="137" t="s">
        <v>367</v>
      </c>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row>
    <row r="36" spans="1:40" ht="25.5" x14ac:dyDescent="0.2">
      <c r="A36" s="76">
        <v>29</v>
      </c>
      <c r="B36" s="76" t="s">
        <v>178</v>
      </c>
      <c r="C36" s="76" t="s">
        <v>105</v>
      </c>
      <c r="D36" s="77" t="s">
        <v>173</v>
      </c>
      <c r="E36" s="77" t="s">
        <v>21</v>
      </c>
      <c r="F36" s="76" t="s">
        <v>179</v>
      </c>
      <c r="G36" s="76" t="s">
        <v>180</v>
      </c>
      <c r="H36" s="77" t="s">
        <v>181</v>
      </c>
      <c r="I36" s="76" t="s">
        <v>182</v>
      </c>
      <c r="J36" s="141">
        <f>(20 / 20)</f>
        <v>1</v>
      </c>
      <c r="K36" s="124" t="s">
        <v>348</v>
      </c>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row>
    <row r="37" spans="1:40" ht="51" x14ac:dyDescent="0.25">
      <c r="A37" s="30">
        <v>30</v>
      </c>
      <c r="B37" s="31" t="s">
        <v>183</v>
      </c>
      <c r="C37" s="31" t="s">
        <v>105</v>
      </c>
      <c r="D37" s="32" t="s">
        <v>173</v>
      </c>
      <c r="E37" s="33" t="s">
        <v>21</v>
      </c>
      <c r="F37" s="129" t="s">
        <v>184</v>
      </c>
      <c r="G37" s="33" t="s">
        <v>185</v>
      </c>
      <c r="H37" s="33" t="s">
        <v>186</v>
      </c>
      <c r="I37" s="33" t="s">
        <v>187</v>
      </c>
      <c r="J37" s="140">
        <f>(4 / 4)</f>
        <v>1</v>
      </c>
      <c r="K37" s="124" t="s">
        <v>366</v>
      </c>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row>
    <row r="38" spans="1:40" ht="51" customHeight="1" x14ac:dyDescent="0.25">
      <c r="A38" s="30">
        <v>31</v>
      </c>
      <c r="B38" s="31" t="s">
        <v>188</v>
      </c>
      <c r="C38" s="31" t="s">
        <v>105</v>
      </c>
      <c r="D38" s="32" t="s">
        <v>173</v>
      </c>
      <c r="E38" s="33" t="s">
        <v>21</v>
      </c>
      <c r="F38" s="34" t="s">
        <v>189</v>
      </c>
      <c r="G38" s="33" t="s">
        <v>190</v>
      </c>
      <c r="H38" s="33" t="s">
        <v>191</v>
      </c>
      <c r="I38" s="33" t="s">
        <v>192</v>
      </c>
      <c r="J38" s="132">
        <f>( 6 / 6 )</f>
        <v>1</v>
      </c>
      <c r="K38" s="142" t="s">
        <v>350</v>
      </c>
      <c r="L38" s="78"/>
      <c r="M38" s="78"/>
      <c r="N38" s="78"/>
      <c r="O38" s="78"/>
      <c r="P38" s="78"/>
      <c r="Q38" s="78"/>
      <c r="R38" s="78"/>
      <c r="S38" s="78"/>
      <c r="T38" s="78"/>
      <c r="U38" s="78"/>
      <c r="V38" s="78"/>
      <c r="W38" s="78"/>
      <c r="X38" s="79"/>
      <c r="Y38" s="37"/>
      <c r="Z38" s="37"/>
      <c r="AA38" s="37"/>
      <c r="AB38" s="37"/>
      <c r="AC38" s="37"/>
      <c r="AD38" s="37"/>
      <c r="AE38" s="37"/>
      <c r="AF38" s="37"/>
      <c r="AG38" s="37"/>
      <c r="AH38" s="37"/>
      <c r="AI38" s="37"/>
      <c r="AJ38" s="37"/>
      <c r="AK38" s="37"/>
      <c r="AL38" s="37"/>
      <c r="AM38" s="37"/>
      <c r="AN38" s="37"/>
    </row>
    <row r="39" spans="1:40" ht="51" x14ac:dyDescent="0.25">
      <c r="A39" s="30">
        <v>32</v>
      </c>
      <c r="B39" s="31" t="s">
        <v>193</v>
      </c>
      <c r="C39" s="31" t="s">
        <v>105</v>
      </c>
      <c r="D39" s="32" t="s">
        <v>173</v>
      </c>
      <c r="E39" s="33" t="s">
        <v>21</v>
      </c>
      <c r="F39" s="34" t="s">
        <v>194</v>
      </c>
      <c r="G39" s="33" t="s">
        <v>195</v>
      </c>
      <c r="H39" s="33" t="s">
        <v>196</v>
      </c>
      <c r="I39" s="33" t="s">
        <v>197</v>
      </c>
      <c r="J39" s="80">
        <f>(4 / 4)</f>
        <v>1</v>
      </c>
      <c r="K39" s="143" t="s">
        <v>349</v>
      </c>
      <c r="L39" s="81"/>
      <c r="M39" s="81"/>
      <c r="N39" s="81"/>
      <c r="O39" s="81"/>
      <c r="P39" s="81"/>
      <c r="Q39" s="81"/>
      <c r="R39" s="81"/>
      <c r="S39" s="81"/>
      <c r="T39" s="81"/>
      <c r="U39" s="81"/>
      <c r="V39" s="81"/>
      <c r="W39" s="81"/>
      <c r="X39" s="82"/>
      <c r="Y39" s="37"/>
      <c r="Z39" s="37"/>
      <c r="AA39" s="37"/>
      <c r="AB39" s="37"/>
      <c r="AC39" s="37"/>
      <c r="AD39" s="37"/>
      <c r="AE39" s="37"/>
      <c r="AF39" s="37"/>
      <c r="AG39" s="37"/>
      <c r="AH39" s="37"/>
      <c r="AI39" s="37"/>
      <c r="AJ39" s="37"/>
      <c r="AK39" s="37"/>
      <c r="AL39" s="37"/>
      <c r="AM39" s="37"/>
      <c r="AN39" s="37"/>
    </row>
    <row r="40" spans="1:40" ht="57.75" customHeight="1" x14ac:dyDescent="0.25">
      <c r="A40" s="30">
        <v>33</v>
      </c>
      <c r="B40" s="31" t="s">
        <v>198</v>
      </c>
      <c r="C40" s="31" t="s">
        <v>105</v>
      </c>
      <c r="D40" s="32" t="s">
        <v>199</v>
      </c>
      <c r="E40" s="33" t="s">
        <v>21</v>
      </c>
      <c r="F40" s="34" t="s">
        <v>200</v>
      </c>
      <c r="G40" s="33" t="s">
        <v>201</v>
      </c>
      <c r="H40" s="33" t="s">
        <v>202</v>
      </c>
      <c r="I40" s="33" t="s">
        <v>203</v>
      </c>
      <c r="J40" s="144">
        <f>(126 / 126)</f>
        <v>1</v>
      </c>
      <c r="K40" s="133" t="s">
        <v>351</v>
      </c>
      <c r="L40" s="81"/>
      <c r="M40" s="81"/>
      <c r="N40" s="81"/>
      <c r="O40" s="81"/>
      <c r="P40" s="81"/>
      <c r="Q40" s="81"/>
      <c r="R40" s="81"/>
      <c r="S40" s="81"/>
      <c r="T40" s="81"/>
      <c r="U40" s="81"/>
      <c r="V40" s="81"/>
      <c r="W40" s="81"/>
      <c r="X40" s="82"/>
      <c r="Y40" s="37"/>
      <c r="Z40" s="37"/>
      <c r="AA40" s="37"/>
      <c r="AB40" s="37"/>
      <c r="AC40" s="37"/>
      <c r="AD40" s="37"/>
      <c r="AE40" s="37"/>
      <c r="AF40" s="37"/>
      <c r="AG40" s="37"/>
      <c r="AH40" s="37"/>
      <c r="AI40" s="37"/>
      <c r="AJ40" s="37"/>
      <c r="AK40" s="37"/>
      <c r="AL40" s="37"/>
      <c r="AM40" s="37"/>
      <c r="AN40" s="37"/>
    </row>
    <row r="41" spans="1:40" ht="60" customHeight="1" x14ac:dyDescent="0.25">
      <c r="A41" s="30">
        <v>34</v>
      </c>
      <c r="B41" s="31" t="s">
        <v>204</v>
      </c>
      <c r="C41" s="31" t="s">
        <v>105</v>
      </c>
      <c r="D41" s="32" t="s">
        <v>199</v>
      </c>
      <c r="E41" s="33" t="s">
        <v>21</v>
      </c>
      <c r="F41" s="34" t="s">
        <v>205</v>
      </c>
      <c r="G41" s="33" t="s">
        <v>206</v>
      </c>
      <c r="H41" s="33" t="s">
        <v>207</v>
      </c>
      <c r="I41" s="33" t="s">
        <v>208</v>
      </c>
      <c r="J41" s="38">
        <f>(7/ 7)</f>
        <v>1</v>
      </c>
      <c r="K41" s="145" t="s">
        <v>368</v>
      </c>
      <c r="L41" s="81"/>
      <c r="M41" s="81"/>
      <c r="N41" s="81"/>
      <c r="O41" s="81"/>
      <c r="P41" s="81"/>
      <c r="Q41" s="81"/>
      <c r="R41" s="81"/>
      <c r="S41" s="81"/>
      <c r="T41" s="81"/>
      <c r="U41" s="81"/>
      <c r="V41" s="81"/>
      <c r="W41" s="81"/>
      <c r="X41" s="82"/>
      <c r="Y41" s="37"/>
      <c r="Z41" s="37"/>
      <c r="AA41" s="37"/>
      <c r="AB41" s="37"/>
      <c r="AC41" s="37"/>
      <c r="AD41" s="37"/>
      <c r="AE41" s="37"/>
      <c r="AF41" s="37"/>
      <c r="AG41" s="37"/>
      <c r="AH41" s="37"/>
      <c r="AI41" s="37"/>
      <c r="AJ41" s="37"/>
      <c r="AK41" s="37"/>
      <c r="AL41" s="37"/>
      <c r="AM41" s="37"/>
      <c r="AN41" s="37"/>
    </row>
    <row r="42" spans="1:40" ht="156" customHeight="1" x14ac:dyDescent="0.25">
      <c r="A42" s="30">
        <v>35</v>
      </c>
      <c r="B42" s="31" t="s">
        <v>209</v>
      </c>
      <c r="C42" s="31" t="s">
        <v>105</v>
      </c>
      <c r="D42" s="32" t="s">
        <v>210</v>
      </c>
      <c r="E42" s="33" t="s">
        <v>21</v>
      </c>
      <c r="F42" s="34" t="s">
        <v>211</v>
      </c>
      <c r="G42" s="33" t="s">
        <v>212</v>
      </c>
      <c r="H42" s="33" t="s">
        <v>213</v>
      </c>
      <c r="I42" s="33" t="s">
        <v>214</v>
      </c>
      <c r="J42" s="132">
        <f>(3432430797/3432206000)</f>
        <v>1.000065496360067</v>
      </c>
      <c r="K42" s="83" t="s">
        <v>215</v>
      </c>
      <c r="L42" s="84"/>
      <c r="M42" s="84"/>
      <c r="N42" s="84"/>
      <c r="O42" s="84"/>
      <c r="P42" s="84"/>
      <c r="Q42" s="84"/>
      <c r="R42" s="84"/>
      <c r="S42" s="84"/>
      <c r="T42" s="84"/>
      <c r="U42" s="84"/>
      <c r="V42" s="84"/>
      <c r="W42" s="84"/>
      <c r="X42" s="85"/>
      <c r="Y42" s="37"/>
      <c r="Z42" s="37"/>
      <c r="AA42" s="37"/>
      <c r="AB42" s="37"/>
      <c r="AC42" s="37"/>
      <c r="AD42" s="37"/>
      <c r="AE42" s="37"/>
      <c r="AF42" s="37"/>
      <c r="AG42" s="37"/>
      <c r="AH42" s="37"/>
      <c r="AI42" s="37"/>
      <c r="AJ42" s="37"/>
      <c r="AK42" s="37"/>
      <c r="AL42" s="37"/>
      <c r="AM42" s="37"/>
      <c r="AN42" s="37"/>
    </row>
    <row r="43" spans="1:40" ht="68.25" customHeight="1" x14ac:dyDescent="0.25">
      <c r="A43" s="30">
        <v>36</v>
      </c>
      <c r="B43" s="31" t="s">
        <v>216</v>
      </c>
      <c r="C43" s="31" t="s">
        <v>105</v>
      </c>
      <c r="D43" s="32" t="s">
        <v>210</v>
      </c>
      <c r="E43" s="33" t="s">
        <v>21</v>
      </c>
      <c r="F43" s="34" t="s">
        <v>217</v>
      </c>
      <c r="G43" s="33" t="s">
        <v>218</v>
      </c>
      <c r="H43" s="33" t="s">
        <v>219</v>
      </c>
      <c r="I43" s="33" t="s">
        <v>220</v>
      </c>
      <c r="J43" s="38">
        <v>0</v>
      </c>
      <c r="K43" s="36" t="s">
        <v>221</v>
      </c>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row>
    <row r="44" spans="1:40" ht="283.5" customHeight="1" x14ac:dyDescent="0.25">
      <c r="A44" s="30">
        <v>37</v>
      </c>
      <c r="B44" s="31" t="s">
        <v>222</v>
      </c>
      <c r="C44" s="31" t="s">
        <v>105</v>
      </c>
      <c r="D44" s="32" t="s">
        <v>210</v>
      </c>
      <c r="E44" s="33" t="s">
        <v>21</v>
      </c>
      <c r="F44" s="34" t="s">
        <v>223</v>
      </c>
      <c r="G44" s="33" t="s">
        <v>224</v>
      </c>
      <c r="H44" s="33" t="s">
        <v>225</v>
      </c>
      <c r="I44" s="33" t="s">
        <v>226</v>
      </c>
      <c r="J44" s="140">
        <f>(16004904795/38471877853)</f>
        <v>0.41601568959420976</v>
      </c>
      <c r="K44" s="124" t="s">
        <v>363</v>
      </c>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row>
    <row r="45" spans="1:40" ht="50.25" customHeight="1" x14ac:dyDescent="0.25">
      <c r="A45" s="30">
        <v>38</v>
      </c>
      <c r="B45" s="31" t="s">
        <v>227</v>
      </c>
      <c r="C45" s="31" t="s">
        <v>105</v>
      </c>
      <c r="D45" s="32" t="s">
        <v>210</v>
      </c>
      <c r="E45" s="33" t="s">
        <v>21</v>
      </c>
      <c r="F45" s="34" t="s">
        <v>228</v>
      </c>
      <c r="G45" s="33" t="s">
        <v>229</v>
      </c>
      <c r="H45" s="33" t="s">
        <v>230</v>
      </c>
      <c r="I45" s="33" t="s">
        <v>231</v>
      </c>
      <c r="J45" s="86">
        <f>(163085824818/163910942010)</f>
        <v>0.99496606399864596</v>
      </c>
      <c r="K45" s="36" t="s">
        <v>232</v>
      </c>
      <c r="L45" s="50"/>
      <c r="M45" s="51"/>
      <c r="N45" s="51"/>
      <c r="O45" s="51"/>
      <c r="P45" s="51"/>
      <c r="Q45" s="51"/>
      <c r="R45" s="51"/>
      <c r="S45" s="51"/>
      <c r="T45" s="51"/>
      <c r="U45" s="51"/>
      <c r="V45" s="51"/>
      <c r="W45" s="51"/>
      <c r="X45" s="51"/>
      <c r="Y45" s="37"/>
      <c r="Z45" s="37"/>
      <c r="AA45" s="37"/>
      <c r="AB45" s="37"/>
      <c r="AC45" s="37"/>
      <c r="AD45" s="37"/>
      <c r="AE45" s="37"/>
      <c r="AF45" s="37"/>
      <c r="AG45" s="37"/>
      <c r="AH45" s="37"/>
      <c r="AI45" s="37"/>
      <c r="AJ45" s="37"/>
      <c r="AK45" s="37"/>
      <c r="AL45" s="37"/>
      <c r="AM45" s="37"/>
      <c r="AN45" s="37"/>
    </row>
    <row r="46" spans="1:40" ht="140.25" x14ac:dyDescent="0.25">
      <c r="A46" s="30">
        <v>39</v>
      </c>
      <c r="B46" s="31" t="s">
        <v>233</v>
      </c>
      <c r="C46" s="31" t="s">
        <v>105</v>
      </c>
      <c r="D46" s="32" t="s">
        <v>210</v>
      </c>
      <c r="E46" s="33" t="s">
        <v>21</v>
      </c>
      <c r="F46" s="34" t="s">
        <v>234</v>
      </c>
      <c r="G46" s="33" t="s">
        <v>235</v>
      </c>
      <c r="H46" s="33" t="s">
        <v>236</v>
      </c>
      <c r="I46" s="33" t="s">
        <v>237</v>
      </c>
      <c r="J46" s="38">
        <f>(248880204287/298806942010)</f>
        <v>0.83291305955894046</v>
      </c>
      <c r="K46" s="36" t="s">
        <v>238</v>
      </c>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row>
    <row r="47" spans="1:40" ht="190.5" customHeight="1" x14ac:dyDescent="0.25">
      <c r="A47" s="30">
        <v>40</v>
      </c>
      <c r="B47" s="31" t="s">
        <v>239</v>
      </c>
      <c r="C47" s="31" t="s">
        <v>105</v>
      </c>
      <c r="D47" s="32" t="s">
        <v>210</v>
      </c>
      <c r="E47" s="33" t="s">
        <v>21</v>
      </c>
      <c r="F47" s="34" t="s">
        <v>240</v>
      </c>
      <c r="G47" s="33" t="s">
        <v>241</v>
      </c>
      <c r="H47" s="33" t="s">
        <v>242</v>
      </c>
      <c r="I47" s="33" t="s">
        <v>243</v>
      </c>
      <c r="J47" s="149">
        <f>(264885109082/ 341171325863 )</f>
        <v>0.77639909629558579</v>
      </c>
      <c r="K47" s="124" t="s">
        <v>369</v>
      </c>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row>
    <row r="48" spans="1:40" ht="100.5" x14ac:dyDescent="0.25">
      <c r="A48" s="30">
        <v>41</v>
      </c>
      <c r="B48" s="31" t="s">
        <v>244</v>
      </c>
      <c r="C48" s="31" t="s">
        <v>105</v>
      </c>
      <c r="D48" s="32" t="s">
        <v>245</v>
      </c>
      <c r="E48" s="33" t="s">
        <v>246</v>
      </c>
      <c r="F48" s="34" t="s">
        <v>247</v>
      </c>
      <c r="G48" s="33" t="s">
        <v>248</v>
      </c>
      <c r="H48" s="33" t="s">
        <v>249</v>
      </c>
      <c r="I48" s="32" t="s">
        <v>250</v>
      </c>
      <c r="J48" s="87">
        <f>(-87%+31%+383%)/3</f>
        <v>1.0900000000000001</v>
      </c>
      <c r="K48" s="88" t="s">
        <v>251</v>
      </c>
      <c r="L48" s="89"/>
      <c r="M48" s="89"/>
      <c r="N48" s="89"/>
      <c r="O48" s="89"/>
      <c r="P48" s="89"/>
      <c r="Q48" s="89"/>
      <c r="R48" s="89"/>
      <c r="S48" s="89"/>
      <c r="T48" s="89"/>
      <c r="U48" s="89"/>
      <c r="V48" s="89"/>
      <c r="W48" s="89"/>
      <c r="X48" s="90"/>
      <c r="Y48" s="37"/>
      <c r="Z48" s="37"/>
      <c r="AA48" s="37"/>
      <c r="AB48" s="37"/>
      <c r="AC48" s="37"/>
      <c r="AD48" s="37"/>
      <c r="AE48" s="37"/>
      <c r="AF48" s="37"/>
      <c r="AG48" s="37"/>
      <c r="AH48" s="37"/>
      <c r="AI48" s="37"/>
      <c r="AJ48" s="37"/>
      <c r="AK48" s="37"/>
      <c r="AL48" s="37"/>
      <c r="AM48" s="37"/>
      <c r="AN48" s="37"/>
    </row>
    <row r="49" spans="1:40" ht="89.25" x14ac:dyDescent="0.25">
      <c r="A49" s="30">
        <v>42</v>
      </c>
      <c r="B49" s="31" t="s">
        <v>252</v>
      </c>
      <c r="C49" s="31" t="s">
        <v>105</v>
      </c>
      <c r="D49" s="32" t="s">
        <v>245</v>
      </c>
      <c r="E49" s="33" t="s">
        <v>246</v>
      </c>
      <c r="F49" s="34" t="s">
        <v>253</v>
      </c>
      <c r="G49" s="33" t="s">
        <v>254</v>
      </c>
      <c r="H49" s="33" t="s">
        <v>255</v>
      </c>
      <c r="I49" s="33" t="s">
        <v>256</v>
      </c>
      <c r="J49" s="91">
        <f>(-0.32%+73%-40%)/3</f>
        <v>0.10893333333333333</v>
      </c>
      <c r="K49" s="36" t="s">
        <v>257</v>
      </c>
      <c r="L49" s="89"/>
      <c r="M49" s="89"/>
      <c r="N49" s="89"/>
      <c r="O49" s="89"/>
      <c r="P49" s="89"/>
      <c r="Q49" s="89"/>
      <c r="R49" s="89"/>
      <c r="S49" s="89"/>
      <c r="T49" s="89"/>
      <c r="U49" s="89"/>
      <c r="V49" s="89"/>
      <c r="W49" s="89"/>
      <c r="X49" s="90"/>
      <c r="Y49" s="52"/>
      <c r="Z49" s="52"/>
      <c r="AA49" s="52"/>
      <c r="AB49" s="52"/>
      <c r="AC49" s="52"/>
      <c r="AD49" s="52"/>
      <c r="AE49" s="52"/>
      <c r="AF49" s="52"/>
      <c r="AG49" s="52"/>
      <c r="AH49" s="52"/>
      <c r="AI49" s="52"/>
      <c r="AJ49" s="52"/>
      <c r="AK49" s="52"/>
      <c r="AL49" s="52"/>
      <c r="AM49" s="52"/>
      <c r="AN49" s="52"/>
    </row>
    <row r="50" spans="1:40" ht="38.25" x14ac:dyDescent="0.25">
      <c r="A50" s="30">
        <v>43</v>
      </c>
      <c r="B50" s="31" t="s">
        <v>258</v>
      </c>
      <c r="C50" s="31" t="s">
        <v>105</v>
      </c>
      <c r="D50" s="32" t="s">
        <v>259</v>
      </c>
      <c r="E50" s="33" t="s">
        <v>246</v>
      </c>
      <c r="F50" s="34" t="s">
        <v>260</v>
      </c>
      <c r="G50" s="33" t="s">
        <v>261</v>
      </c>
      <c r="H50" s="33" t="s">
        <v>262</v>
      </c>
      <c r="I50" s="33" t="s">
        <v>263</v>
      </c>
      <c r="J50" s="38">
        <f>(75 / 75)</f>
        <v>1</v>
      </c>
      <c r="K50" s="36" t="s">
        <v>264</v>
      </c>
      <c r="L50" s="37"/>
      <c r="M50" s="37"/>
      <c r="N50" s="37"/>
      <c r="O50" s="37"/>
      <c r="P50" s="37"/>
      <c r="Q50" s="37"/>
      <c r="R50" s="37"/>
      <c r="S50" s="37"/>
      <c r="T50" s="37"/>
      <c r="U50" s="37"/>
      <c r="V50" s="37"/>
      <c r="W50" s="37"/>
      <c r="X50" s="37"/>
      <c r="Y50" s="92"/>
      <c r="Z50" s="93"/>
      <c r="AA50" s="93"/>
      <c r="AB50" s="93"/>
      <c r="AC50" s="93"/>
      <c r="AD50" s="93"/>
      <c r="AE50" s="93"/>
      <c r="AF50" s="93"/>
      <c r="AG50" s="93"/>
      <c r="AH50" s="93"/>
      <c r="AI50" s="93"/>
      <c r="AJ50" s="93"/>
      <c r="AK50" s="93"/>
      <c r="AL50" s="94"/>
      <c r="AM50" s="95"/>
      <c r="AN50" s="95"/>
    </row>
    <row r="51" spans="1:40" ht="63.75" x14ac:dyDescent="0.2">
      <c r="A51" s="30">
        <v>44</v>
      </c>
      <c r="B51" s="31" t="s">
        <v>265</v>
      </c>
      <c r="C51" s="31" t="s">
        <v>105</v>
      </c>
      <c r="D51" s="32" t="s">
        <v>259</v>
      </c>
      <c r="E51" s="33" t="s">
        <v>246</v>
      </c>
      <c r="F51" s="34" t="s">
        <v>266</v>
      </c>
      <c r="G51" s="33" t="s">
        <v>267</v>
      </c>
      <c r="H51" s="33" t="s">
        <v>268</v>
      </c>
      <c r="I51" s="33" t="s">
        <v>269</v>
      </c>
      <c r="J51" s="38">
        <f>(5 / 5)</f>
        <v>1</v>
      </c>
      <c r="K51" s="36" t="s">
        <v>270</v>
      </c>
      <c r="L51" s="96"/>
      <c r="M51" s="96"/>
      <c r="N51" s="96"/>
      <c r="O51" s="96"/>
      <c r="P51" s="96"/>
      <c r="Q51" s="96"/>
      <c r="R51" s="96"/>
      <c r="S51" s="96"/>
      <c r="T51" s="96"/>
      <c r="U51" s="96"/>
      <c r="V51" s="96"/>
      <c r="W51" s="96"/>
      <c r="X51" s="96"/>
      <c r="Y51" s="97"/>
      <c r="Z51" s="95"/>
      <c r="AA51" s="95"/>
      <c r="AB51" s="95"/>
      <c r="AC51" s="95"/>
      <c r="AD51" s="95"/>
      <c r="AE51" s="95"/>
      <c r="AF51" s="95"/>
      <c r="AG51" s="95"/>
      <c r="AH51" s="95"/>
      <c r="AI51" s="95"/>
      <c r="AJ51" s="95"/>
      <c r="AK51" s="95"/>
      <c r="AL51" s="98"/>
      <c r="AM51" s="95"/>
      <c r="AN51" s="95"/>
    </row>
    <row r="52" spans="1:40" ht="99" customHeight="1" x14ac:dyDescent="0.2">
      <c r="A52" s="30">
        <v>45</v>
      </c>
      <c r="B52" s="31" t="s">
        <v>271</v>
      </c>
      <c r="C52" s="31" t="s">
        <v>105</v>
      </c>
      <c r="D52" s="32" t="s">
        <v>245</v>
      </c>
      <c r="E52" s="33" t="s">
        <v>246</v>
      </c>
      <c r="F52" s="34" t="s">
        <v>272</v>
      </c>
      <c r="G52" s="33" t="s">
        <v>273</v>
      </c>
      <c r="H52" s="33" t="s">
        <v>274</v>
      </c>
      <c r="I52" s="33" t="s">
        <v>275</v>
      </c>
      <c r="J52" s="38">
        <f>(42627 / 42627)</f>
        <v>1</v>
      </c>
      <c r="K52" s="124" t="s">
        <v>370</v>
      </c>
      <c r="L52" s="99"/>
      <c r="M52" s="100"/>
      <c r="N52" s="100"/>
      <c r="O52" s="100"/>
      <c r="P52" s="100"/>
      <c r="Q52" s="100"/>
      <c r="R52" s="100"/>
      <c r="S52" s="100"/>
      <c r="T52" s="100"/>
      <c r="U52" s="100"/>
      <c r="V52" s="100"/>
      <c r="W52" s="100"/>
      <c r="X52" s="100"/>
      <c r="Y52" s="97"/>
      <c r="Z52" s="101"/>
      <c r="AA52" s="101"/>
      <c r="AB52" s="101"/>
      <c r="AC52" s="101"/>
      <c r="AD52" s="101"/>
      <c r="AE52" s="101"/>
      <c r="AF52" s="101"/>
      <c r="AG52" s="101"/>
      <c r="AH52" s="101"/>
      <c r="AI52" s="101"/>
      <c r="AJ52" s="101"/>
      <c r="AK52" s="101"/>
      <c r="AL52" s="102"/>
      <c r="AM52" s="95"/>
      <c r="AN52" s="95"/>
    </row>
    <row r="53" spans="1:40" ht="80.25" customHeight="1" x14ac:dyDescent="0.25">
      <c r="A53" s="30">
        <v>46</v>
      </c>
      <c r="B53" s="31" t="s">
        <v>276</v>
      </c>
      <c r="C53" s="31" t="s">
        <v>105</v>
      </c>
      <c r="D53" s="32" t="s">
        <v>245</v>
      </c>
      <c r="E53" s="33" t="s">
        <v>246</v>
      </c>
      <c r="F53" s="129" t="s">
        <v>277</v>
      </c>
      <c r="G53" s="33" t="s">
        <v>278</v>
      </c>
      <c r="H53" s="33" t="s">
        <v>279</v>
      </c>
      <c r="I53" s="33" t="s">
        <v>280</v>
      </c>
      <c r="J53" s="38">
        <f>(221624 / 221624)</f>
        <v>1</v>
      </c>
      <c r="K53" s="146" t="s">
        <v>371</v>
      </c>
      <c r="L53" s="99"/>
      <c r="M53" s="100"/>
      <c r="N53" s="100"/>
      <c r="O53" s="100"/>
      <c r="P53" s="100"/>
      <c r="Q53" s="100"/>
      <c r="R53" s="100"/>
      <c r="S53" s="100"/>
      <c r="T53" s="100"/>
      <c r="U53" s="100"/>
      <c r="V53" s="100"/>
      <c r="W53" s="100"/>
      <c r="X53" s="100"/>
      <c r="Y53" s="52"/>
      <c r="Z53" s="52"/>
      <c r="AA53" s="52"/>
      <c r="AB53" s="52"/>
      <c r="AC53" s="52"/>
      <c r="AD53" s="52"/>
      <c r="AE53" s="52"/>
      <c r="AF53" s="52"/>
      <c r="AG53" s="52"/>
      <c r="AH53" s="52"/>
      <c r="AI53" s="52"/>
      <c r="AJ53" s="52"/>
      <c r="AK53" s="52"/>
      <c r="AL53" s="52"/>
      <c r="AM53" s="52"/>
      <c r="AN53" s="52"/>
    </row>
    <row r="54" spans="1:40" ht="193.5" customHeight="1" x14ac:dyDescent="0.25">
      <c r="A54" s="30">
        <v>47</v>
      </c>
      <c r="B54" s="31" t="s">
        <v>281</v>
      </c>
      <c r="C54" s="31" t="s">
        <v>105</v>
      </c>
      <c r="D54" s="32" t="s">
        <v>245</v>
      </c>
      <c r="E54" s="33" t="s">
        <v>282</v>
      </c>
      <c r="F54" s="34" t="s">
        <v>283</v>
      </c>
      <c r="G54" s="33" t="s">
        <v>284</v>
      </c>
      <c r="H54" s="33" t="s">
        <v>285</v>
      </c>
      <c r="I54" s="33" t="s">
        <v>286</v>
      </c>
      <c r="J54" s="38">
        <f>(11 / 11)</f>
        <v>1</v>
      </c>
      <c r="K54" s="124" t="s">
        <v>372</v>
      </c>
      <c r="L54" s="99"/>
      <c r="M54" s="100"/>
      <c r="N54" s="100"/>
      <c r="O54" s="100"/>
      <c r="P54" s="100"/>
      <c r="Q54" s="100"/>
      <c r="R54" s="100"/>
      <c r="S54" s="100"/>
      <c r="T54" s="100"/>
      <c r="U54" s="100"/>
      <c r="V54" s="100"/>
      <c r="W54" s="100"/>
      <c r="X54" s="100"/>
      <c r="Y54" s="52"/>
      <c r="Z54" s="52"/>
      <c r="AA54" s="52"/>
      <c r="AB54" s="52"/>
      <c r="AC54" s="52"/>
      <c r="AD54" s="52"/>
      <c r="AE54" s="52"/>
      <c r="AF54" s="52"/>
      <c r="AG54" s="52"/>
      <c r="AH54" s="52"/>
      <c r="AI54" s="52"/>
      <c r="AJ54" s="52"/>
      <c r="AK54" s="52"/>
      <c r="AL54" s="52"/>
      <c r="AM54" s="52"/>
      <c r="AN54" s="52"/>
    </row>
    <row r="55" spans="1:40" ht="129" customHeight="1" x14ac:dyDescent="0.25">
      <c r="A55" s="30">
        <v>48</v>
      </c>
      <c r="B55" s="31" t="s">
        <v>287</v>
      </c>
      <c r="C55" s="31" t="s">
        <v>105</v>
      </c>
      <c r="D55" s="32" t="s">
        <v>245</v>
      </c>
      <c r="E55" s="33" t="s">
        <v>21</v>
      </c>
      <c r="F55" s="34" t="s">
        <v>288</v>
      </c>
      <c r="G55" s="33" t="s">
        <v>289</v>
      </c>
      <c r="H55" s="33" t="s">
        <v>290</v>
      </c>
      <c r="I55" s="33" t="s">
        <v>291</v>
      </c>
      <c r="J55" s="38">
        <f>(91/146 )</f>
        <v>0.62328767123287676</v>
      </c>
      <c r="K55" s="124" t="s">
        <v>373</v>
      </c>
      <c r="L55" s="103"/>
      <c r="M55" s="100"/>
      <c r="N55" s="100"/>
      <c r="O55" s="100"/>
      <c r="P55" s="100"/>
      <c r="Q55" s="100"/>
      <c r="R55" s="100"/>
      <c r="S55" s="100"/>
      <c r="T55" s="100"/>
      <c r="U55" s="100"/>
      <c r="V55" s="100"/>
      <c r="W55" s="100"/>
      <c r="X55" s="100"/>
      <c r="Y55" s="37"/>
      <c r="Z55" s="37"/>
      <c r="AA55" s="37"/>
      <c r="AB55" s="37"/>
      <c r="AC55" s="37"/>
      <c r="AD55" s="37"/>
      <c r="AE55" s="37"/>
      <c r="AF55" s="37"/>
      <c r="AG55" s="37"/>
      <c r="AH55" s="37"/>
      <c r="AI55" s="37"/>
      <c r="AJ55" s="37"/>
      <c r="AK55" s="37"/>
      <c r="AL55" s="37"/>
      <c r="AM55" s="37"/>
      <c r="AN55" s="37"/>
    </row>
    <row r="56" spans="1:40" ht="25.5" x14ac:dyDescent="0.25">
      <c r="A56" s="30">
        <v>49</v>
      </c>
      <c r="B56" s="31" t="s">
        <v>292</v>
      </c>
      <c r="C56" s="31" t="s">
        <v>293</v>
      </c>
      <c r="D56" s="32" t="s">
        <v>20</v>
      </c>
      <c r="E56" s="33" t="s">
        <v>21</v>
      </c>
      <c r="F56" s="34" t="s">
        <v>294</v>
      </c>
      <c r="G56" s="33" t="s">
        <v>295</v>
      </c>
      <c r="H56" s="33" t="s">
        <v>296</v>
      </c>
      <c r="I56" s="33" t="s">
        <v>297</v>
      </c>
      <c r="J56" s="132">
        <f>(43200 / 43200)</f>
        <v>1</v>
      </c>
      <c r="K56" s="133" t="s">
        <v>380</v>
      </c>
      <c r="L56" s="37"/>
      <c r="M56" s="37"/>
      <c r="N56" s="37"/>
      <c r="O56" s="37"/>
      <c r="P56" s="37"/>
      <c r="Q56" s="37"/>
      <c r="R56" s="37"/>
      <c r="S56" s="37"/>
      <c r="T56" s="37"/>
      <c r="U56" s="37"/>
      <c r="V56" s="37"/>
      <c r="W56" s="37"/>
      <c r="X56" s="37"/>
      <c r="Y56" s="92"/>
      <c r="Z56" s="93"/>
      <c r="AA56" s="93"/>
      <c r="AB56" s="93"/>
      <c r="AC56" s="93"/>
      <c r="AD56" s="93"/>
      <c r="AE56" s="93"/>
      <c r="AF56" s="52"/>
      <c r="AG56" s="52"/>
      <c r="AH56" s="52"/>
      <c r="AI56" s="52"/>
      <c r="AJ56" s="52"/>
      <c r="AK56" s="52"/>
      <c r="AL56" s="52"/>
      <c r="AM56" s="52"/>
      <c r="AN56" s="52"/>
    </row>
    <row r="57" spans="1:40" ht="25.5" x14ac:dyDescent="0.25">
      <c r="A57" s="30">
        <v>50</v>
      </c>
      <c r="B57" s="31" t="s">
        <v>298</v>
      </c>
      <c r="C57" s="31" t="s">
        <v>293</v>
      </c>
      <c r="D57" s="32" t="s">
        <v>20</v>
      </c>
      <c r="E57" s="33" t="s">
        <v>21</v>
      </c>
      <c r="F57" s="34" t="s">
        <v>299</v>
      </c>
      <c r="G57" s="124" t="s">
        <v>300</v>
      </c>
      <c r="H57" s="33" t="s">
        <v>301</v>
      </c>
      <c r="I57" s="33" t="s">
        <v>297</v>
      </c>
      <c r="J57" s="132">
        <f>(300 / 300)</f>
        <v>1</v>
      </c>
      <c r="K57" s="133" t="s">
        <v>374</v>
      </c>
      <c r="L57" s="37"/>
      <c r="M57" s="37"/>
      <c r="N57" s="37"/>
      <c r="O57" s="37"/>
      <c r="P57" s="37"/>
      <c r="Q57" s="37"/>
      <c r="R57" s="37"/>
      <c r="S57" s="37"/>
      <c r="T57" s="37"/>
      <c r="U57" s="37"/>
      <c r="V57" s="37"/>
      <c r="W57" s="37"/>
      <c r="X57" s="37"/>
      <c r="Y57" s="104"/>
      <c r="Z57" s="95"/>
      <c r="AA57" s="95"/>
      <c r="AB57" s="95"/>
      <c r="AC57" s="95"/>
      <c r="AD57" s="95"/>
      <c r="AE57" s="95"/>
      <c r="AF57" s="52"/>
      <c r="AG57" s="52"/>
      <c r="AH57" s="52"/>
      <c r="AI57" s="52"/>
      <c r="AJ57" s="52"/>
      <c r="AK57" s="52"/>
      <c r="AL57" s="52"/>
      <c r="AM57" s="52"/>
      <c r="AN57" s="52"/>
    </row>
    <row r="58" spans="1:40" ht="30" customHeight="1" x14ac:dyDescent="0.25">
      <c r="A58" s="30">
        <v>51</v>
      </c>
      <c r="B58" s="31" t="s">
        <v>302</v>
      </c>
      <c r="C58" s="105" t="s">
        <v>293</v>
      </c>
      <c r="D58" s="106" t="s">
        <v>20</v>
      </c>
      <c r="E58" s="107" t="s">
        <v>21</v>
      </c>
      <c r="F58" s="108" t="s">
        <v>303</v>
      </c>
      <c r="G58" s="109" t="s">
        <v>304</v>
      </c>
      <c r="H58" s="109" t="s">
        <v>305</v>
      </c>
      <c r="I58" s="109" t="s">
        <v>297</v>
      </c>
      <c r="J58" s="132">
        <f>(294/300)</f>
        <v>0.98</v>
      </c>
      <c r="K58" s="148" t="s">
        <v>382</v>
      </c>
      <c r="L58" s="37"/>
      <c r="M58" s="37"/>
      <c r="N58" s="37"/>
      <c r="O58" s="37"/>
      <c r="P58" s="37"/>
      <c r="Q58" s="37"/>
      <c r="R58" s="37"/>
      <c r="S58" s="37"/>
      <c r="T58" s="37"/>
      <c r="U58" s="37"/>
      <c r="V58" s="37"/>
      <c r="W58" s="37"/>
      <c r="X58" s="37"/>
      <c r="Y58" s="110"/>
      <c r="Z58" s="110"/>
      <c r="AA58" s="110"/>
      <c r="AB58" s="110"/>
      <c r="AC58" s="110"/>
      <c r="AD58" s="110"/>
      <c r="AE58" s="110"/>
      <c r="AF58" s="110"/>
      <c r="AG58" s="110"/>
      <c r="AH58" s="110"/>
      <c r="AI58" s="110"/>
      <c r="AJ58" s="110"/>
      <c r="AK58" s="110"/>
      <c r="AL58" s="110"/>
      <c r="AM58" s="110"/>
      <c r="AN58" s="110"/>
    </row>
    <row r="59" spans="1:40" ht="90" customHeight="1" x14ac:dyDescent="0.2">
      <c r="A59" s="30">
        <v>52</v>
      </c>
      <c r="B59" s="31" t="s">
        <v>306</v>
      </c>
      <c r="C59" s="31" t="s">
        <v>293</v>
      </c>
      <c r="D59" s="32" t="s">
        <v>20</v>
      </c>
      <c r="E59" s="33" t="s">
        <v>21</v>
      </c>
      <c r="F59" s="129" t="s">
        <v>307</v>
      </c>
      <c r="G59" s="33" t="s">
        <v>308</v>
      </c>
      <c r="H59" s="33" t="s">
        <v>309</v>
      </c>
      <c r="I59" s="33" t="s">
        <v>310</v>
      </c>
      <c r="J59" s="132">
        <f>(2143/2143)</f>
        <v>1</v>
      </c>
      <c r="K59" s="124" t="s">
        <v>381</v>
      </c>
      <c r="L59" s="111"/>
      <c r="M59" s="111"/>
      <c r="N59" s="111"/>
      <c r="O59" s="111"/>
      <c r="P59" s="111"/>
      <c r="Q59" s="111"/>
      <c r="R59" s="111"/>
      <c r="S59" s="111"/>
      <c r="T59" s="111"/>
      <c r="U59" s="111"/>
      <c r="V59" s="111"/>
      <c r="W59" s="111"/>
      <c r="X59" s="4"/>
      <c r="Y59" s="110"/>
      <c r="Z59" s="110"/>
      <c r="AA59" s="110"/>
      <c r="AB59" s="110"/>
      <c r="AC59" s="110"/>
      <c r="AD59" s="110"/>
      <c r="AE59" s="110"/>
      <c r="AF59" s="110"/>
      <c r="AG59" s="110"/>
      <c r="AH59" s="110"/>
      <c r="AI59" s="110"/>
      <c r="AJ59" s="110"/>
      <c r="AK59" s="110"/>
      <c r="AL59" s="110"/>
      <c r="AM59" s="110"/>
      <c r="AN59" s="110"/>
    </row>
    <row r="60" spans="1:40" ht="25.5" x14ac:dyDescent="0.2">
      <c r="A60" s="30">
        <v>53</v>
      </c>
      <c r="B60" s="31" t="s">
        <v>311</v>
      </c>
      <c r="C60" s="31" t="s">
        <v>293</v>
      </c>
      <c r="D60" s="32" t="s">
        <v>20</v>
      </c>
      <c r="E60" s="33" t="s">
        <v>21</v>
      </c>
      <c r="F60" s="129" t="s">
        <v>312</v>
      </c>
      <c r="G60" s="33" t="s">
        <v>313</v>
      </c>
      <c r="H60" s="33" t="s">
        <v>314</v>
      </c>
      <c r="I60" s="33" t="s">
        <v>297</v>
      </c>
      <c r="J60" s="38">
        <f>(117/ 117)</f>
        <v>1</v>
      </c>
      <c r="K60" s="147" t="s">
        <v>375</v>
      </c>
      <c r="L60" s="112"/>
      <c r="M60" s="112"/>
      <c r="N60" s="112"/>
      <c r="O60" s="112"/>
      <c r="P60" s="112"/>
      <c r="Q60" s="112"/>
      <c r="R60" s="112"/>
      <c r="S60" s="112"/>
      <c r="T60" s="112"/>
      <c r="U60" s="112"/>
      <c r="V60" s="112"/>
      <c r="W60" s="112"/>
      <c r="X60" s="113"/>
      <c r="Y60" s="110"/>
      <c r="Z60" s="110"/>
      <c r="AA60" s="110"/>
      <c r="AB60" s="110"/>
      <c r="AC60" s="110"/>
      <c r="AD60" s="110"/>
      <c r="AE60" s="110"/>
      <c r="AF60" s="110"/>
      <c r="AG60" s="110"/>
      <c r="AH60" s="110"/>
      <c r="AI60" s="110"/>
      <c r="AJ60" s="110"/>
      <c r="AK60" s="110"/>
      <c r="AL60" s="110"/>
      <c r="AM60" s="110"/>
      <c r="AN60" s="110"/>
    </row>
    <row r="61" spans="1:40" ht="51" x14ac:dyDescent="0.25">
      <c r="A61" s="30">
        <v>54</v>
      </c>
      <c r="B61" s="31" t="s">
        <v>315</v>
      </c>
      <c r="C61" s="31" t="s">
        <v>316</v>
      </c>
      <c r="D61" s="32" t="s">
        <v>317</v>
      </c>
      <c r="E61" s="33" t="s">
        <v>21</v>
      </c>
      <c r="F61" s="34" t="s">
        <v>318</v>
      </c>
      <c r="G61" s="33" t="s">
        <v>319</v>
      </c>
      <c r="H61" s="33" t="s">
        <v>320</v>
      </c>
      <c r="I61" s="33" t="s">
        <v>321</v>
      </c>
      <c r="J61" s="38">
        <f>(5 / 5)</f>
        <v>1</v>
      </c>
      <c r="K61" s="133" t="s">
        <v>376</v>
      </c>
      <c r="L61" s="37"/>
      <c r="M61" s="37"/>
      <c r="N61" s="37"/>
      <c r="O61" s="37"/>
      <c r="P61" s="37"/>
      <c r="Q61" s="37"/>
      <c r="R61" s="37"/>
      <c r="S61" s="37"/>
      <c r="T61" s="37"/>
      <c r="U61" s="37"/>
      <c r="V61" s="37"/>
      <c r="W61" s="37"/>
      <c r="X61" s="37"/>
      <c r="Y61" s="52"/>
      <c r="Z61" s="52"/>
      <c r="AA61" s="52"/>
      <c r="AB61" s="52"/>
      <c r="AC61" s="52"/>
      <c r="AD61" s="52"/>
      <c r="AE61" s="52"/>
      <c r="AF61" s="52"/>
      <c r="AG61" s="52"/>
      <c r="AH61" s="52"/>
      <c r="AI61" s="52"/>
      <c r="AJ61" s="52"/>
      <c r="AK61" s="52"/>
      <c r="AL61" s="52"/>
      <c r="AM61" s="52"/>
      <c r="AN61" s="52"/>
    </row>
    <row r="62" spans="1:40" ht="38.25" x14ac:dyDescent="0.25">
      <c r="A62" s="30">
        <v>55</v>
      </c>
      <c r="B62" s="31" t="s">
        <v>322</v>
      </c>
      <c r="C62" s="31" t="s">
        <v>316</v>
      </c>
      <c r="D62" s="32" t="s">
        <v>317</v>
      </c>
      <c r="E62" s="33" t="s">
        <v>21</v>
      </c>
      <c r="F62" s="34" t="s">
        <v>323</v>
      </c>
      <c r="G62" s="33" t="s">
        <v>324</v>
      </c>
      <c r="H62" s="33" t="s">
        <v>325</v>
      </c>
      <c r="I62" s="33" t="s">
        <v>326</v>
      </c>
      <c r="J62" s="38">
        <f>(7/ 7)</f>
        <v>1</v>
      </c>
      <c r="K62" s="143" t="s">
        <v>377</v>
      </c>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row>
    <row r="63" spans="1:40" ht="66" customHeight="1" x14ac:dyDescent="0.2">
      <c r="A63" s="30">
        <v>56</v>
      </c>
      <c r="B63" s="31" t="s">
        <v>327</v>
      </c>
      <c r="C63" s="31" t="s">
        <v>316</v>
      </c>
      <c r="D63" s="33" t="s">
        <v>317</v>
      </c>
      <c r="E63" s="33" t="s">
        <v>21</v>
      </c>
      <c r="F63" s="33" t="s">
        <v>328</v>
      </c>
      <c r="G63" s="33" t="s">
        <v>329</v>
      </c>
      <c r="H63" s="33" t="s">
        <v>330</v>
      </c>
      <c r="I63" s="33" t="s">
        <v>331</v>
      </c>
      <c r="J63" s="38">
        <f>(1 / 1)</f>
        <v>1</v>
      </c>
      <c r="K63" s="143" t="s">
        <v>378</v>
      </c>
      <c r="L63" s="4"/>
      <c r="M63" s="4"/>
      <c r="N63" s="4"/>
      <c r="O63" s="4"/>
      <c r="P63" s="4"/>
      <c r="Q63" s="4"/>
      <c r="R63" s="4"/>
      <c r="S63" s="4"/>
      <c r="T63" s="4"/>
      <c r="U63" s="4"/>
      <c r="V63" s="4"/>
      <c r="W63" s="4"/>
      <c r="X63" s="4"/>
      <c r="Y63" s="110"/>
      <c r="Z63" s="110"/>
      <c r="AA63" s="110"/>
      <c r="AB63" s="110"/>
      <c r="AC63" s="110"/>
      <c r="AD63" s="110"/>
      <c r="AE63" s="110"/>
      <c r="AF63" s="110"/>
      <c r="AG63" s="110"/>
      <c r="AH63" s="110"/>
      <c r="AI63" s="110"/>
      <c r="AJ63" s="110"/>
      <c r="AK63" s="110"/>
      <c r="AL63" s="110"/>
      <c r="AM63" s="110"/>
      <c r="AN63" s="110"/>
    </row>
    <row r="64" spans="1:40" ht="15" customHeight="1" x14ac:dyDescent="0.2">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row>
    <row r="65" spans="1:40" ht="15" customHeigh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row>
    <row r="66" spans="1:40" ht="15" customHeight="1" x14ac:dyDescent="0.2">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row>
    <row r="67" spans="1:40" ht="15" customHeight="1" x14ac:dyDescent="0.2">
      <c r="A67" s="43"/>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row>
    <row r="68" spans="1:40" ht="15" customHeight="1" x14ac:dyDescent="0.2">
      <c r="A68" s="43"/>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row>
    <row r="69" spans="1:40" ht="12.75"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75"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75"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75"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75"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75"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75"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64.25" customHeight="1" x14ac:dyDescent="0.2">
      <c r="A76" s="115"/>
      <c r="B76" s="115"/>
      <c r="C76" s="115"/>
      <c r="D76" s="115" t="s">
        <v>332</v>
      </c>
      <c r="E76" s="116"/>
      <c r="F76" s="115"/>
      <c r="G76" s="115"/>
      <c r="H76" s="115"/>
      <c r="I76" s="115"/>
      <c r="J76" s="115"/>
      <c r="K76" s="117"/>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row>
    <row r="77" spans="1:40" ht="46.5" customHeight="1" x14ac:dyDescent="0.2">
      <c r="A77" s="115"/>
      <c r="B77" s="115"/>
      <c r="C77" s="115"/>
      <c r="D77" s="115"/>
      <c r="E77" s="116"/>
      <c r="F77" s="118"/>
      <c r="G77" s="116"/>
      <c r="H77" s="116"/>
      <c r="I77" s="116"/>
      <c r="J77" s="119"/>
      <c r="K77" s="118"/>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row>
    <row r="78" spans="1:40" ht="83.25" customHeight="1" x14ac:dyDescent="0.2">
      <c r="A78" s="115"/>
      <c r="B78" s="115"/>
      <c r="C78" s="115"/>
      <c r="D78" s="115"/>
      <c r="E78" s="116"/>
      <c r="F78" s="118"/>
      <c r="G78" s="116"/>
      <c r="H78" s="116"/>
      <c r="I78" s="116"/>
      <c r="J78" s="119"/>
      <c r="K78" s="118"/>
      <c r="L78" s="115"/>
      <c r="M78" s="115"/>
      <c r="N78" s="115"/>
      <c r="O78" s="115"/>
      <c r="P78" s="115">
        <v>16</v>
      </c>
      <c r="Q78" s="115" t="s">
        <v>333</v>
      </c>
      <c r="R78" s="115">
        <v>8</v>
      </c>
      <c r="S78" s="115" t="s">
        <v>334</v>
      </c>
      <c r="T78" s="115"/>
      <c r="U78" s="115"/>
      <c r="V78" s="115"/>
      <c r="W78" s="115"/>
      <c r="X78" s="115"/>
      <c r="Y78" s="115"/>
      <c r="Z78" s="115"/>
      <c r="AA78" s="115"/>
      <c r="AB78" s="115"/>
      <c r="AC78" s="115"/>
      <c r="AD78" s="115"/>
      <c r="AE78" s="115"/>
      <c r="AF78" s="115"/>
      <c r="AG78" s="115"/>
      <c r="AH78" s="115"/>
      <c r="AI78" s="115"/>
      <c r="AJ78" s="115"/>
      <c r="AK78" s="115"/>
      <c r="AL78" s="115"/>
      <c r="AM78" s="115"/>
      <c r="AN78" s="115"/>
    </row>
    <row r="79" spans="1:40" ht="120" customHeight="1" x14ac:dyDescent="0.2">
      <c r="A79" s="115"/>
      <c r="B79" s="115"/>
      <c r="C79" s="115"/>
      <c r="D79" s="115"/>
      <c r="E79" s="116"/>
      <c r="F79" s="118"/>
      <c r="G79" s="116"/>
      <c r="H79" s="116"/>
      <c r="I79" s="116"/>
      <c r="J79" s="119"/>
      <c r="K79" s="118"/>
      <c r="L79" s="115"/>
      <c r="M79" s="115"/>
      <c r="N79" s="115"/>
      <c r="O79" s="115"/>
      <c r="P79" s="115">
        <f>+P78/10</f>
        <v>1.6</v>
      </c>
      <c r="Q79" s="115"/>
      <c r="R79" s="115">
        <f>+R78*30</f>
        <v>240</v>
      </c>
      <c r="S79" s="115"/>
      <c r="T79" s="115"/>
      <c r="U79" s="115"/>
      <c r="V79" s="115"/>
      <c r="W79" s="115"/>
      <c r="X79" s="115"/>
      <c r="Y79" s="115"/>
      <c r="Z79" s="115"/>
      <c r="AA79" s="115"/>
      <c r="AB79" s="115"/>
      <c r="AC79" s="115"/>
      <c r="AD79" s="115"/>
      <c r="AE79" s="115"/>
      <c r="AF79" s="115"/>
      <c r="AG79" s="115"/>
      <c r="AH79" s="115"/>
      <c r="AI79" s="115"/>
      <c r="AJ79" s="115"/>
      <c r="AK79" s="115"/>
      <c r="AL79" s="115"/>
      <c r="AM79" s="115"/>
      <c r="AN79" s="115"/>
    </row>
    <row r="80" spans="1:40" ht="12.75" customHeight="1" x14ac:dyDescent="0.2">
      <c r="A80" s="4"/>
      <c r="B80" s="4"/>
      <c r="C80" s="4"/>
      <c r="D80" s="4"/>
      <c r="E80" s="120"/>
      <c r="F80" s="121"/>
      <c r="G80" s="120"/>
      <c r="H80" s="120"/>
      <c r="I80" s="120"/>
      <c r="J80" s="122"/>
      <c r="K80" s="121"/>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5.25" customHeight="1" x14ac:dyDescent="0.2">
      <c r="A81" s="4"/>
      <c r="B81" s="4"/>
      <c r="C81" s="4"/>
      <c r="D81" s="4"/>
      <c r="E81" s="120"/>
      <c r="F81" s="121"/>
      <c r="G81" s="120"/>
      <c r="H81" s="120"/>
      <c r="I81" s="120"/>
      <c r="J81" s="122"/>
      <c r="K81" s="121"/>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90" customHeight="1" x14ac:dyDescent="0.2">
      <c r="A82" s="4"/>
      <c r="B82" s="4"/>
      <c r="C82" s="4"/>
      <c r="D82" s="4"/>
      <c r="E82" s="120"/>
      <c r="F82" s="4"/>
      <c r="G82" s="4"/>
      <c r="H82" s="4"/>
      <c r="I82" s="4"/>
      <c r="J82" s="4"/>
      <c r="K82" s="5"/>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74.25" customHeight="1" x14ac:dyDescent="0.2">
      <c r="A83" s="4"/>
      <c r="B83" s="4"/>
      <c r="C83" s="4"/>
      <c r="D83" s="4"/>
      <c r="E83" s="120"/>
      <c r="F83" s="121"/>
      <c r="G83" s="120"/>
      <c r="H83" s="120"/>
      <c r="I83" s="120"/>
      <c r="J83" s="122"/>
      <c r="K83" s="121"/>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74.25" customHeight="1" x14ac:dyDescent="0.2">
      <c r="A84" s="4"/>
      <c r="B84" s="4"/>
      <c r="C84" s="4"/>
      <c r="D84" s="4"/>
      <c r="E84" s="120"/>
      <c r="F84" s="121"/>
      <c r="G84" s="120"/>
      <c r="H84" s="120"/>
      <c r="I84" s="120"/>
      <c r="J84" s="122"/>
      <c r="K84" s="121"/>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68.25" customHeight="1" x14ac:dyDescent="0.2">
      <c r="A85" s="4"/>
      <c r="B85" s="4"/>
      <c r="C85" s="4"/>
      <c r="D85" s="4"/>
      <c r="E85" s="120"/>
      <c r="F85" s="121"/>
      <c r="G85" s="120"/>
      <c r="H85" s="120"/>
      <c r="I85" s="120"/>
      <c r="J85" s="122"/>
      <c r="K85" s="121"/>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70.5" customHeight="1" x14ac:dyDescent="0.2">
      <c r="A86" s="4"/>
      <c r="B86" s="4"/>
      <c r="C86" s="4"/>
      <c r="D86" s="4"/>
      <c r="E86" s="120"/>
      <c r="F86" s="121"/>
      <c r="G86" s="120"/>
      <c r="H86" s="120"/>
      <c r="I86" s="120"/>
      <c r="J86" s="122"/>
      <c r="K86" s="121"/>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5.25" customHeight="1" x14ac:dyDescent="0.2">
      <c r="A87" s="4"/>
      <c r="B87" s="4"/>
      <c r="C87" s="4"/>
      <c r="D87" s="4"/>
      <c r="E87" s="120"/>
      <c r="F87" s="121"/>
      <c r="G87" s="120"/>
      <c r="H87" s="120"/>
      <c r="I87" s="120"/>
      <c r="J87" s="122"/>
      <c r="K87" s="121"/>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69" customHeight="1" x14ac:dyDescent="0.2">
      <c r="A88" s="4"/>
      <c r="B88" s="4"/>
      <c r="C88" s="4"/>
      <c r="D88" s="4"/>
      <c r="E88" s="120"/>
      <c r="F88" s="121"/>
      <c r="G88" s="120"/>
      <c r="H88" s="120"/>
      <c r="I88" s="120"/>
      <c r="J88" s="122"/>
      <c r="K88" s="121"/>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61.5" customHeight="1" x14ac:dyDescent="0.2">
      <c r="A89" s="4"/>
      <c r="B89" s="4"/>
      <c r="C89" s="4"/>
      <c r="D89" s="4"/>
      <c r="E89" s="120"/>
      <c r="F89" s="121"/>
      <c r="G89" s="120"/>
      <c r="H89" s="120"/>
      <c r="I89" s="120"/>
      <c r="J89" s="122"/>
      <c r="K89" s="121"/>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3.75" customHeight="1" x14ac:dyDescent="0.2">
      <c r="A90" s="4"/>
      <c r="B90" s="4"/>
      <c r="C90" s="4"/>
      <c r="D90" s="4"/>
      <c r="E90" s="120"/>
      <c r="F90" s="121"/>
      <c r="G90" s="120"/>
      <c r="H90" s="120"/>
      <c r="I90" s="120"/>
      <c r="J90" s="122"/>
      <c r="K90" s="121"/>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3.25" customHeight="1" x14ac:dyDescent="0.2">
      <c r="A91" s="4"/>
      <c r="B91" s="4"/>
      <c r="C91" s="4"/>
      <c r="D91" s="4"/>
      <c r="E91" s="120"/>
      <c r="F91" s="121"/>
      <c r="G91" s="120"/>
      <c r="H91" s="120"/>
      <c r="I91" s="120"/>
      <c r="J91" s="122"/>
      <c r="K91" s="121"/>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12.75" customHeight="1" x14ac:dyDescent="0.2">
      <c r="A92" s="4"/>
      <c r="B92" s="4"/>
      <c r="C92" s="4"/>
      <c r="D92" s="4"/>
      <c r="E92" s="120"/>
      <c r="F92" s="121"/>
      <c r="G92" s="120"/>
      <c r="H92" s="120"/>
      <c r="I92" s="120"/>
      <c r="J92" s="122"/>
      <c r="K92" s="121"/>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81" customHeight="1" x14ac:dyDescent="0.2">
      <c r="A93" s="4"/>
      <c r="B93" s="4"/>
      <c r="C93" s="4"/>
      <c r="D93" s="4"/>
      <c r="E93" s="120"/>
      <c r="F93" s="121"/>
      <c r="G93" s="120"/>
      <c r="H93" s="120"/>
      <c r="I93" s="120"/>
      <c r="J93" s="122"/>
      <c r="K93" s="121"/>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59.25" customHeight="1" x14ac:dyDescent="0.2">
      <c r="A94" s="4"/>
      <c r="B94" s="4"/>
      <c r="C94" s="4"/>
      <c r="D94" s="4"/>
      <c r="E94" s="120"/>
      <c r="F94" s="121"/>
      <c r="G94" s="120"/>
      <c r="H94" s="120"/>
      <c r="I94" s="120"/>
      <c r="J94" s="122"/>
      <c r="K94" s="121"/>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7" customHeight="1" x14ac:dyDescent="0.2">
      <c r="A95" s="4"/>
      <c r="B95" s="4"/>
      <c r="C95" s="4"/>
      <c r="D95" s="4"/>
      <c r="E95" s="120"/>
      <c r="F95" s="121"/>
      <c r="G95" s="120"/>
      <c r="H95" s="120"/>
      <c r="I95" s="120"/>
      <c r="J95" s="122"/>
      <c r="K95" s="121"/>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39.75" customHeight="1" x14ac:dyDescent="0.2">
      <c r="A96" s="4"/>
      <c r="B96" s="4"/>
      <c r="C96" s="4"/>
      <c r="D96" s="4"/>
      <c r="E96" s="120"/>
      <c r="F96" s="121"/>
      <c r="G96" s="120"/>
      <c r="H96" s="120"/>
      <c r="I96" s="120"/>
      <c r="J96" s="122"/>
      <c r="K96" s="121"/>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2.5" customHeight="1" x14ac:dyDescent="0.2">
      <c r="A97" s="4"/>
      <c r="B97" s="4"/>
      <c r="C97" s="4"/>
      <c r="D97" s="4"/>
      <c r="E97" s="120"/>
      <c r="F97" s="121"/>
      <c r="G97" s="120"/>
      <c r="H97" s="120"/>
      <c r="I97" s="120"/>
      <c r="J97" s="122"/>
      <c r="K97" s="121"/>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7" customHeight="1" x14ac:dyDescent="0.2">
      <c r="A98" s="4"/>
      <c r="B98" s="4"/>
      <c r="C98" s="4"/>
      <c r="D98" s="4"/>
      <c r="E98" s="120"/>
      <c r="F98" s="121"/>
      <c r="G98" s="120"/>
      <c r="H98" s="120"/>
      <c r="I98" s="120"/>
      <c r="J98" s="122"/>
      <c r="K98" s="121"/>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9.75" customHeight="1" x14ac:dyDescent="0.2">
      <c r="A99" s="4"/>
      <c r="B99" s="4"/>
      <c r="C99" s="4"/>
      <c r="D99" s="4"/>
      <c r="E99" s="120"/>
      <c r="F99" s="121"/>
      <c r="G99" s="120"/>
      <c r="H99" s="120"/>
      <c r="I99" s="120"/>
      <c r="J99" s="122"/>
      <c r="K99" s="121"/>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80.25" customHeight="1" x14ac:dyDescent="0.2">
      <c r="A100" s="4"/>
      <c r="B100" s="4"/>
      <c r="C100" s="4"/>
      <c r="D100" s="4"/>
      <c r="E100" s="120"/>
      <c r="F100" s="121"/>
      <c r="G100" s="120"/>
      <c r="H100" s="120"/>
      <c r="I100" s="120"/>
      <c r="J100" s="122"/>
      <c r="K100" s="121"/>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52.5" customHeight="1" x14ac:dyDescent="0.2">
      <c r="A101" s="4"/>
      <c r="B101" s="4"/>
      <c r="C101" s="4"/>
      <c r="D101" s="4"/>
      <c r="E101" s="120"/>
      <c r="F101" s="4"/>
      <c r="G101" s="4"/>
      <c r="H101" s="4"/>
      <c r="I101" s="4"/>
      <c r="J101" s="4"/>
      <c r="K101" s="5"/>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51" customHeight="1" x14ac:dyDescent="0.2">
      <c r="A102" s="4"/>
      <c r="B102" s="4"/>
      <c r="C102" s="4"/>
      <c r="D102" s="4"/>
      <c r="E102" s="120"/>
      <c r="F102" s="121"/>
      <c r="G102" s="120"/>
      <c r="H102" s="120"/>
      <c r="I102" s="120"/>
      <c r="J102" s="122"/>
      <c r="K102" s="121"/>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4.25" customHeight="1" x14ac:dyDescent="0.2">
      <c r="A103" s="4"/>
      <c r="B103" s="4"/>
      <c r="C103" s="4"/>
      <c r="D103" s="4"/>
      <c r="E103" s="120"/>
      <c r="F103" s="121"/>
      <c r="G103" s="120"/>
      <c r="H103" s="120"/>
      <c r="I103" s="120"/>
      <c r="J103" s="122"/>
      <c r="K103" s="121"/>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4.25" customHeight="1" x14ac:dyDescent="0.2">
      <c r="A104" s="4"/>
      <c r="B104" s="4"/>
      <c r="C104" s="4"/>
      <c r="D104" s="4"/>
      <c r="E104" s="120"/>
      <c r="F104" s="121"/>
      <c r="G104" s="120"/>
      <c r="H104" s="120"/>
      <c r="I104" s="120"/>
      <c r="J104" s="122"/>
      <c r="K104" s="121"/>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66" customHeight="1" x14ac:dyDescent="0.2">
      <c r="A105" s="4"/>
      <c r="B105" s="4"/>
      <c r="C105" s="4"/>
      <c r="D105" s="4"/>
      <c r="E105" s="120"/>
      <c r="F105" s="121"/>
      <c r="G105" s="120"/>
      <c r="H105" s="120"/>
      <c r="I105" s="120"/>
      <c r="J105" s="122"/>
      <c r="K105" s="121"/>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51" customHeight="1" x14ac:dyDescent="0.2">
      <c r="A106" s="4"/>
      <c r="B106" s="4"/>
      <c r="C106" s="4"/>
      <c r="D106" s="4"/>
      <c r="E106" s="120"/>
      <c r="F106" s="121"/>
      <c r="G106" s="120"/>
      <c r="H106" s="120"/>
      <c r="I106" s="120"/>
      <c r="J106" s="122"/>
      <c r="K106" s="121"/>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51" customHeight="1" x14ac:dyDescent="0.2">
      <c r="A107" s="4"/>
      <c r="B107" s="4"/>
      <c r="C107" s="4"/>
      <c r="D107" s="4"/>
      <c r="E107" s="120"/>
      <c r="F107" s="121"/>
      <c r="G107" s="120"/>
      <c r="H107" s="120"/>
      <c r="I107" s="120"/>
      <c r="J107" s="122"/>
      <c r="K107" s="121"/>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65.25" customHeight="1" x14ac:dyDescent="0.2">
      <c r="A108" s="4"/>
      <c r="B108" s="4"/>
      <c r="C108" s="4"/>
      <c r="D108" s="4"/>
      <c r="E108" s="120"/>
      <c r="F108" s="121"/>
      <c r="G108" s="120"/>
      <c r="H108" s="120"/>
      <c r="I108" s="120"/>
      <c r="J108" s="122"/>
      <c r="K108" s="121"/>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63.75" customHeight="1" x14ac:dyDescent="0.2">
      <c r="A109" s="4"/>
      <c r="B109" s="4"/>
      <c r="C109" s="4"/>
      <c r="D109" s="4"/>
      <c r="E109" s="120"/>
      <c r="F109" s="121"/>
      <c r="G109" s="120"/>
      <c r="H109" s="120"/>
      <c r="I109" s="120"/>
      <c r="J109" s="122"/>
      <c r="K109" s="121"/>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63.75" customHeight="1" x14ac:dyDescent="0.2">
      <c r="A110" s="4"/>
      <c r="B110" s="4"/>
      <c r="C110" s="4"/>
      <c r="D110" s="4"/>
      <c r="E110" s="120"/>
      <c r="F110" s="121"/>
      <c r="G110" s="120"/>
      <c r="H110" s="120"/>
      <c r="I110" s="120"/>
      <c r="J110" s="122"/>
      <c r="K110" s="121"/>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77.25" customHeight="1" x14ac:dyDescent="0.2">
      <c r="A111" s="4"/>
      <c r="B111" s="4"/>
      <c r="C111" s="4"/>
      <c r="D111" s="4"/>
      <c r="E111" s="120"/>
      <c r="F111" s="121"/>
      <c r="G111" s="120"/>
      <c r="H111" s="120"/>
      <c r="I111" s="120"/>
      <c r="J111" s="122"/>
      <c r="K111" s="121"/>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77.25" customHeight="1" x14ac:dyDescent="0.2">
      <c r="A112" s="4"/>
      <c r="B112" s="4"/>
      <c r="C112" s="4"/>
      <c r="D112" s="4"/>
      <c r="E112" s="120"/>
      <c r="F112" s="121"/>
      <c r="G112" s="120"/>
      <c r="H112" s="120"/>
      <c r="I112" s="120"/>
      <c r="J112" s="122"/>
      <c r="K112" s="121"/>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77.25" customHeight="1" x14ac:dyDescent="0.2">
      <c r="A113" s="4"/>
      <c r="B113" s="4"/>
      <c r="C113" s="4"/>
      <c r="D113" s="4"/>
      <c r="E113" s="120"/>
      <c r="F113" s="121"/>
      <c r="G113" s="120"/>
      <c r="H113" s="120"/>
      <c r="I113" s="120"/>
      <c r="J113" s="122"/>
      <c r="K113" s="121"/>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77.25" customHeight="1" x14ac:dyDescent="0.2">
      <c r="A114" s="4"/>
      <c r="B114" s="4"/>
      <c r="C114" s="4"/>
      <c r="D114" s="4"/>
      <c r="E114" s="120"/>
      <c r="F114" s="121"/>
      <c r="G114" s="120"/>
      <c r="H114" s="120"/>
      <c r="I114" s="120"/>
      <c r="J114" s="122"/>
      <c r="K114" s="121"/>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7.25" customHeight="1" x14ac:dyDescent="0.2">
      <c r="A115" s="4"/>
      <c r="B115" s="4"/>
      <c r="C115" s="4"/>
      <c r="D115" s="4"/>
      <c r="E115" s="120"/>
      <c r="F115" s="121"/>
      <c r="G115" s="120"/>
      <c r="H115" s="120"/>
      <c r="I115" s="120"/>
      <c r="J115" s="122"/>
      <c r="K115" s="121"/>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78.5" customHeight="1" x14ac:dyDescent="0.2">
      <c r="A116" s="4"/>
      <c r="B116" s="4"/>
      <c r="C116" s="4"/>
      <c r="D116" s="4"/>
      <c r="E116" s="120"/>
      <c r="F116" s="121"/>
      <c r="G116" s="120"/>
      <c r="H116" s="120"/>
      <c r="I116" s="120"/>
      <c r="J116" s="122"/>
      <c r="K116" s="121"/>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183" customHeight="1" x14ac:dyDescent="0.2">
      <c r="A117" s="4"/>
      <c r="B117" s="4"/>
      <c r="C117" s="4"/>
      <c r="D117" s="4"/>
      <c r="E117" s="120"/>
      <c r="F117" s="121"/>
      <c r="G117" s="120"/>
      <c r="H117" s="120"/>
      <c r="I117" s="120"/>
      <c r="J117" s="122"/>
      <c r="K117" s="121"/>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189" customHeight="1" x14ac:dyDescent="0.2">
      <c r="A118" s="4"/>
      <c r="B118" s="4"/>
      <c r="C118" s="4"/>
      <c r="D118" s="4"/>
      <c r="E118" s="120"/>
      <c r="F118" s="121"/>
      <c r="G118" s="120"/>
      <c r="H118" s="120"/>
      <c r="I118" s="120"/>
      <c r="J118" s="122"/>
      <c r="K118" s="121"/>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162.75" customHeight="1" x14ac:dyDescent="0.2">
      <c r="A119" s="4"/>
      <c r="B119" s="4"/>
      <c r="C119" s="4"/>
      <c r="D119" s="4"/>
      <c r="E119" s="120"/>
      <c r="F119" s="121"/>
      <c r="G119" s="120"/>
      <c r="H119" s="120"/>
      <c r="I119" s="120"/>
      <c r="J119" s="122"/>
      <c r="K119" s="121"/>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122.25" customHeight="1" x14ac:dyDescent="0.2">
      <c r="A120" s="4"/>
      <c r="B120" s="4"/>
      <c r="C120" s="4"/>
      <c r="D120" s="4"/>
      <c r="E120" s="120"/>
      <c r="F120" s="121"/>
      <c r="G120" s="120"/>
      <c r="H120" s="120"/>
      <c r="I120" s="120"/>
      <c r="J120" s="122"/>
      <c r="K120" s="121"/>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20" customHeight="1" x14ac:dyDescent="0.2">
      <c r="A121" s="4"/>
      <c r="B121" s="4"/>
      <c r="C121" s="4"/>
      <c r="D121" s="4"/>
      <c r="E121" s="120"/>
      <c r="F121" s="121"/>
      <c r="G121" s="120"/>
      <c r="H121" s="120"/>
      <c r="I121" s="120"/>
      <c r="J121" s="122"/>
      <c r="K121" s="121"/>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0" customHeight="1" x14ac:dyDescent="0.2">
      <c r="A122" s="4"/>
      <c r="B122" s="4"/>
      <c r="C122" s="4"/>
      <c r="D122" s="4"/>
      <c r="E122" s="120"/>
      <c r="F122" s="121"/>
      <c r="G122" s="120"/>
      <c r="H122" s="120"/>
      <c r="I122" s="120"/>
      <c r="J122" s="122"/>
      <c r="K122" s="121"/>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35" customHeight="1" x14ac:dyDescent="0.2">
      <c r="A123" s="4"/>
      <c r="B123" s="4"/>
      <c r="C123" s="4"/>
      <c r="D123" s="4"/>
      <c r="E123" s="120"/>
      <c r="F123" s="121"/>
      <c r="G123" s="120"/>
      <c r="H123" s="120"/>
      <c r="I123" s="120"/>
      <c r="J123" s="122"/>
      <c r="K123" s="121"/>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54.5" customHeight="1" x14ac:dyDescent="0.2">
      <c r="A124" s="4"/>
      <c r="B124" s="4"/>
      <c r="C124" s="4"/>
      <c r="D124" s="4"/>
      <c r="E124" s="120"/>
      <c r="F124" s="121"/>
      <c r="G124" s="120"/>
      <c r="H124" s="120"/>
      <c r="I124" s="120"/>
      <c r="J124" s="122"/>
      <c r="K124" s="121"/>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35" customHeight="1" x14ac:dyDescent="0.2">
      <c r="A125" s="4"/>
      <c r="B125" s="4"/>
      <c r="C125" s="4"/>
      <c r="D125" s="4"/>
      <c r="E125" s="120"/>
      <c r="F125" s="121"/>
      <c r="G125" s="120"/>
      <c r="H125" s="120"/>
      <c r="I125" s="120"/>
      <c r="J125" s="122"/>
      <c r="K125" s="121"/>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54.75" customHeight="1" x14ac:dyDescent="0.2">
      <c r="A126" s="4"/>
      <c r="B126" s="4"/>
      <c r="C126" s="4"/>
      <c r="D126" s="4"/>
      <c r="E126" s="120"/>
      <c r="F126" s="121"/>
      <c r="G126" s="120"/>
      <c r="H126" s="120"/>
      <c r="I126" s="120"/>
      <c r="J126" s="122"/>
      <c r="K126" s="121"/>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78.75" customHeight="1" x14ac:dyDescent="0.2">
      <c r="A127" s="4"/>
      <c r="B127" s="4"/>
      <c r="C127" s="4"/>
      <c r="D127" s="4"/>
      <c r="E127" s="120"/>
      <c r="F127" s="121"/>
      <c r="G127" s="120"/>
      <c r="H127" s="120"/>
      <c r="I127" s="120"/>
      <c r="J127" s="122"/>
      <c r="K127" s="121"/>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69.75" customHeight="1" x14ac:dyDescent="0.2">
      <c r="A128" s="4"/>
      <c r="B128" s="4"/>
      <c r="C128" s="4"/>
      <c r="D128" s="4"/>
      <c r="E128" s="120"/>
      <c r="F128" s="121"/>
      <c r="G128" s="120"/>
      <c r="H128" s="120"/>
      <c r="I128" s="120"/>
      <c r="J128" s="122"/>
      <c r="K128" s="121"/>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69.75" customHeight="1" x14ac:dyDescent="0.2">
      <c r="A129" s="4"/>
      <c r="B129" s="4"/>
      <c r="C129" s="4"/>
      <c r="D129" s="4"/>
      <c r="E129" s="120"/>
      <c r="F129" s="121"/>
      <c r="G129" s="120"/>
      <c r="H129" s="120"/>
      <c r="I129" s="120"/>
      <c r="J129" s="122"/>
      <c r="K129" s="121"/>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69" customHeight="1" x14ac:dyDescent="0.2">
      <c r="A130" s="4"/>
      <c r="B130" s="4"/>
      <c r="C130" s="4"/>
      <c r="D130" s="4"/>
      <c r="E130" s="120"/>
      <c r="F130" s="121"/>
      <c r="G130" s="120"/>
      <c r="H130" s="120"/>
      <c r="I130" s="120"/>
      <c r="J130" s="122"/>
      <c r="K130" s="121"/>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72" customHeight="1" x14ac:dyDescent="0.2">
      <c r="A131" s="4"/>
      <c r="B131" s="4"/>
      <c r="C131" s="4"/>
      <c r="D131" s="4"/>
      <c r="E131" s="120"/>
      <c r="F131" s="121"/>
      <c r="G131" s="120"/>
      <c r="H131" s="120"/>
      <c r="I131" s="120"/>
      <c r="J131" s="122"/>
      <c r="K131" s="121"/>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83.25" customHeight="1" x14ac:dyDescent="0.2">
      <c r="A132" s="4"/>
      <c r="B132" s="4"/>
      <c r="C132" s="4"/>
      <c r="D132" s="4"/>
      <c r="E132" s="120"/>
      <c r="F132" s="121"/>
      <c r="G132" s="120"/>
      <c r="H132" s="120"/>
      <c r="I132" s="120"/>
      <c r="J132" s="122"/>
      <c r="K132" s="121"/>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120"/>
      <c r="F133" s="121"/>
      <c r="G133" s="120"/>
      <c r="H133" s="120"/>
      <c r="I133" s="120"/>
      <c r="J133" s="122"/>
      <c r="K133" s="121"/>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51" customHeight="1" x14ac:dyDescent="0.2">
      <c r="A134" s="4"/>
      <c r="B134" s="4"/>
      <c r="C134" s="4"/>
      <c r="D134" s="4"/>
      <c r="E134" s="120"/>
      <c r="F134" s="121"/>
      <c r="G134" s="120"/>
      <c r="H134" s="120"/>
      <c r="I134" s="120"/>
      <c r="J134" s="122"/>
      <c r="K134" s="121"/>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120"/>
      <c r="F135" s="121"/>
      <c r="G135" s="120"/>
      <c r="H135" s="120"/>
      <c r="I135" s="120"/>
      <c r="J135" s="120"/>
      <c r="K135" s="121"/>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120"/>
      <c r="F136" s="121"/>
      <c r="G136" s="120"/>
      <c r="H136" s="120"/>
      <c r="I136" s="120"/>
      <c r="J136" s="120"/>
      <c r="K136" s="121"/>
      <c r="L136" s="4"/>
      <c r="M136" s="4" t="s">
        <v>335</v>
      </c>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59.25" customHeight="1" x14ac:dyDescent="0.2">
      <c r="A137" s="4"/>
      <c r="B137" s="4"/>
      <c r="C137" s="4"/>
      <c r="D137" s="4"/>
      <c r="E137" s="120"/>
      <c r="F137" s="121"/>
      <c r="G137" s="120"/>
      <c r="H137" s="120"/>
      <c r="I137" s="120"/>
      <c r="J137" s="120"/>
      <c r="K137" s="121"/>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51" customHeight="1" x14ac:dyDescent="0.2">
      <c r="A138" s="4"/>
      <c r="B138" s="4"/>
      <c r="C138" s="4"/>
      <c r="D138" s="4"/>
      <c r="E138" s="120"/>
      <c r="F138" s="121"/>
      <c r="G138" s="120"/>
      <c r="H138" s="120"/>
      <c r="I138" s="120"/>
      <c r="J138" s="120"/>
      <c r="K138" s="121"/>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65.25" customHeight="1" x14ac:dyDescent="0.2">
      <c r="A139" s="4"/>
      <c r="B139" s="4"/>
      <c r="C139" s="4"/>
      <c r="D139" s="4"/>
      <c r="E139" s="120"/>
      <c r="F139" s="121"/>
      <c r="G139" s="120"/>
      <c r="H139" s="120"/>
      <c r="I139" s="120"/>
      <c r="J139" s="120"/>
      <c r="K139" s="121"/>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54" customHeight="1" x14ac:dyDescent="0.2">
      <c r="A140" s="4"/>
      <c r="B140" s="4"/>
      <c r="C140" s="4"/>
      <c r="D140" s="4"/>
      <c r="E140" s="120"/>
      <c r="F140" s="121"/>
      <c r="G140" s="120"/>
      <c r="H140" s="120"/>
      <c r="I140" s="120"/>
      <c r="J140" s="122"/>
      <c r="K140" s="121"/>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120"/>
      <c r="F141" s="121"/>
      <c r="G141" s="120"/>
      <c r="H141" s="120"/>
      <c r="I141" s="120"/>
      <c r="J141" s="122"/>
      <c r="K141" s="121"/>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123"/>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row r="1001" spans="1:40" ht="12.75" customHeight="1" x14ac:dyDescent="0.2">
      <c r="A1001" s="4"/>
      <c r="B1001" s="4"/>
      <c r="C1001" s="4"/>
      <c r="D1001" s="4"/>
      <c r="E1001" s="4"/>
      <c r="F1001" s="4"/>
      <c r="G1001" s="4"/>
      <c r="H1001" s="4"/>
      <c r="I1001" s="4"/>
      <c r="J1001" s="4"/>
      <c r="K1001" s="5"/>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row>
    <row r="1002" spans="1:40" ht="12.75" customHeight="1" x14ac:dyDescent="0.2">
      <c r="A1002" s="4"/>
      <c r="B1002" s="4"/>
      <c r="C1002" s="4"/>
      <c r="D1002" s="4"/>
      <c r="E1002" s="4"/>
      <c r="F1002" s="4"/>
      <c r="G1002" s="4"/>
      <c r="H1002" s="4"/>
      <c r="I1002" s="4"/>
      <c r="J1002" s="4"/>
      <c r="K1002" s="5"/>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row>
    <row r="1003" spans="1:40" ht="12.75" customHeight="1" x14ac:dyDescent="0.2">
      <c r="A1003" s="4"/>
      <c r="B1003" s="4"/>
      <c r="C1003" s="4"/>
      <c r="D1003" s="4"/>
      <c r="E1003" s="4"/>
      <c r="F1003" s="4"/>
      <c r="G1003" s="4"/>
      <c r="H1003" s="4"/>
      <c r="I1003" s="4"/>
      <c r="J1003" s="4"/>
      <c r="K1003" s="5"/>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row>
    <row r="1004" spans="1:40" ht="12.75" customHeight="1" x14ac:dyDescent="0.2">
      <c r="A1004" s="4"/>
      <c r="B1004" s="4"/>
      <c r="C1004" s="4"/>
      <c r="D1004" s="4"/>
      <c r="E1004" s="4"/>
      <c r="F1004" s="4"/>
      <c r="G1004" s="4"/>
      <c r="H1004" s="4"/>
      <c r="I1004" s="4"/>
      <c r="J1004" s="4"/>
      <c r="K1004" s="5"/>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row>
    <row r="1005" spans="1:40" ht="12.75" customHeight="1" x14ac:dyDescent="0.2">
      <c r="A1005" s="4"/>
      <c r="B1005" s="4"/>
      <c r="C1005" s="4"/>
      <c r="D1005" s="4"/>
      <c r="E1005" s="4"/>
      <c r="F1005" s="4"/>
      <c r="G1005" s="4"/>
      <c r="H1005" s="4"/>
      <c r="I1005" s="4"/>
      <c r="J1005" s="4"/>
      <c r="K1005" s="5"/>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row>
    <row r="1006" spans="1:40" ht="12.75" customHeight="1" x14ac:dyDescent="0.2">
      <c r="A1006" s="4"/>
      <c r="B1006" s="4"/>
      <c r="C1006" s="4"/>
      <c r="D1006" s="4"/>
      <c r="E1006" s="4"/>
      <c r="F1006" s="4"/>
      <c r="G1006" s="4"/>
      <c r="H1006" s="4"/>
      <c r="I1006" s="4"/>
      <c r="J1006" s="4"/>
      <c r="K1006" s="5"/>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row>
    <row r="1007" spans="1:40" ht="12.75" customHeight="1" x14ac:dyDescent="0.2">
      <c r="A1007" s="4"/>
      <c r="B1007" s="4"/>
      <c r="C1007" s="4"/>
      <c r="D1007" s="4"/>
      <c r="E1007" s="4"/>
      <c r="F1007" s="4"/>
      <c r="G1007" s="4"/>
      <c r="H1007" s="4"/>
      <c r="I1007" s="4"/>
      <c r="J1007" s="4"/>
      <c r="K1007" s="5"/>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row>
    <row r="1008" spans="1:40" ht="12.75" customHeight="1" x14ac:dyDescent="0.2">
      <c r="A1008" s="4"/>
      <c r="B1008" s="4"/>
      <c r="C1008" s="4"/>
      <c r="D1008" s="4"/>
      <c r="E1008" s="4"/>
      <c r="F1008" s="4"/>
      <c r="G1008" s="4"/>
      <c r="H1008" s="4"/>
      <c r="I1008" s="4"/>
      <c r="J1008" s="4"/>
      <c r="K1008" s="5"/>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row>
    <row r="1009" spans="1:40" ht="15.75" customHeight="1" x14ac:dyDescent="0.2">
      <c r="A1009" s="43"/>
      <c r="B1009" s="43"/>
      <c r="C1009" s="43"/>
      <c r="D1009" s="43"/>
      <c r="E1009" s="43"/>
      <c r="F1009" s="43"/>
      <c r="G1009" s="43"/>
      <c r="H1009" s="43"/>
      <c r="I1009" s="43"/>
      <c r="J1009" s="43"/>
      <c r="K1009" s="43"/>
      <c r="L1009" s="43"/>
      <c r="M1009" s="43"/>
      <c r="N1009" s="43"/>
      <c r="O1009" s="43"/>
      <c r="P1009" s="43"/>
      <c r="Q1009" s="43"/>
      <c r="R1009" s="43"/>
      <c r="S1009" s="43"/>
      <c r="T1009" s="43"/>
      <c r="U1009" s="43"/>
      <c r="V1009" s="43"/>
      <c r="W1009" s="43"/>
      <c r="X1009" s="43"/>
      <c r="Y1009" s="43"/>
      <c r="Z1009" s="43"/>
      <c r="AA1009" s="43"/>
      <c r="AB1009" s="43"/>
      <c r="AC1009" s="43"/>
      <c r="AD1009" s="43"/>
      <c r="AE1009" s="43"/>
      <c r="AF1009" s="43"/>
      <c r="AG1009" s="43"/>
      <c r="AH1009" s="43"/>
      <c r="AI1009" s="43"/>
      <c r="AJ1009" s="43"/>
      <c r="AK1009" s="43"/>
      <c r="AL1009" s="43"/>
      <c r="AM1009" s="43"/>
      <c r="AN1009" s="43"/>
    </row>
    <row r="1010" spans="1:40" ht="15.75" customHeight="1" x14ac:dyDescent="0.2">
      <c r="A1010" s="43"/>
      <c r="B1010" s="43"/>
      <c r="C1010" s="43"/>
      <c r="D1010" s="43"/>
      <c r="E1010" s="43"/>
      <c r="F1010" s="43"/>
      <c r="G1010" s="43"/>
      <c r="H1010" s="43"/>
      <c r="I1010" s="43"/>
      <c r="J1010" s="43"/>
      <c r="K1010" s="43"/>
      <c r="L1010" s="43"/>
      <c r="M1010" s="43"/>
      <c r="N1010" s="43"/>
      <c r="O1010" s="43"/>
      <c r="P1010" s="43"/>
      <c r="Q1010" s="43"/>
      <c r="R1010" s="43"/>
      <c r="S1010" s="43"/>
      <c r="T1010" s="43"/>
      <c r="U1010" s="43"/>
      <c r="V1010" s="43"/>
      <c r="W1010" s="43"/>
      <c r="X1010" s="43"/>
      <c r="Y1010" s="43"/>
      <c r="Z1010" s="43"/>
      <c r="AA1010" s="43"/>
      <c r="AB1010" s="43"/>
      <c r="AC1010" s="43"/>
      <c r="AD1010" s="43"/>
      <c r="AE1010" s="43"/>
      <c r="AF1010" s="43"/>
      <c r="AG1010" s="43"/>
      <c r="AH1010" s="43"/>
      <c r="AI1010" s="43"/>
      <c r="AJ1010" s="43"/>
      <c r="AK1010" s="43"/>
      <c r="AL1010" s="43"/>
      <c r="AM1010" s="43"/>
      <c r="AN1010" s="43"/>
    </row>
    <row r="1011" spans="1:40" ht="15.75" customHeight="1" x14ac:dyDescent="0.2">
      <c r="A1011" s="43"/>
      <c r="B1011" s="43"/>
      <c r="C1011" s="43"/>
      <c r="D1011" s="43"/>
      <c r="E1011" s="43"/>
      <c r="F1011" s="43"/>
      <c r="G1011" s="43"/>
      <c r="H1011" s="43"/>
      <c r="I1011" s="43"/>
      <c r="J1011" s="43"/>
      <c r="K1011" s="43"/>
      <c r="L1011" s="43"/>
      <c r="M1011" s="43"/>
      <c r="N1011" s="43"/>
      <c r="O1011" s="43"/>
      <c r="P1011" s="43"/>
      <c r="Q1011" s="43"/>
      <c r="R1011" s="43"/>
      <c r="S1011" s="43"/>
      <c r="T1011" s="43"/>
      <c r="U1011" s="43"/>
      <c r="V1011" s="43"/>
      <c r="W1011" s="43"/>
      <c r="X1011" s="43"/>
      <c r="Y1011" s="43"/>
      <c r="Z1011" s="43"/>
      <c r="AA1011" s="43"/>
      <c r="AB1011" s="43"/>
      <c r="AC1011" s="43"/>
      <c r="AD1011" s="43"/>
      <c r="AE1011" s="43"/>
      <c r="AF1011" s="43"/>
      <c r="AG1011" s="43"/>
      <c r="AH1011" s="43"/>
      <c r="AI1011" s="43"/>
      <c r="AJ1011" s="43"/>
      <c r="AK1011" s="43"/>
      <c r="AL1011" s="43"/>
      <c r="AM1011" s="43"/>
      <c r="AN1011" s="43"/>
    </row>
  </sheetData>
  <autoFilter ref="B6:K77" xr:uid="{00000000-0009-0000-0000-000000000000}">
    <sortState xmlns:xlrd2="http://schemas.microsoft.com/office/spreadsheetml/2017/richdata2" ref="B6:K77">
      <sortCondition descending="1" ref="D6:D77"/>
    </sortState>
  </autoFilter>
  <hyperlinks>
    <hyperlink ref="K13" r:id="rId1" display="Cuarto Trimestre la audiencia pública de rendición de cuentas de la Cámara de Representantes 2024-2025, denominada &quot;Huellas del territorio: porque mostrar resultados es construir paz&quot;, se llevó a cabo el dia 16 de julio de 2025 a las 2 p.m. en el Salón Bo" xr:uid="{00000000-0004-0000-0000-000000000000}"/>
    <hyperlink ref="K16" r:id="rId2" display="Cuarto Trimestre Los valores del indicador se toman de manera trimestal de los reportes suministrados por las areas de la Cámara de Representes. La totalidad de PQRSD ingresadas por el portal web y reportadas  fueron contestadas o direccionadas a la ofici" xr:uid="{00000000-0004-0000-0000-000001000000}"/>
  </hyperlinks>
  <pageMargins left="0.70866141732283472" right="0.70866141732283472" top="0.74803149606299213" bottom="0.74803149606299213" header="0" footer="0"/>
  <pageSetup orientation="landscape" r:id="rId3"/>
  <headerFooter>
    <oddFooter>&amp;C&amp;P</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2026-05-06T22:18:16Z</dcterms:modified>
</cp:coreProperties>
</file>