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nuel.aleman\Desktop\2025\Indicadores de Gestión\TERCER TRIMESTRE\"/>
    </mc:Choice>
  </mc:AlternateContent>
  <xr:revisionPtr revIDLastSave="0" documentId="8_{8A1C0AA4-C313-4580-B08A-51D747CF9F8D}" xr6:coauthVersionLast="47" xr6:coauthVersionMax="47" xr10:uidLastSave="{00000000-0000-0000-0000-000000000000}"/>
  <bookViews>
    <workbookView xWindow="-120" yWindow="-120" windowWidth="29040" windowHeight="15720" xr2:uid="{00000000-000D-0000-FFFF-FFFF00000000}"/>
  </bookViews>
  <sheets>
    <sheet name="3-2025" sheetId="1" r:id="rId1"/>
  </sheets>
  <definedNames>
    <definedName name="_xlnm._FilterDatabase" localSheetId="0" hidden="1">'3-2025'!$B$6:$K$78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QsU/qSzWUlrSALRC/2/bDLFn04hOI+4pSyC5QsqEDHQ="/>
    </ext>
  </extLst>
</workbook>
</file>

<file path=xl/calcChain.xml><?xml version="1.0" encoding="utf-8"?>
<calcChain xmlns="http://schemas.openxmlformats.org/spreadsheetml/2006/main">
  <c r="R81" i="1" l="1"/>
  <c r="P81" i="1"/>
  <c r="G78" i="1"/>
  <c r="J63" i="1"/>
  <c r="J62" i="1"/>
  <c r="J61" i="1"/>
  <c r="J60" i="1"/>
  <c r="J59" i="1"/>
  <c r="J57" i="1"/>
  <c r="J56" i="1"/>
  <c r="J55" i="1"/>
  <c r="J54" i="1"/>
  <c r="J53" i="1"/>
  <c r="J52" i="1"/>
  <c r="J51" i="1"/>
  <c r="J50" i="1"/>
  <c r="J49" i="1"/>
  <c r="J48" i="1"/>
  <c r="J47" i="1"/>
  <c r="J46" i="1"/>
  <c r="J45" i="1"/>
  <c r="J44" i="1"/>
  <c r="J43" i="1"/>
  <c r="J42" i="1"/>
  <c r="J41" i="1"/>
  <c r="J40" i="1"/>
  <c r="J39" i="1"/>
  <c r="J38" i="1"/>
  <c r="J37" i="1"/>
  <c r="J36" i="1"/>
  <c r="J35" i="1"/>
  <c r="J34" i="1"/>
  <c r="J33" i="1"/>
  <c r="J32" i="1"/>
  <c r="J31" i="1"/>
  <c r="J29" i="1"/>
  <c r="J28" i="1"/>
  <c r="J27" i="1"/>
  <c r="J26" i="1"/>
  <c r="J25" i="1"/>
  <c r="E25" i="1"/>
  <c r="C25" i="1"/>
  <c r="J24" i="1"/>
  <c r="J23" i="1"/>
  <c r="J22" i="1"/>
  <c r="J21" i="1"/>
  <c r="J20" i="1"/>
  <c r="J19" i="1"/>
  <c r="J18" i="1"/>
  <c r="J17" i="1"/>
  <c r="J16" i="1"/>
  <c r="J15" i="1"/>
  <c r="J14" i="1"/>
  <c r="J13" i="1"/>
  <c r="J12" i="1"/>
  <c r="J11" i="1"/>
  <c r="J10" i="1"/>
  <c r="J9" i="1"/>
  <c r="J8"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00000000-0006-0000-0000-000001000000}">
      <text>
        <r>
          <rPr>
            <sz val="10"/>
            <color rgb="FF000000"/>
            <rFont val="Arial"/>
            <scheme val="minor"/>
          </rPr>
          <t>======
ID#AAABw8zpbNw
Dulfariz Ortega Vanegas    (2025-12-02 19:51:11)
Dulfariz Ortega Vanegas: reportan semestral</t>
        </r>
      </text>
    </comment>
  </commentList>
  <extLst>
    <ext xmlns:r="http://schemas.openxmlformats.org/officeDocument/2006/relationships" uri="GoogleSheetsCustomDataVersion2">
      <go:sheetsCustomData xmlns:go="http://customooxmlschemas.google.com/" r:id="rId1" roundtripDataSignature="AMtx7mj29HQ+nTSQkwXzqUsZFhQJeK5fnw=="/>
    </ext>
  </extLst>
</comments>
</file>

<file path=xl/sharedStrings.xml><?xml version="1.0" encoding="utf-8"?>
<sst xmlns="http://schemas.openxmlformats.org/spreadsheetml/2006/main" count="533" uniqueCount="384">
  <si>
    <t>ENTIDAD:</t>
  </si>
  <si>
    <t>CÁMARA DE REPRESENTANTES</t>
  </si>
  <si>
    <t>REPRESENTANTE LEGAL:</t>
  </si>
  <si>
    <t>JOHN ABIUD RAMÍREZ BARRIENTOS</t>
  </si>
  <si>
    <t>INDICADORES:</t>
  </si>
  <si>
    <t>INDICADORES DE GESTIÓN</t>
  </si>
  <si>
    <t>AÑO:(2025)</t>
  </si>
  <si>
    <t>Tercer Trimestre 2025</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</si>
  <si>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</si>
  <si>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</si>
  <si>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</si>
  <si>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</si>
  <si>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</si>
  <si>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</si>
  <si>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</si>
  <si>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</si>
  <si>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</si>
  <si>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</si>
  <si>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</si>
  <si>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</si>
  <si>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</si>
  <si>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</si>
  <si>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</si>
  <si>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</si>
  <si>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</si>
  <si>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</si>
  <si>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r>
      <rPr>
        <sz val="10"/>
        <color theme="1"/>
        <rFont val="Arial"/>
      </rPr>
      <t xml:space="preserve">Para el </t>
    </r>
    <r>
      <rPr>
        <b/>
        <sz val="10"/>
        <color theme="1"/>
        <rFont val="Arial"/>
      </rPr>
      <t>Tercer  trimestre</t>
    </r>
    <r>
      <rPr>
        <sz val="10"/>
        <color theme="1"/>
        <rFont val="Arial"/>
      </rPr>
      <t xml:space="preserve">  se cumple con el 100 % en la construcción, realización y actualización de los planes, programas y proyectos que  corresponden: (1)Manual de Riesgos 2025, (2)Matriz de Riesgos de Gestión, Corrupción y Digital 2025, (3)Matriz de Indicadores de Gestión 2025, (4) Manual de Indicadores de Gestión 2025, (5)Plan de Acción 2025, (6)Plan Interno de Austeridad del Gasto 2025, (7)Programa de Transparencia y Ética Pública 2025, (8)Plan Anual de Adquisiciones 2025.
</t>
    </r>
  </si>
  <si>
    <t>IDE-C01</t>
  </si>
  <si>
    <t>Medir el número de Actualizaciones realizadas a procesos y procedimientos</t>
  </si>
  <si>
    <t>Actualización de Instrumentos o Herramientas.</t>
  </si>
  <si>
    <t>Número de Actualizaciones realizadas</t>
  </si>
  <si>
    <t>Número de Actualizaciones Programadas</t>
  </si>
  <si>
    <r>
      <rPr>
        <sz val="10"/>
        <color theme="1"/>
        <rFont val="Arial"/>
      </rPr>
      <t>La Oficina de Planeación y Sistemas en el T</t>
    </r>
    <r>
      <rPr>
        <b/>
        <sz val="10"/>
        <color theme="1"/>
        <rFont val="Arial"/>
      </rPr>
      <t>ercer trimestre</t>
    </r>
    <r>
      <rPr>
        <sz val="10"/>
        <color theme="1"/>
        <rFont val="Arial"/>
      </rPr>
      <t xml:space="preserve"> se encuentra en el proceso de mejora continua, motivo por el cual adelanta la validación y actualización de los Instrumentos o herramientas  de la Entidad presentando como nuevos, actualizaciones y/o eliminaciones Diez (10) herramientas e instrumentos de gestión en total solicitadas por las siguientes oficinas para ser aprobadas y posteriormente adoptadas y publicadas:
Presentación Instrumentos Gestion de Secretaria Privada de Presidencia 
Instrumentos Nuevos:
1. Formato Solicitud de Comisiones Accidentales 
Presentación Instrumentos y herramienta de gestion de la Division de Servicios 
1. Formato de mantenimientpo Vehicular Proceso 3-GS-S1_p-9
Presentación Instrumentos o herramientas de gestión de la Oficina  de Planeación y Sistemas 
Instrumento para actualizar 
1.Programa de Transparencia y ëtica Pública - Componente Transversal .
Presentación Instrumentos de Gestión de la Division Personal 
Instrumentos para Actualizar:
1. Matriz de Riesgo Institucional 2025 . Actividad de control
Instrumento para Eliminar 
Matriz de riesgo de Corrupción 2025  Actividad de control 
Los Instrumentos fueron aprobados por unanimidad en el Comité Institucional de Gestión y Desempeño, Publicado en página Web y adoptado en la Cámara de Representantes.</t>
    </r>
  </si>
  <si>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</si>
  <si>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</si>
  <si>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</si>
  <si>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</si>
  <si>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</si>
  <si>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</si>
  <si>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</si>
  <si>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r>
      <rPr>
        <sz val="10"/>
        <color theme="1"/>
        <rFont val="Arial"/>
      </rPr>
      <t xml:space="preserve">El promedio de rendimiento del </t>
    </r>
    <r>
      <rPr>
        <b/>
        <sz val="10"/>
        <color theme="1"/>
        <rFont val="Arial"/>
      </rPr>
      <t>Tercer Trimestre</t>
    </r>
    <r>
      <rPr>
        <sz val="10"/>
        <color theme="1"/>
        <rFont val="Arial"/>
      </rPr>
      <t xml:space="preserve"> de 2025  fue de  80,0%, con la producción de 48  formatos televisivos, lo que  muestra que se mantiene la meta propuesta  en los programas producidos y realizados  por el Canal Congreso y la Oficina de Información y Prensa y que se emiten por el Canal Congreso, youtube y el canal RCN.  </t>
    </r>
  </si>
  <si>
    <t>ICC-IP02</t>
  </si>
  <si>
    <t>Medir la cantidad de Publicaciones realizadas por la corporación</t>
  </si>
  <si>
    <t>Publicaciones de la Corporación (página web)</t>
  </si>
  <si>
    <t>Número de Publicaciones realizadas</t>
  </si>
  <si>
    <t>Número de Publicaciones programadas</t>
  </si>
  <si>
    <r>
      <rPr>
        <sz val="10"/>
        <color theme="1"/>
        <rFont val="Arial"/>
      </rPr>
      <t xml:space="preserve">El promedio de rendimiento del </t>
    </r>
    <r>
      <rPr>
        <b/>
        <sz val="10"/>
        <color theme="1"/>
        <rFont val="Arial"/>
      </rPr>
      <t>Tercer Trimestre</t>
    </r>
    <r>
      <rPr>
        <sz val="10"/>
        <color theme="1"/>
        <rFont val="Arial"/>
      </rPr>
      <t xml:space="preserve"> de 2025  fue de 115,9  %  en donde se publicaron en la página web:  104 comunicados  3 en el mes de julio, 4 comunicado en el mes de agosto y 2 en el mes de septiembre para un total de 9 comunicados de prensa por parte de los Representantes a la Cámara  y  34  en el mes de julio, 27 comunicados en el mes de agosto y 34 comunicados en el mes de septiembre para un total de 95  comunicados de prensa elaborados por la Oficina de Información y  Prensa,  tres  publicaciones de la revista Poder Legislativo que esta estrenando portal web cuya dirección es: https://www.poderlegislativo.com/ y que realizó tres publicaciones correspondientes a los meses de: Julio  con la publicación de 14 artículos y la participación de 39  Representantes a la Cámara, Agosto  con la publicación de 15 artículos y la participáción de 51 Representantes a la Cámara y Septiembre  con la publicación de 16 articulos y la participación de 39 representantes. La publicación en redes sociales (Facebook, Instagram, youtube y Twiter y la nueva red social de la Cámara de Representantes tik tok)  en el mes de Julio se registraron: 328  publicaciones, con 7,890  likes 1193 compartidos, 215 menciones  y 584 comentarios, en el mes de Agosto  se registraron: 265  publicaciones,con  9,660 likes, 1,901 compartidos, 417 menciones, 568  comnentarios y en el mes de Septiembre se registraron: 301 publicaciones, 6,566 likes, 1042 compartidos,  256 menciones, 379  comentarios.  En estas publicaciones se reporta y divulga toda la actividad legislativa de los meses de julio, agosto, y septiembre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r>
  </si>
  <si>
    <t>ICC-IP03</t>
  </si>
  <si>
    <t>Medir en porcentaje la cantidad mensual de publicaciones en el mural digital</t>
  </si>
  <si>
    <t>Mural  Digital</t>
  </si>
  <si>
    <t>Número de  Publicaciones  realizadas</t>
  </si>
  <si>
    <r>
      <rPr>
        <sz val="10"/>
        <color theme="1"/>
        <rFont val="Arial"/>
      </rPr>
      <t>El promedio de rendimiento de</t>
    </r>
    <r>
      <rPr>
        <b/>
        <sz val="10"/>
        <color theme="1"/>
        <rFont val="Arial"/>
      </rPr>
      <t xml:space="preserve">l Tercer Trimestre </t>
    </r>
    <r>
      <rPr>
        <sz val="10"/>
        <color theme="1"/>
        <rFont val="Arial"/>
      </rPr>
      <t xml:space="preserve"> de 2025  fue de 100% realizando una publicación en el mes de agosto y dos publicaciones en el mes de septiembre, que fueron difundidas a través de  los correos electrónicos, intranet o fondo de pantalla de los computadotes de la entidad.  A pesar de esto se está cumpliendo con la meta establecida para el Plan de acción 2025.</t>
    </r>
  </si>
  <si>
    <t>ICC-IP04</t>
  </si>
  <si>
    <t>Medir en porcentaje la cantidad mensual de emisiones radiales</t>
  </si>
  <si>
    <t>Programa  Radial Frecuencia Legislativa</t>
  </si>
  <si>
    <t>Número de   Emisiones  realizadas</t>
  </si>
  <si>
    <t>Número de emisiones programadas</t>
  </si>
  <si>
    <r>
      <rPr>
        <sz val="10"/>
        <color theme="1"/>
        <rFont val="Arial"/>
      </rPr>
      <t xml:space="preserve">El promedio de la gestión del </t>
    </r>
    <r>
      <rPr>
        <b/>
        <sz val="10"/>
        <color theme="1"/>
        <rFont val="Arial"/>
      </rPr>
      <t>Tercer Trimestre</t>
    </r>
    <r>
      <rPr>
        <sz val="10"/>
        <color theme="1"/>
        <rFont val="Arial"/>
      </rPr>
      <t xml:space="preserve"> de 2025  fue del  100 %  lo que representa un aumento en el porcentaje de cumplimiento de las metas de los programas de radio Frecuencia Legislativa, que se deben realizar dos veces a la semana los sábados y domingos y  son emitidos por Radio Nacional de Colombia. En el mes de Julio se emitieron 8 programas con un total de 60 entrevistas de Representantes a la Cámara, en el mes de Agosto se realizaron 10  programas, con un total  de 82 entrevistas a  Representantes a la Cámara y en el mes de Septiembre se emitieron 8 programas  con un total de 91 entrevistas Para un total de 26 programas emitidos con la participación de 91 Representantes a la Cámara durante el Tercer trimestre de 2025. Estos programas son producidos por la Oficina de Información y Prensa y permiten  visualizar la actividad legislativa de los Representantes a través de este medio.  </t>
    </r>
  </si>
  <si>
    <t>IMLC-PR01</t>
  </si>
  <si>
    <t>Misional- Legislativo Constitucional</t>
  </si>
  <si>
    <t xml:space="preserve">Presidencia </t>
  </si>
  <si>
    <t>Medir el número de Audiencias realizadas</t>
  </si>
  <si>
    <t>Audiencias públicas realizadas</t>
  </si>
  <si>
    <t>Cantidad de Audiencias públicas realizadas</t>
  </si>
  <si>
    <t>Total de Audiencias públicas programadas</t>
  </si>
  <si>
    <r>
      <rPr>
        <b/>
        <sz val="10"/>
        <color theme="1"/>
        <rFont val="Arial"/>
      </rPr>
      <t xml:space="preserve">Tercer Trimestre </t>
    </r>
    <r>
      <rPr>
        <sz val="10"/>
        <color theme="1"/>
        <rFont val="Arial"/>
      </rPr>
      <t xml:space="preserve">El día dieciseis (16) de Julio de 2025, se realizó la audiencia pública de rendición de cuentas de la Cámara de Representantes "Huellas del Territorio: porque mostrar resultados es construir paz", de la legislatura 2025-2026, en el salón Boyacá del Capitolio Nacional, con una duración aproximada de 3 horas, cumpliendo el 100% del indicador.
Así mismo, la transmisión en vivo de la audiencia pública se realizó a través del Canal Congreso, Canal 13, y por le canal Ypoutube, en la actualidad se puede observar a través del enlace: </t>
    </r>
    <r>
      <rPr>
        <u/>
        <sz val="10"/>
        <color rgb="FF1155CC"/>
        <rFont val="Arial"/>
      </rPr>
      <t>http://www.youtube.com/live/_u-k6AirU_w</t>
    </r>
  </si>
  <si>
    <t>IMLC-PR02</t>
  </si>
  <si>
    <t>Medir la cantidad de Grupos de Interés asistentes</t>
  </si>
  <si>
    <t>Grupos de Interés</t>
  </si>
  <si>
    <t>Cantidad de Grupos de Interés asistentes</t>
  </si>
  <si>
    <t>Cantidad de Grupos de Interés invitados</t>
  </si>
  <si>
    <r>
      <rPr>
        <b/>
        <sz val="10"/>
        <color theme="1"/>
        <rFont val="Arial"/>
      </rPr>
      <t xml:space="preserve">Tercer Trimestre </t>
    </r>
    <r>
      <rPr>
        <sz val="10"/>
        <color theme="1"/>
        <rFont val="Arial"/>
      </rPr>
      <t>Se actualizo la base de datos y se enviaaron las invitaciones a los grupos de interé, los ministerios y entes de control, asi mismo, por las redes sociales y demás medios con los que cuenta la la Cámara de Representantes se invitó a la ciudadania y a través de los correos corporativos a los funcionarios y contratistas de la Corporación . El registrode asistencia levantado el dia 16 de julio de 2025, corresponde  a 276 personas , entre funcionarios e invitados. El reporte de la transmisión a través del enlace de You  Tubea la fecha ha obtenido  2,4 K vistas.</t>
    </r>
  </si>
  <si>
    <t>IMLC-SG01</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</si>
  <si>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</si>
  <si>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</si>
  <si>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</si>
  <si>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</si>
  <si>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</si>
  <si>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r>
      <rPr>
        <b/>
        <sz val="10"/>
        <color theme="1"/>
        <rFont val="Arial"/>
      </rPr>
      <t xml:space="preserve">Tercer Trimestre </t>
    </r>
    <r>
      <rPr>
        <sz val="10"/>
        <color theme="1"/>
        <rFont val="Arial"/>
      </rPr>
      <t>Este indicador se reporta de manera semestral y obedece a los proyectosde ley que ha sido radicados por quienes están facultados por la Constitución y la Ley ante la Secretaría General, para efectuar su reparto y dar paso a su respectivo trámite legislativo para aprobación en los cuatro debates que surten los proyectos de ley, incluyendo las que hacen tránsito de Senado a Cámara.</t>
    </r>
  </si>
  <si>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</si>
  <si>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</si>
  <si>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</si>
  <si>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</si>
  <si>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</si>
  <si>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</si>
  <si>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</si>
  <si>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r>
      <rPr>
        <b/>
        <u/>
        <sz val="10"/>
        <color rgb="FF000000"/>
        <rFont val="Arial"/>
      </rPr>
      <t>Tercer Trimestre</t>
    </r>
    <r>
      <rPr>
        <u/>
        <sz val="10"/>
        <color rgb="FF000000"/>
        <rFont val="Arial"/>
      </rPr>
      <t xml:space="preserve"> Los valores del indicador se toman de manera trimestal de los reportes suministrados por las areas de la Cámara de Representes. La totalidad de PQRSD ingresadas por el portal web y reportadas  fueron contestadas o direccionadas a la oficina o entidad competente para dar respuesta. En el siguiente link se encontrarán publicados los informes consolidados año 2025
 https://www.camara.gov.co/1010-informes-de-gestion-de-pqrsd</t>
    </r>
  </si>
  <si>
    <t>IMLC-P01</t>
  </si>
  <si>
    <t>Misional-legislativo Constitucional</t>
  </si>
  <si>
    <t>Oficina de Protocolo</t>
  </si>
  <si>
    <t>Medir la cantidad de Condecoraciones otorgadas</t>
  </si>
  <si>
    <t>Condecoraciones</t>
  </si>
  <si>
    <t>Número de Condecoraciones otorgadas</t>
  </si>
  <si>
    <t>Número Total de condecoraciones</t>
  </si>
  <si>
    <r>
      <rPr>
        <sz val="10"/>
        <color theme="1"/>
        <rFont val="Arial"/>
      </rPr>
      <t>.</t>
    </r>
    <r>
      <rPr>
        <b/>
        <sz val="10"/>
        <color theme="1"/>
        <rFont val="Arial"/>
      </rPr>
      <t>Tercer Trimestre</t>
    </r>
    <r>
      <rPr>
        <sz val="10"/>
        <color theme="1"/>
        <rFont val="Arial"/>
      </rPr>
      <t xml:space="preserve"> En el mes de julio de 2025 solicitaron doce (12) condecoraciones y se elaboraron todas, dando un cumplimiento al 100% de lo solicitado. En el mes de agosto de 2025 solicitaron cuarenta y uno (41) condecoraciones y se elaboraron todas, En el mes de septiembre de 2025 solicitaron trece (13) condecoraciones y se elaboraron todas, dando un cumplimiento al 100% de lo solicitado. dando un cumplimiento al 100% de lo solicitado.</t>
    </r>
  </si>
  <si>
    <t>IMLC-P02</t>
  </si>
  <si>
    <t>Medir la Cantidad de Mociones de Reconocimiento realizadas</t>
  </si>
  <si>
    <t>Mociones de Reconocimiento</t>
  </si>
  <si>
    <t>Número de Mociones de reconocimiento realizadas</t>
  </si>
  <si>
    <t>Número total de Mociones de reconocimiento</t>
  </si>
  <si>
    <r>
      <rPr>
        <b/>
        <sz val="10"/>
        <color theme="1"/>
        <rFont val="Arial"/>
      </rPr>
      <t>Tercer Trimestre</t>
    </r>
    <r>
      <rPr>
        <sz val="10"/>
        <color theme="1"/>
        <rFont val="Arial"/>
      </rPr>
      <t xml:space="preserve"> En el mes de julio de 2025 solicitaron ocho (8) mociones y se elaboraron todas, dando un cumplimiento al 100% de lo solicitado. En el mes de agosto de 2025 solicitaron siete (7) mociones y se elaboraron todas, dando un cumplimiento al 100% de lo solicitado. En el mes de septiembre de 2025 solicitaron veintisiete  (27) mociones y se elaboraron todas, dando un cumplimiento al 100% de lo solicitado. </t>
    </r>
  </si>
  <si>
    <t>IMLC-P03</t>
  </si>
  <si>
    <t>Medir la cantidad de Eventos realizados</t>
  </si>
  <si>
    <t>Eventos Realizados</t>
  </si>
  <si>
    <t>Número de Eventos realizados</t>
  </si>
  <si>
    <t>Número total de Eventos</t>
  </si>
  <si>
    <r>
      <rPr>
        <b/>
        <sz val="10"/>
        <color theme="1"/>
        <rFont val="Arial"/>
      </rPr>
      <t>Tercer Trimestre</t>
    </r>
    <r>
      <rPr>
        <sz val="10"/>
        <color theme="1"/>
        <rFont val="Arial"/>
      </rPr>
      <t xml:space="preserve"> En el mes de julio  de 2025 se realizaron (13) trece  eventos. Durante tres días de junio a julio del 2025. El Congreso de la República rindió sentido homenaje Póstumo, a la señora Nydia Quintero Turbay ex primera dama de la nación, en Cámara Ardiente en salón Elíptico del Capitolio Nacional. En el acto la mesa directiva del Congreso expresó sus palabras de condolencia en nombre del pueblo colombiano Oficina de Protocolo de la Cámara de Representantes. El martes 1 julio de del 2025. En el salón Boyacá del Capitolio Nacional, la Honorable Representante Dr. James Hermenegildo Mosquera Torres, en ceremonia especial hizo entrega a Asociación Alemana Casa Hogar Deutschland E.V, la condecoración Orden de la democracia “SIMÓN BOLÍVAR”, en el grado Cruz Comendador. El día miércoles 16 de julio de 2025. En el salón Boyacá de la Cámara de Representantes, la Honorable Representante a la Cámara Dra. Lina María Garrido Martin, otorgo la condecoración Orden de la Democracia "Simón Bolívar" a la Politóloga y Especialista en Gestión Pública, Beatriz Eugenia Rocha Castro, en el grado Cruz Caballero. El día miércoles 16 de julio de 2025. En el salón Boyacá del capitolio nacional, la Cámara de Representantes rindió cuentas sobre su gestión en el año legislativo 2024 - 2025, por parte de la mesa directiva. El día miércoles 16 de julio de 2025. En el despacho de la Primera Vicepresidencia de la Cámara en el Capitolio Nacional, el primer vicepresidente el Honorable Representante Dr. Jorge Rodrigo Tovar, en ceremonia especial hizo entrega de la Nota de Exaltación al musico y compositor del folclor vallenato Jaime Rodolfo Dangond Daza. El 20 julio de 2025 Con la presencia del primer mandatario de la nación Dr. Gustavo Petro Urrego, se instalaron las sesiones ordinarias del Congreso de la República, acto que se desarrolló en  el salón elíptico del capitolio nacional de la República de Colombia. 20 julio 2025 La Cámara de Representantes, eligió la nueva mesa directiva de la corporación para el año legislativo 2025 – 2026. El 24 julio del 2025. En el Salón Elíptico del Congreso de la República, la Honorable Representante a la Cámara, Dra. Betsy Judith Pérez Arango, otorgó la Orden de la Democracia “Simón Bolívar” en el grado Cruz Comendador a La Iglesia de Jesucristo de los Santos de los Últimos Días en Colombia. EL 28 julio del 2025. En el recinto presidencial de la Cámara de Representantes, recibimos con honor al excelentísimo embajador de Japón, Sr. Takasugi Masahiro 🇯🇵. Durante esta visita oficial a la nueva mesa directiva. En el Salón Boyacá, Congreso de la República, el Honorable Representante a la Cámara, Dr. Néstor Leonardo Rico Rico, otorgó la condecoración Orden de la Democracia “Simón Bolívar”, en el grado Cruz Comendador, a la Contraloría Departamental de Cundinamarca. En el Salón Elíptico del Congreso de la República, la Honorable Representante a la Cámara, Dra. Ana Rogelia Monsalve, otorgó una Moción de Reconocimiento al señor Roberto José Cuello Buchaar.  29 julio del 2025 .En el Salón Luis Carlos Galán del Congreso de la República, el Honorable Secretario de la Comisión legal de cuentas Víctor Andrés Tovar Trujillo, otorgó Nota de exaltación a la Dra, Ivonne Alexandra Tole Rodríguez. 31 julio del 2025. Hoy, desde el corazón del territorio: Quibdó, capital del hermoso y muchas veces olvidado departamento del Chocó La Oficina de Protocolo acompaña con orgullo la presentación del Segundo Encuentro Regional de Paz. En el mes de agosto de 2025 se realizaron (18) dieciocho eventos, El lunes 4 de agosto del 2025. Desde la sala de juntas de Presidencia de la Honorable Cámara de Representantes, se llevó a cabo la posesión de la nueva jefe de Prensa, la Sra. Sandra Patricia Sánchez Moreno, oriunda de Bucaramanga. El martes 5 de agosto del 2025. Salón Boyacá - Congreso de la República de Colombia Con gran honor, la Representante a la Cámara Dra. Carolina Giraldo Botero otorgó la condecoración Orden de la Democracia “Simón Bolívar”, en el grado Gran Cruz Extraordinaria con placa de oro, a la Excelentísima Embajadora del Reino de Suecia en Colombia, Hulya Helena Storm. El martes 5 de agosto del 2025. En el Salón Luis Carlos Galán del Congreso de la República, el Honorable Representante a la Cámara Germán José Gómez López , otorgó condecoraciones importantes para el Municipio de Santa Lucía -Atlántico y al Sr. Manuel Antonio Pérez Herrera. El día martes 5 de agosto del 2025.  En el despacho de la Primera Vicepresidencia de la Cámara en el Capitolio Nacional, el Honorable Representante a la Cámara, Dr. Fernando David Niño Mendoza, otorgó la condecoración Orden de la Democracia "Simón Bolívar", a la Excelentísima Señora Embajador de la Mancomunidad de Australia en Colombia, Anna Jane Chrisp., en el grado Gran Cruz Extraordinaria con Placa de Oro.  Del 11 al 13 de agosto del 2025. Durante tres días, el Congreso de la República abrió sus puertas para rendir homenaje póstumo al senador Miguel Uribe Turbay.  El día jueves 14 agosto de 2025. El Honorable presidente de la Comisión Sexta, Dr. Haiver Rincón Gutiérrez, recibió con agrado al Excelentísimo Señor Embajador de República Dominicana, Félix Aracena Vargas al Honorable Ministro Consejero de asuntos políticos bilaterales Dr, Ramón Seliman, junto a funcionarios y Honorables Diputados de la Cámara de ese país, miembros de la Comisión Permanente de Movilidad y Transporte Terrestre.  El jueves 14 de agosto del 2025.Desde el Salón Elíptico del Congreso de la República, el Honorable Representante a la Cámara, Dr. Juan Fernando Espinal Ramírez, y la Dra. Paola Andrea Holguín Moreno, en compañía de la exsenadora y exministra María del Rosario Guerra de la Espriella, otorgaron la Orden de la Democracia “Simón Bolívar” al Círculo Internacional de Auxiliadores Técnicos Galindo Díaz - CINAT. En el marco de la 24ª versión del Festival Son de Negro en Santa Lucía, Atlántico, el Honorable Representante a la Cámara, Dr. Germán Gómez, junto al alcalde Edward Ecker Martínez y su equipo de gobierno, entregaron mociones de reconocimiento a destacados gestores y hacedores culturales.  El martes 19 de agosto del 2025. En el Salón Boyacá del Congreso de la República, la Honorable Representante a la Cámara, Dra. Adriana Carolina Arbeláez Giraldo, junto al Honorable concejal Rolando González García, hizo entrega de la Orden de la Democracia “Simón Bolívar” en el grado Cruz Oficial al Dr. Gabriel Jaime Pérez Estrada.  Médico anestesiólogo.  El 20 agosto del 2025. En el Salón Boyacá del Congreso de la República, el Honorable Representante a la Cámara, Dr. Gersel Luis Pérez, en compañía de la Honorable Representante, Dra. Lina María Garrido, hizo entrega de la condecoración Orden de la Democracia “Simón Bolívar” en el grado Cruz Oficial al arquitecto colombiano Alfredo José Esteban Muñoz Rodríguez. El 20 agosto del 2025.  El Honorable Presidente de la Cámara de Representantes, Dr. Julián David López Tenorio, junto al Presidente de la Comisión Segunda, Dr. Álvaro Mauricio Londoño, y el Representante David Alejandro Toro, recibieron al Excelentísimo Embajador de la República Popular China, Sr. Zhu Jingyang.  El viernes 22 de agosto del 2025. En el Salón Luis Carlos Galán del Congreso de la República, el Honorable Representante a la Cámara, Dr. José Jaime Uscátegui, junto al concejal Julián Uscátegui, hizo entrega de la condecoración Orden de la Democracia “Simón Bolívar” en el grado Cruz Comendador a la Corporación Defensoría Militar - CODEM.  El 26 de agosto del 2025. El Honorable Presidente de la Comisión Segunda, Dr. Álvaro Mauricio Londoño, recibió con agrado a la excelentísima embajadora de la República de Turquía, Sra. Beste Pehlivan Sun.  El 27 de agosto 2025. En el recinto de la Comisión Segunda, el Honorable Representante a la Cámara, Dr. David Alejandro Toro, otorgó la condecoración “Orden, Dignidad y Patria” en el grado “Gran Solidaridad” a la Fundación Apoya al Deportista Antioqueño - ADA.  El 27 de agosto 2025. En el Salón Luis Carlos Galán del Congreso de la República, el Honorable Representante a la Cámara, Dr. Jorge Alberto Cerchiaro, otorgó la Orden de la Democracia “Simón Bolívar” en el grado Cruz Gran Comendador al Brigadier General Hernán Alonso Meneses, secretario general de la Policía Nacional. El 27 de agosto 2025. En el Salón de la Constitución del Congreso de la República, la Representante a la Cámara, Dra. Olga Lucía Velásquez, junto a la Representante, Dra. Gloria Liliana Rodríguez, hizo entrega de la condecoración Orden de la Democracia “Simón Bolívar” en el grado Cruz Oficial al Dr. Yansen Armando Estupiñán. El 28 de agosto del 2025. En el recinto de la Primera Vicepresidencia de la Cámara de Representantes, el Honorable Primer Vicepresidente Dr. Juan Sebastián Gómez González y la Representante Julia Miranda Londoño recibieron a la familia Galán. El 28 de agosto del 2025. En el Salón Luis Carlos Galán del Congreso de la República, el Honorable Primer Vicepresidente, Dr. Juan Sebastián Gómez González, en compañía de militantes del Partido Democrático Nuevo Liberalismo, llevó a cabo el conversatorio “Galán Vive: Democracia para Nuestros Tiempos”. En el mes de septiembre de 2025 se realizaron (9) nueve eventos. El 1 septiembre del 2025. En el Salón Boyacá del Congreso de la República, el Honorable Representante a la Cámara, Dr. Héctor Mauricio Cuéllar Pinzón, otorgó la Orden de la Democracia “Simón Bolívar” en el grado “Cruz Oficial” al Dr. Omar Hernando Ortega Rojas. El 3 septiembre 2025. En el Salón Elíptico del Congreso de la República, el Honorable Representante a la Cámara, Dr. Jairo Humberto Cristo Correa, otorgó la Orden a la Democracia “Simón Bolívar” en el grado Gran Cruz Extraordinaria con Placa de Oro al Director General de la Policía Nacional, Mayor General Carlos Fernando Triana Beltrán. El 3 de septiembre del 2025. Salón Elíptico del Congreso de la República de Colombia El Representante a la Cámara, Dr. Jairo Humberto Cristo Correa, en compañía de sus colegas congresistas, participó en la entrega de la Orden de la Democracia “Simón Bolívar” en el grado Cruz Comendador al Grupo de Protección del Congreso de la República – Policía Nacional de Colombia.. El 5 de septiembre 2025.  En el salón Boyacá, el Honorable Representante Juan Manuel Cortes, condecoro a representantes de la salud y expreso sus siguientes palabras. Hay momentos en la vida que nos recuerdan lo frágiles que somos y lo valioso que es cada día. Yo estuve al borde de la muerte. El 10 septiembre 2025. En el Salón Boyacá del Congreso de la República de Colombia, el Honorable Representante a la Cámara, Dr. Wilmer Yair Castellanos, otorgó la Orden de la Democracia “Simón Bolívar” en el grado Cruz de Comendador a dos destacadas organizaciones boyacenses: La Sociedad Boyacense de Ingenieros y Arquitectos – SBIA.  El 17 de septiembre del 2025. En la sala de juntas de la Presidencia de la Cámara de Representantes, el Honorable presidente de la Cámara, Dr. Julián David López Tenorio, recibió al Excelentísimo Sr. Embajador de los Estados Unidos, Dr. John McNamara, en el marco de una visita oficial.  El 17 de septiembre 2025. En el salón Luis Carlos Galán del Capitolio Nacional, se llevó a cabo por parte del Honorable Representante a la Cámara Alirio Uribe Muñoz, la Condecoración Orden de la Democracia “SIMÓN BOLÍVAR”, a la Fundación Teatro Estudio Calarcá Tecal, en el grado Cruz Comendador.  El 18 septiembre del 2025. En el emblemático Salón Elíptico del Congreso de la República, el Honorable Representante a la Cámara, Dr. Jhon Jairo Berrio, junto a la Honorable Senadora, Dra. María Fernanda Cabal, se hizo entrega de la Orden Dignidad y Patria en el grado “Gran Compromiso” al Dr. José Benjamín Pérez Matos.  En el Salón Boyacá del Congreso de la República, el Honorable Secretario General de la Cámara de Representantes, Dr. Jaime Luis Lacouture Peñaloza, entregó la Orden de la Democracia “Simón Bolívar” en el grado Cruz Oficial al abogado colombiano Iván Alfonso Cancino. </t>
    </r>
  </si>
  <si>
    <t>IMLC-P04</t>
  </si>
  <si>
    <t>Medir la cantidad de Pasaportes y Visas tramitadas</t>
  </si>
  <si>
    <t>Pasaportes y Visas</t>
  </si>
  <si>
    <t>Número de Pasaportes y Visas Tramitados</t>
  </si>
  <si>
    <t>Número Total de Pasaportes y Visas</t>
  </si>
  <si>
    <r>
      <rPr>
        <b/>
        <sz val="10"/>
        <color theme="1"/>
        <rFont val="Arial"/>
      </rPr>
      <t xml:space="preserve">Tercer Trimestre </t>
    </r>
    <r>
      <rPr>
        <sz val="10"/>
        <color theme="1"/>
        <rFont val="Arial"/>
      </rPr>
      <t>EN EL MES DE JULIO DE 2025 SE TRAMITARON (2) SOLICITUDES DE PASAPORTES OFICIALES/REGULARES Y SE CULMINARON (4) PROCESOS DE VISA.
En el mes de Julio de 2025 se culminaron 2 procesos de solicitudes de pasaportes:
El 15 de junio se solicitó cita en cancillería para trámite de pasaporte oficial para el Honorable Representante Alfredo Mondragón Garzón. (1)
El 16 de junio se solicitó cita en cancillería para trámite de pasaporte oficial para la Honorable Representante Ruth Amelia Caycedo Rosero  (1)
En el mes de Julio de 2025 se culminaron 4 procesos de solicitudes de visas así: 
El Jueves 17 de julio se entregaron pasaportes con visa de los Estados Unidos al Honorable Representante Aníbal Gustavo Hoyos, su Esposa e Hijo menor. (3) 
El Martes 22 de julio se entregó pasaporte con visa de los Estados Unidos al Honorable Representante Diego Patiño Amariles. (1)
EN EL MES DE AGOSTO DE 2025 SE TRAMITARON (1) SOLICITUDES DE PASAPORTES OFICIALES/REGULARES Y SE CULMINARON (1) PROCESOS DE VISA.
En el mes de Agosto de 2025 se culminó 1 proceso de solicitud de pasaporte: 
El 19 de agosto se solicitó cita en cancillería para trámite de pasaporte oficial para el Honorable Representante Daniel Restrepo Carmona. (1)
En el mes de Agosto de 2025 se culminaron 1 procesos de solicitudes de visas así:
El lunes 4 de agosto se entregó pasaporte con visa de los Estados Unidos para el hijo menor de edad del Honorable Representante Diego Fernando Caicedo. (1)                                                                                                                                                                                                                                                 EN EL MES DE SEPTIEMBRE DE 2025 SE TRAMITARON (1) SOLICITUDES DE PASAPORTES OFICIALES/REGULARES Y SE CULMINARON (5) PROCESOS DE VISA. 
En el mes de septiembre de 2025 se culminó 1 proceso de solicitud de pasaporte:
El 3 de septiembre se solicitó cita en cancillería para trámite de pasaporte oficial para la Honorable Representante Delcy Esperanza Isaza. (1)
En el mes de septiembre de 2025 se culminaron 5 procesos de solicitudes de visas así:
El miércoles 17 de septiembre se  entregaron pasaportes con visa de los Estados Unidos para la Esposa y los cuatro Hijos del Honorable Representante Luis Miguel López Arístizabal</t>
    </r>
  </si>
  <si>
    <t>IMLC-P05</t>
  </si>
  <si>
    <t>Medir la cantidad de Visitas Protocolarias atendidas</t>
  </si>
  <si>
    <t>Visitas Protocolarias</t>
  </si>
  <si>
    <t>Número de Visitas Protocolarias atendidas</t>
  </si>
  <si>
    <t>Número total de Visitas Protocolarias</t>
  </si>
  <si>
    <r>
      <rPr>
        <sz val="11"/>
        <color theme="1"/>
        <rFont val="Arial"/>
      </rPr>
      <t xml:space="preserve">
</t>
    </r>
    <r>
      <rPr>
        <b/>
        <sz val="11"/>
        <color theme="1"/>
        <rFont val="Arial"/>
      </rPr>
      <t xml:space="preserve">Tercer Trimestre </t>
    </r>
    <r>
      <rPr>
        <sz val="11"/>
        <color theme="1"/>
        <rFont val="Arial"/>
      </rPr>
      <t xml:space="preserve">En el mes de julio se realizaron una (1) visitas, lunes, 28 de julio de 2025, visita protocolaria embajador de Japón despacho de presidencia, miércoles. En el mes de agosto se realizaron tres (3) visitas, El día jueves 14 agosto de 2025. El Honorable Presidente de la Comisión Sexta, Dr. Haiver Rincón Gutiérrez, recibió con agrado al Excelentísimo Señor Embajador de República Dominicana, Félix Aracena Vargas al Honorable Ministro Consejero de asuntos políticos bilaterales Dr, Ramón Seliman,20 de agosto de 2025 visita protocolaria embajada de China, HR Haiver Rincón Gutiérrez comisión segunda. martes, 26 de agosto de 2025, visita protocolaria de la embajada de Turquía, con comisión segunda y presidente cámara. En el mes de septiembre se realizaron tres (3) visitas. El 5 de septiembre 2025. En la sala de juntas de la Presidencia del Congreso de la República, el Representante a la Cámara Dr. Gabriel Becerra, junto a los Representantes Támara Agorte y Heráclito Landinez, recibió al Excelentísimo Señor Embajador de la República de Cuba, Javier Caamaño Cairo. El 10 septiembre. El Honorable presidente de la Comisión Segunda de la Honorable Cámara de Representantes, Dr. Álvaro Mauricio Londoño, recibió en visita oficial al Excelentísimo Embajador de Taiwán, Sr. Sheng Hung Chen. miércoles, 17 de septiembre de 2025 visita protocolaria embajador de Estados Unidos a presidencia despacho de presidencia.                                                                                                                                        </t>
    </r>
  </si>
  <si>
    <t>IA-GTH01</t>
  </si>
  <si>
    <t>Apoyo</t>
  </si>
  <si>
    <t>División de Personal</t>
  </si>
  <si>
    <t>Medir el porcentaje de ejecución del Plan Institucional de Capacitación</t>
  </si>
  <si>
    <t>Plan de Capacitaciones</t>
  </si>
  <si>
    <t>Número de Capacitaciones Realizadas</t>
  </si>
  <si>
    <t>Número de Capacitaciones programadas en el Plan</t>
  </si>
  <si>
    <r>
      <rPr>
        <sz val="10"/>
        <color theme="1"/>
        <rFont val="Arial"/>
      </rPr>
      <t xml:space="preserve">* En el </t>
    </r>
    <r>
      <rPr>
        <b/>
        <sz val="10"/>
        <color theme="1"/>
        <rFont val="Arial"/>
      </rPr>
      <t>Tercer Trimestre</t>
    </r>
    <r>
      <rPr>
        <sz val="10"/>
        <color theme="1"/>
        <rFont val="Arial"/>
      </rPr>
      <t xml:space="preserve"> del 2025 se tramitaron 83 incapacidades, logrando asi un avance del 100% en la meta.
</t>
    </r>
  </si>
  <si>
    <t>IA-GTH02</t>
  </si>
  <si>
    <t>Medir el porcentaje de cumplimiento del Plan de Bienestar e Incentivos</t>
  </si>
  <si>
    <t>Plan de Bienestar de Incentivos</t>
  </si>
  <si>
    <t>Número de actividades de Bienestar e Incentivos realizadas</t>
  </si>
  <si>
    <t>Número de actividades de Bienestar e Incentivos  Programadas</t>
  </si>
  <si>
    <r>
      <rPr>
        <sz val="10"/>
        <color theme="1"/>
        <rFont val="Arial"/>
      </rPr>
      <t xml:space="preserve">Actividiades realizadas en el </t>
    </r>
    <r>
      <rPr>
        <b/>
        <sz val="10"/>
        <color theme="1"/>
        <rFont val="Arial"/>
      </rPr>
      <t>Tercer Trimestre</t>
    </r>
    <r>
      <rPr>
        <sz val="10"/>
        <color theme="1"/>
        <rFont val="Arial"/>
      </rPr>
      <t xml:space="preserve"> fueron 12: club de lectura, Guardianes de equipo, Taller de manualidades tote bag, Taller de medios tecnologicos inclusion laboral, Taller de inteligencia emcoional, Tarde de bolos, taller de plataformas digitales para la recreación, Habitos de vida saludable - rumboterapia, Dia de la Familia 1, Funcionario del Mes, Día del Deporte, Feria Empresarial,    </t>
    </r>
  </si>
  <si>
    <t>IA-GTH03</t>
  </si>
  <si>
    <t>Medir la cantidad de certificaciones para trámites de Pensiones y Cesantías</t>
  </si>
  <si>
    <t>Certificados Laborales para Trámites de Pensiones y Cesantías</t>
  </si>
  <si>
    <t>Número de certificaciones realizadas</t>
  </si>
  <si>
    <t>Total de Certificaciones solicitadas</t>
  </si>
  <si>
    <r>
      <rPr>
        <sz val="10"/>
        <color theme="1"/>
        <rFont val="Arial"/>
      </rPr>
      <t>En el</t>
    </r>
    <r>
      <rPr>
        <b/>
        <sz val="10"/>
        <color theme="1"/>
        <rFont val="Arial"/>
      </rPr>
      <t xml:space="preserve"> Tercer Trimestre </t>
    </r>
    <r>
      <rPr>
        <sz val="10"/>
        <color theme="1"/>
        <rFont val="Arial"/>
      </rPr>
      <t xml:space="preserve">se realizaron 225 solicitudes, logrando un avance del 90% en la meta.                                                                                                        </t>
    </r>
  </si>
  <si>
    <t>IA-GTH04</t>
  </si>
  <si>
    <t>Medir el porcentaje de cumplimiento del Plan de Seguridad y Salud en el Trabajo</t>
  </si>
  <si>
    <t>Plan de Seguridad y Salud en el Trabajo</t>
  </si>
  <si>
    <t>Número de Programas  realizados</t>
  </si>
  <si>
    <t>Número total de programas del plan</t>
  </si>
  <si>
    <r>
      <rPr>
        <sz val="10"/>
        <color theme="1"/>
        <rFont val="Arial"/>
      </rPr>
      <t>En el</t>
    </r>
    <r>
      <rPr>
        <b/>
        <sz val="10"/>
        <color theme="1"/>
        <rFont val="Arial"/>
      </rPr>
      <t xml:space="preserve"> Tercer trimestre </t>
    </r>
    <r>
      <rPr>
        <sz val="10"/>
        <color theme="1"/>
        <rFont val="Arial"/>
      </rPr>
      <t xml:space="preserve">del 2025 se realiaron 391 actividades, logrando un avance del 100% en la meta.                                                                                                        </t>
    </r>
  </si>
  <si>
    <t>IA-GTH05</t>
  </si>
  <si>
    <t>Establecer el porcentaje de Incapacidades reportadas a la División de Personal</t>
  </si>
  <si>
    <t>Incapacidades</t>
  </si>
  <si>
    <t>Total Incapacidades Tramitadas</t>
  </si>
  <si>
    <t>Total incapacidades recibidas</t>
  </si>
  <si>
    <r>
      <rPr>
        <sz val="10"/>
        <color theme="1"/>
        <rFont val="Arial"/>
      </rPr>
      <t>* En el T</t>
    </r>
    <r>
      <rPr>
        <b/>
        <sz val="10"/>
        <color theme="1"/>
        <rFont val="Arial"/>
      </rPr>
      <t>ercer trimestre</t>
    </r>
    <r>
      <rPr>
        <sz val="10"/>
        <color theme="1"/>
        <rFont val="Arial"/>
      </rPr>
      <t xml:space="preserve"> del 2025 se tramitaron 83 incapacidades, logrando asi un avance del 100% en la meta.</t>
    </r>
  </si>
  <si>
    <t>IA-GTH06</t>
  </si>
  <si>
    <t>Medir el númenro de novedades realizadas</t>
  </si>
  <si>
    <t>Notificaciones realizadas</t>
  </si>
  <si>
    <t>Numero de Notificaciones realizadas</t>
  </si>
  <si>
    <t>Número de Notificaciones por realizar</t>
  </si>
  <si>
    <r>
      <rPr>
        <sz val="10"/>
        <color theme="1"/>
        <rFont val="Arial"/>
      </rPr>
      <t xml:space="preserve">*En el </t>
    </r>
    <r>
      <rPr>
        <b/>
        <sz val="10"/>
        <color theme="1"/>
        <rFont val="Arial"/>
      </rPr>
      <t>Tercer trimestre</t>
    </r>
    <r>
      <rPr>
        <sz val="10"/>
        <color theme="1"/>
        <rFont val="Arial"/>
      </rPr>
      <t xml:space="preserve"> se notificaron 750 resoluciones, logrando un avance del 100% en la meta.</t>
    </r>
  </si>
  <si>
    <t>IA-GTH 07</t>
  </si>
  <si>
    <t>Establecer el porcentaje de retiros y cambios realizados</t>
  </si>
  <si>
    <t>Novedades de Planta y UTL</t>
  </si>
  <si>
    <t>Número de novedades realizadas</t>
  </si>
  <si>
    <t>Número total de Novedades</t>
  </si>
  <si>
    <r>
      <rPr>
        <sz val="10"/>
        <color theme="1"/>
        <rFont val="Arial"/>
      </rPr>
      <t xml:space="preserve">*En el </t>
    </r>
    <r>
      <rPr>
        <b/>
        <sz val="10"/>
        <color theme="1"/>
        <rFont val="Arial"/>
      </rPr>
      <t>Tercer trimestre</t>
    </r>
    <r>
      <rPr>
        <sz val="10"/>
        <color theme="1"/>
        <rFont val="Arial"/>
      </rPr>
      <t xml:space="preserve"> se notificaron 750 resoluciones, logrando un avance del 100% en la meta.
</t>
    </r>
  </si>
  <si>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</si>
  <si>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</si>
  <si>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</si>
  <si>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</si>
  <si>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</si>
  <si>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r>
      <rPr>
        <sz val="10"/>
        <color theme="1"/>
        <rFont val="Arial"/>
      </rPr>
      <t>En el T</t>
    </r>
    <r>
      <rPr>
        <b/>
        <sz val="10"/>
        <color theme="1"/>
        <rFont val="Arial"/>
      </rPr>
      <t xml:space="preserve">ercer trimestre </t>
    </r>
    <r>
      <rPr>
        <sz val="10"/>
        <color theme="1"/>
        <rFont val="Arial"/>
      </rPr>
      <t xml:space="preserve">del 2025 se realiaron 391 actividades, logrando un avance del 100% en la meta.                                                                                                        </t>
    </r>
  </si>
  <si>
    <t>IA-GTHRC02</t>
  </si>
  <si>
    <t>Establecer el porcentaje de posesiones, retiros y cambios realizados en H.R.</t>
  </si>
  <si>
    <t>Posesiones, retiros y cambios en H.R</t>
  </si>
  <si>
    <t>Número de modificaciones tramitadas</t>
  </si>
  <si>
    <t>Número de modificaciones solicitadas</t>
  </si>
  <si>
    <r>
      <rPr>
        <b/>
        <sz val="10"/>
        <color theme="1"/>
        <rFont val="Arial"/>
      </rPr>
      <t>Tercer trimestre</t>
    </r>
    <r>
      <rPr>
        <sz val="10"/>
        <color theme="1"/>
        <rFont val="Arial"/>
      </rPr>
      <t xml:space="preserve"> En este periodo no se presentaron novedades de ingreso y/o retiros  de un Honorable Representante  en la nomina de REPRESENTANTES.</t>
    </r>
  </si>
  <si>
    <t>IA-GTHRCO3</t>
  </si>
  <si>
    <t>Establecer el porcentaje de posesiones y cambios realizados en UTL</t>
  </si>
  <si>
    <t>Tramite de posesiones, retiros y cambios en UTL</t>
  </si>
  <si>
    <t>Modificaciones tramnitadas</t>
  </si>
  <si>
    <t>Modificaciones solicitadas</t>
  </si>
  <si>
    <r>
      <rPr>
        <b/>
        <sz val="11"/>
        <color theme="1"/>
        <rFont val="Calibri"/>
      </rPr>
      <t>Tercer trimestre</t>
    </r>
    <r>
      <rPr>
        <sz val="11"/>
        <color theme="1"/>
        <rFont val="Calibri"/>
      </rPr>
      <t xml:space="preserve"> Nos muestra el porcentaje mensual de las modificaciones que ocurren en la nomina de UTL en los ingresos, cambios de cargo y retiros del personal, lo cual demuestra que se cumplio la meta total del 100% en el periodo analizado y se muestra el cumplimiento de las solicitudes a dichas modificaciones de nomina y el debido tramite de las solicitudes en su totalidad.</t>
    </r>
  </si>
  <si>
    <t>IA-GTHRCO4</t>
  </si>
  <si>
    <t>Establecer el porcentaje de posesiones, retiros y cambios realizados en planta.</t>
  </si>
  <si>
    <t>Posesiones, retiros y cambios en planta</t>
  </si>
  <si>
    <t>Modificacion tramitadas</t>
  </si>
  <si>
    <t>Modificacion Solicitadas</t>
  </si>
  <si>
    <r>
      <rPr>
        <b/>
        <sz val="10"/>
        <color theme="1"/>
        <rFont val="Arial"/>
      </rPr>
      <t xml:space="preserve">Tercer trimestre </t>
    </r>
    <r>
      <rPr>
        <sz val="10"/>
        <color theme="1"/>
        <rFont val="Arial"/>
      </rPr>
      <t>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t>
    </r>
  </si>
  <si>
    <t>IA-GTHBS01</t>
  </si>
  <si>
    <t>Medir la cantidad de Consultas Médicas realizadas</t>
  </si>
  <si>
    <t>Consultas Médicas</t>
  </si>
  <si>
    <t>Consultas Médicas realizadas</t>
  </si>
  <si>
    <t>Total consultas Médicas solicitadas</t>
  </si>
  <si>
    <r>
      <rPr>
        <sz val="10"/>
        <color theme="1"/>
        <rFont val="Arial"/>
      </rPr>
      <t xml:space="preserve">*En el </t>
    </r>
    <r>
      <rPr>
        <b/>
        <sz val="10"/>
        <color theme="1"/>
        <rFont val="Arial"/>
      </rPr>
      <t>Tercer Trimestre</t>
    </r>
    <r>
      <rPr>
        <sz val="10"/>
        <color theme="1"/>
        <rFont val="Arial"/>
      </rPr>
      <t xml:space="preserve"> se realizaron 234 consultas medicas, logrando asi un avance del 100% en la meta.</t>
    </r>
  </si>
  <si>
    <t>IA-GTHBS02</t>
  </si>
  <si>
    <t>Medir la cantidad de Consultas Odontológicas</t>
  </si>
  <si>
    <t>Consultas Odontológicas</t>
  </si>
  <si>
    <t>Consultas Odontológicas realizadas</t>
  </si>
  <si>
    <t>Consultas Odontológicas programadas</t>
  </si>
  <si>
    <r>
      <rPr>
        <sz val="10"/>
        <color theme="1"/>
        <rFont val="Arial"/>
      </rPr>
      <t xml:space="preserve">*En el </t>
    </r>
    <r>
      <rPr>
        <b/>
        <sz val="10"/>
        <color theme="1"/>
        <rFont val="Arial"/>
      </rPr>
      <t>Tercer Trimestre</t>
    </r>
    <r>
      <rPr>
        <sz val="10"/>
        <color theme="1"/>
        <rFont val="Arial"/>
      </rPr>
      <t xml:space="preserve">  se realizaron  208 consultas odontologicas, logrando un avance del 100%                      </t>
    </r>
  </si>
  <si>
    <t>IA-GJ01</t>
  </si>
  <si>
    <t>División Jurídica</t>
  </si>
  <si>
    <t>Medir el Número de Conceptos jurídicos emitidos</t>
  </si>
  <si>
    <t>Conceptos Jurídicos emitidos - solicitados</t>
  </si>
  <si>
    <t>Número de Conceptos emitidos</t>
  </si>
  <si>
    <t>Número de Conceptos solicitados</t>
  </si>
  <si>
    <r>
      <rPr>
        <sz val="10"/>
        <color theme="1"/>
        <rFont val="Arial"/>
      </rPr>
      <t>En el</t>
    </r>
    <r>
      <rPr>
        <b/>
        <sz val="10"/>
        <color theme="1"/>
        <rFont val="Arial"/>
      </rPr>
      <t xml:space="preserve">Tercer Trimestre </t>
    </r>
    <r>
      <rPr>
        <sz val="10"/>
        <color theme="1"/>
        <rFont val="Arial"/>
      </rPr>
      <t xml:space="preserve"> del año 2025, se emititió concepto por parte de la División Jurídica de la Direccion Administrativa de la Cámara de Representantes, dirijido a la Presidencia de la Cámara de Representantes</t>
    </r>
  </si>
  <si>
    <t>IA-GJ02</t>
  </si>
  <si>
    <t>Medir la Gestión de Defensa Judicial</t>
  </si>
  <si>
    <t>Defensa Judicial</t>
  </si>
  <si>
    <t>Número de Actuaciones Cumplidas</t>
  </si>
  <si>
    <t>Número de Actuaciones programadas</t>
  </si>
  <si>
    <r>
      <rPr>
        <sz val="10"/>
        <color theme="1"/>
        <rFont val="Arial"/>
      </rPr>
      <t xml:space="preserve">En el </t>
    </r>
    <r>
      <rPr>
        <b/>
        <sz val="10"/>
        <color theme="1"/>
        <rFont val="Arial"/>
      </rPr>
      <t xml:space="preserve">Tercer Trimestre </t>
    </r>
    <r>
      <rPr>
        <sz val="10"/>
        <color theme="1"/>
        <rFont val="Arial"/>
      </rPr>
      <t>del 2025 se cumplieron 28 actuaciones de las 28 programadas correspondientes a los procesos de litigio y procesos extrajucidiales en los que hace parte la entidad, lo que implica el cumplimiento del 100% del indicador de gestion de defensa jucial para los meses de julio, agosto y septiembre.</t>
    </r>
  </si>
  <si>
    <t>IA-GJ03</t>
  </si>
  <si>
    <t>Medir el número de Procesos Disciplinarios iniciados</t>
  </si>
  <si>
    <t>Procesos Disciplinarios iniciados</t>
  </si>
  <si>
    <t>Número de Actuaciones Disciplinarias ejecutadas</t>
  </si>
  <si>
    <t>Número de Actuaciones Disciplinarias Presentadas</t>
  </si>
  <si>
    <r>
      <rPr>
        <b/>
        <sz val="10"/>
        <color theme="1"/>
        <rFont val="Arial"/>
      </rPr>
      <t>Tercer Trimestre</t>
    </r>
    <r>
      <rPr>
        <sz val="10"/>
        <color theme="1"/>
        <rFont val="Arial"/>
      </rPr>
      <t xml:space="preserve"> Aperturas de investigación disciplinaria o indagación previa 018/2025, 019/2025, 002/2021</t>
    </r>
  </si>
  <si>
    <t>IA-GJ04</t>
  </si>
  <si>
    <t>Medir la Gestión para el recaudo de Obligaciones a favor de la Entidad</t>
  </si>
  <si>
    <t>Casos Tramitados de Cobro Coactivo</t>
  </si>
  <si>
    <t>Número de Actuaciones de Cobro Coativo Ejecutadas</t>
  </si>
  <si>
    <t>Número de Actuaciones de Cobro Coativo Programadas</t>
  </si>
  <si>
    <r>
      <rPr>
        <sz val="10"/>
        <color theme="1"/>
        <rFont val="Arial"/>
      </rPr>
      <t xml:space="preserve">En el </t>
    </r>
    <r>
      <rPr>
        <b/>
        <sz val="10"/>
        <color theme="1"/>
        <rFont val="Arial"/>
      </rPr>
      <t xml:space="preserve">Tercer Trimestre </t>
    </r>
    <r>
      <rPr>
        <sz val="10"/>
        <color theme="1"/>
        <rFont val="Arial"/>
      </rPr>
      <t>se expandieron: un (1) auto de mandamiento de pago, dos (2) autos de terminacion y archivo , un (1) auto que ordena continuar con el proceso y dos (2) autos de medidas cautelares, correspondiente a los siguientes procesos : 
AUTOS DE ARCHIVO:
CRISTHIAN CAMILO
LORENA MENDOZA GONZÁLEZ
AUTO DE MANDAMIENTO DE PAGO:
LUIS ÁNGEL AGÁMEZ UTRÍA
AUTO QUE ORDENA CONTINUAR CON EL PROCESO:
POLICÍA NACIONAL
AUTOS DE MEDIDAS CAUTELARES:
ELISABETH BARBOSA
CRISTÓBAL RODRÍGUEZ HERNÁNDEZ</t>
    </r>
  </si>
  <si>
    <t>IA-GJ05</t>
  </si>
  <si>
    <t>Medir la Tasa de Éxito Procesal</t>
  </si>
  <si>
    <t>Tasa de Éxito  Procesal</t>
  </si>
  <si>
    <t>Número de procesos en contra de la entidad terminados con fallo favorable</t>
  </si>
  <si>
    <t>Total número de procesos en contra de la entidad terminados</t>
  </si>
  <si>
    <r>
      <rPr>
        <sz val="10"/>
        <color theme="1"/>
        <rFont val="Arial"/>
      </rPr>
      <t xml:space="preserve">Para el </t>
    </r>
    <r>
      <rPr>
        <b/>
        <sz val="10"/>
        <color theme="1"/>
        <rFont val="Arial"/>
      </rPr>
      <t>Tercer Trimestre</t>
    </r>
    <r>
      <rPr>
        <sz val="10"/>
        <color theme="1"/>
        <rFont val="Arial"/>
      </rPr>
      <t xml:space="preserve">, se observa una taza de éxito procesal de los procesos de litigio en contra de la entidad de un 100%, dado que nos han sido notificados 3 fallos con sentido FAVORABLE para los intereses de la entidad. </t>
    </r>
  </si>
  <si>
    <t>IA-GJC01</t>
  </si>
  <si>
    <t>División Jurídica-Contratación</t>
  </si>
  <si>
    <t>Medir el avance de Contratos legalizados</t>
  </si>
  <si>
    <t>Ejecución Contractual</t>
  </si>
  <si>
    <t>contratos registrados (legalizados)</t>
  </si>
  <si>
    <t xml:space="preserve">Número de solicitudes de Contratación </t>
  </si>
  <si>
    <r>
      <rPr>
        <sz val="10"/>
        <color theme="1"/>
        <rFont val="Arial"/>
      </rPr>
      <t xml:space="preserve">En el </t>
    </r>
    <r>
      <rPr>
        <b/>
        <sz val="10"/>
        <color theme="1"/>
        <rFont val="Arial"/>
      </rPr>
      <t>Tercer Trimestre</t>
    </r>
    <r>
      <rPr>
        <sz val="10"/>
        <color theme="1"/>
        <rFont val="Arial"/>
      </rPr>
      <t xml:space="preserve"> del año 2025 se cumplió la meta con el avance del 100%. En Julio hubo un Contrato de Consultoría el CC_1945_2025 CONSORCIO MAQ y un Contrato de Arrendamiento el CA_0857_2025 ALMARCHIVOS S.A.. En Agosto hubo un Convenio Marco Interadministrativo CMI_1941_2025 ARCHIVO GENERAL DE LA NACIÓN y un Convenio de Asociación CA_2134_2025 con la UNIVERSIDAD SERGIO ARBOLEDA</t>
    </r>
  </si>
  <si>
    <t>IA-GJC02</t>
  </si>
  <si>
    <t>Medir el porcentaje de Contratos liquidados</t>
  </si>
  <si>
    <t>Porcentaje de Contratos</t>
  </si>
  <si>
    <t>Porcentaje de Contratos liquidados</t>
  </si>
  <si>
    <t>Contratos ejecutados</t>
  </si>
  <si>
    <r>
      <rPr>
        <sz val="10"/>
        <color theme="1"/>
        <rFont val="Arial"/>
      </rPr>
      <t xml:space="preserve">En el </t>
    </r>
    <r>
      <rPr>
        <b/>
        <sz val="10"/>
        <color theme="1"/>
        <rFont val="Arial"/>
      </rPr>
      <t xml:space="preserve">Tercer Trimestre  </t>
    </r>
    <r>
      <rPr>
        <sz val="10"/>
        <color theme="1"/>
        <rFont val="Arial"/>
      </rPr>
      <t>de 2025 se liquidaron los contratos CC_1095_2024, CI_0298_2024 y CPS_1473_2023. Se exceptúan de deste informe las liquidaciones realizadas en contratos en los cuales su procedencia no era obligatoria a la luz de lo dispuesto en el artículo</t>
    </r>
  </si>
  <si>
    <t>IA-GFP01</t>
  </si>
  <si>
    <t>División Financiera</t>
  </si>
  <si>
    <t>Medir el porcentaje de las Reservas Presupuestales</t>
  </si>
  <si>
    <t>Reservas Presupuestales</t>
  </si>
  <si>
    <t>Reservas Presupuestales canceladas</t>
  </si>
  <si>
    <t>Reservas presupuestales constituidas</t>
  </si>
  <si>
    <r>
      <rPr>
        <b/>
        <sz val="10"/>
        <color theme="1"/>
        <rFont val="Arial"/>
      </rPr>
      <t xml:space="preserve">Tercer Trimestre </t>
    </r>
    <r>
      <rPr>
        <sz val="10"/>
        <color theme="1"/>
        <rFont val="Arial"/>
      </rPr>
      <t>Para 2025 se constituyeron reservas presupuestales par un valor total de $112,845,968,833 de las cuales se  han realizado reducciones por valor de $781,927,240  y se han realizado pagos hasta el mes de septIembre  por valor de $108,631,529,978  alcanzando un porcentaje de avance del 96,3%</t>
    </r>
  </si>
  <si>
    <t>IA-GFP02</t>
  </si>
  <si>
    <t>Medir el porcentaje de Cuentas por Pagar</t>
  </si>
  <si>
    <t xml:space="preserve">Cuentas por Pagar </t>
  </si>
  <si>
    <t>Cuentas por Pagar canceladas</t>
  </si>
  <si>
    <t>Cuentas por Pagar constituidas</t>
  </si>
  <si>
    <r>
      <rPr>
        <b/>
        <sz val="10"/>
        <color theme="1"/>
        <rFont val="Arial"/>
      </rPr>
      <t>Tercer Trimestre</t>
    </r>
    <r>
      <rPr>
        <sz val="10"/>
        <color theme="1"/>
        <rFont val="Arial"/>
      </rPr>
      <t xml:space="preserve"> Durante la vigencia 2025  se constituyron cuentas por pagar por un monto de $21,989,410, se han realizado pagos hasta el mes de marzo por valor de $21,989,410, alcanzando un porcentaje de avance del 100%</t>
    </r>
  </si>
  <si>
    <t>IA-GFP03</t>
  </si>
  <si>
    <t>Medir el porcentaje de Presupuesto mensual para gasto de inversión ejecutado</t>
  </si>
  <si>
    <t xml:space="preserve">Gastos de Inversión </t>
  </si>
  <si>
    <t>Total de Gastos de Inversión comprometido</t>
  </si>
  <si>
    <t>Total Gastos de Inversión Presupuestado</t>
  </si>
  <si>
    <r>
      <rPr>
        <sz val="10"/>
        <color theme="1"/>
        <rFont val="Arial"/>
      </rPr>
      <t xml:space="preserve">Para el </t>
    </r>
    <r>
      <rPr>
        <b/>
        <sz val="10"/>
        <color theme="1"/>
        <rFont val="Arial"/>
      </rPr>
      <t xml:space="preserve">Tercer Trimestre </t>
    </r>
    <r>
      <rPr>
        <sz val="10"/>
        <color theme="1"/>
        <rFont val="Arial"/>
      </rPr>
      <t>el Ministerio de Hacienda a dando una apropiación vigente de $139,564,383,853 de los cuales se han ejecutado (Pagos) recursos por el orden de $101,091,470,882  alcanzando un nivel de avance del 72,4% de los recursos disponibles a la fecha. Para el trimestre fue de 24%</t>
    </r>
  </si>
  <si>
    <t>IA-GFP04</t>
  </si>
  <si>
    <t>Determinar el porcentaje de Gasto de Personal</t>
  </si>
  <si>
    <t>Gastos de Personal</t>
  </si>
  <si>
    <t>Total de Gastos de Personal comprometido</t>
  </si>
  <si>
    <t>Total de Gastos de personal Presupuestado</t>
  </si>
  <si>
    <r>
      <rPr>
        <b/>
        <sz val="10"/>
        <color theme="1"/>
        <rFont val="Arial"/>
      </rPr>
      <t xml:space="preserve">Tercer Trimestre  </t>
    </r>
    <r>
      <rPr>
        <sz val="10"/>
        <color theme="1"/>
        <rFont val="Arial"/>
      </rPr>
      <t>Para esta vigencia la Corporación tiene una apropiación total inicial de $516,106,000,000 se han bloqueado un valor de $103,795,057,989 se han hecho reducciones por valor de $54,500,000,000 para una apropiacion final de $ 357,810,942,011 para gastos de personal hasta junio se han ejecutado (Pagos) recursos por $349,622,801,635 lo que representa un avance del 68% del indicador. Para una meta de 47.80% tercer trimestre</t>
    </r>
  </si>
  <si>
    <t>IA-GFP05</t>
  </si>
  <si>
    <t>Medir el porcentaje de Gasto de Funcionamiento</t>
  </si>
  <si>
    <t>Gasto de Funcionamiento</t>
  </si>
  <si>
    <t>Total Gasto de Funcionamiento comprometido</t>
  </si>
  <si>
    <t>Total Gasto de Funcionamiento Presupuestado</t>
  </si>
  <si>
    <r>
      <rPr>
        <sz val="10"/>
        <color theme="1"/>
        <rFont val="Arial"/>
      </rPr>
      <t xml:space="preserve">Para el </t>
    </r>
    <r>
      <rPr>
        <b/>
        <sz val="10"/>
        <color theme="1"/>
        <rFont val="Arial"/>
      </rPr>
      <t>Tercer Trimestre</t>
    </r>
    <r>
      <rPr>
        <sz val="10"/>
        <color theme="1"/>
        <rFont val="Arial"/>
      </rPr>
      <t xml:space="preserve"> el Ministerio de Hacienda apropio recursos por un monto de $ 6e los cuales 77,515,000,000, de los cuales se han  adicionado un valor de $20,000,000,000 y se han ejecutado (Pagos) recursos por el orden de $456,752,501,024 alcanzando un nivel de avance del 67%.. Logrando para el tercer trimestre 31,90%</t>
    </r>
  </si>
  <si>
    <t>IA-GFP06</t>
  </si>
  <si>
    <t>Medir el porcentaje de Presupuesto ejecutado</t>
  </si>
  <si>
    <t>Total Presupuesto</t>
  </si>
  <si>
    <t>Total Presupuesto comprometido</t>
  </si>
  <si>
    <t>Total Presupuesto asignado</t>
  </si>
  <si>
    <r>
      <rPr>
        <sz val="10"/>
        <color theme="1"/>
        <rFont val="Arial"/>
      </rPr>
      <t xml:space="preserve">Para el </t>
    </r>
    <r>
      <rPr>
        <b/>
        <sz val="10"/>
        <color theme="1"/>
        <rFont val="Arial"/>
      </rPr>
      <t xml:space="preserve">Tercer Trimestre </t>
    </r>
    <r>
      <rPr>
        <sz val="10"/>
        <color theme="1"/>
        <rFont val="Arial"/>
      </rPr>
      <t xml:space="preserve"> el Ministerio de Hacienda apropio recursos por un monto de $817,079,383,853, de los cuales se han adicionado un valor de $20,000,000,000 y ejecutado (Pagos)  por el orden de $557,843,971,906 alcanzando un nivel de avance del 68%. Logrando para el tercer trimestre 23.66%</t>
    </r>
  </si>
  <si>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</si>
  <si>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</si>
  <si>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</si>
  <si>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</si>
  <si>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</si>
  <si>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</si>
  <si>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</si>
  <si>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r>
      <rPr>
        <b/>
        <sz val="11"/>
        <color theme="1"/>
        <rFont val="Arial"/>
      </rPr>
      <t xml:space="preserve"> Tercer Trimestre </t>
    </r>
    <r>
      <rPr>
        <sz val="11"/>
        <color theme="1"/>
        <rFont val="Arial"/>
      </rPr>
      <t xml:space="preserve">Se puede evidenciar que para el mes de julio se presentó una reducción del 44,15% en el pago de servicio de energia, en este periodo se paga la factura correspondiente a junio. (Nota: El mes anterior habia llegado por valor doble)
*Se puede evidenciar que para el mes de agosto se presentó un aumento del 48,31% en el pago de servicio de energia, en este periodo se paga la factura correspondiente a julio. 
*Se puede evidenciar que para el mes de septiembre se presentó una reducción del 5,14% en el pago de servicio de energia, en este periodo se paga la factura correspondiente a agosto. 
En conclusión, para el tercer trimestre se presento una reducción del 0,33% en el pago del servicio de energia. </t>
    </r>
  </si>
  <si>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</si>
  <si>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</si>
  <si>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</si>
  <si>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</si>
  <si>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</si>
  <si>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r>
      <rPr>
        <b/>
        <sz val="10"/>
        <color theme="1"/>
        <rFont val="Arial"/>
      </rPr>
      <t>Tercer Trimestre</t>
    </r>
    <r>
      <rPr>
        <sz val="10"/>
        <color theme="1"/>
        <rFont val="Arial"/>
      </rPr>
      <t xml:space="preserve">  *Se puede evidenciar que para el mes de julio se presentó una reducción del 0,02% en el pago del servicio de acueducto y alcantarillado, en este periodo se paga la factura correspondiente al mes de junio. 
*Se puede evidenciar que para el mes de agosto se presentó una reducción del 31% en el pago del servicio de acueducto y alcantarillado, en este periodo se paga la factura correspondiente al mes de julio. 
*Se puede evidenciar que para el mes de septiembre se presentó un aumento del 32% en el pago del servicio de acueducto y alcantarillado, en este periodo se paga la factura coorespondiente al mes de agosto
En conclusión, para el tercer trimestre se presento un aumento en el pago del servicio de acueducto del 0,08%.</t>
    </r>
  </si>
  <si>
    <t>IA-GDS03</t>
  </si>
  <si>
    <t>División de Servicios</t>
  </si>
  <si>
    <t>Medir el número de Fumigaciones realizadas en la Entidad</t>
  </si>
  <si>
    <t>Fumigaciones</t>
  </si>
  <si>
    <t>Número de Fumigaciones realizadas</t>
  </si>
  <si>
    <t>Número de Fumigaciones Programadas</t>
  </si>
  <si>
    <r>
      <rPr>
        <sz val="10"/>
        <color theme="1"/>
        <rFont val="Arial"/>
      </rPr>
      <t xml:space="preserve">Las actividades de fumigación en el </t>
    </r>
    <r>
      <rPr>
        <b/>
        <sz val="10"/>
        <color theme="1"/>
        <rFont val="Arial"/>
      </rPr>
      <t xml:space="preserve">Tercer Trimestre </t>
    </r>
    <r>
      <rPr>
        <sz val="10"/>
        <color theme="1"/>
        <rFont val="Arial"/>
      </rPr>
      <t xml:space="preserve"> del 2025 se desarrollarón de manera normal dentro de la programación establecida, se cumplió con el 100%.</t>
    </r>
  </si>
  <si>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</si>
  <si>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</si>
  <si>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</si>
  <si>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</si>
  <si>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</si>
  <si>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r>
      <rPr>
        <b/>
        <sz val="10"/>
        <color theme="1"/>
        <rFont val="Arial"/>
      </rPr>
      <t xml:space="preserve">Tercer Trimestre </t>
    </r>
    <r>
      <rPr>
        <sz val="10"/>
        <color theme="1"/>
        <rFont val="Arial"/>
      </rPr>
      <t xml:space="preserve"> *Se puede evidenciar que para el mes de septiembre se presentó un aumento del 32% en el pago del servicio de acueducto y alcantarillado, en este periodo se paga la factura coorespondiente al mes de agosto</t>
    </r>
  </si>
  <si>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</si>
  <si>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</si>
  <si>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</si>
  <si>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</si>
  <si>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</si>
  <si>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r>
      <rPr>
        <sz val="10"/>
        <color theme="1"/>
        <rFont val="Arial"/>
      </rPr>
      <t>En conclusión, para el</t>
    </r>
    <r>
      <rPr>
        <b/>
        <sz val="10"/>
        <color theme="1"/>
        <rFont val="Arial"/>
      </rPr>
      <t xml:space="preserve"> Tercer Trimestre </t>
    </r>
    <r>
      <rPr>
        <sz val="10"/>
        <color theme="1"/>
        <rFont val="Arial"/>
      </rPr>
      <t>se presentó un aumento en el pago del servicio de acueducto del 0,08%, con respecto al periodo inmediatamente  anterior.</t>
    </r>
  </si>
  <si>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</si>
  <si>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</si>
  <si>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</si>
  <si>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</si>
  <si>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</si>
  <si>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r>
      <rPr>
        <sz val="10"/>
        <color theme="1"/>
        <rFont val="Arial"/>
      </rPr>
      <t xml:space="preserve">Promoambiental recogio los residuos ordinarios generados en su totalidad, en el </t>
    </r>
    <r>
      <rPr>
        <b/>
        <sz val="10"/>
        <color theme="1"/>
        <rFont val="Arial"/>
      </rPr>
      <t>tercer  trimestre.</t>
    </r>
    <r>
      <rPr>
        <sz val="10"/>
        <color theme="1"/>
        <rFont val="Arial"/>
      </rPr>
      <t xml:space="preserve"> </t>
    </r>
  </si>
  <si>
    <t>IA-GDS07</t>
  </si>
  <si>
    <t>Ambiental Eficacia</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</si>
  <si>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</si>
  <si>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</si>
  <si>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</si>
  <si>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</si>
  <si>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 xml:space="preserve">Promoambiental recogio los residuos ordinarios generados en su totalidad, en el tercer trimestre. </t>
  </si>
  <si>
    <t>IA-GDSS01</t>
  </si>
  <si>
    <t>Medir la cantidad de inventarios realizados</t>
  </si>
  <si>
    <t>Inventarios realizados</t>
  </si>
  <si>
    <t>Número de inventarios realizados</t>
  </si>
  <si>
    <t>Total de inventarios Programados</t>
  </si>
  <si>
    <r>
      <rPr>
        <sz val="10"/>
        <color rgb="FF000000"/>
        <rFont val="Arial"/>
      </rPr>
      <t>E</t>
    </r>
    <r>
      <rPr>
        <b/>
        <sz val="10"/>
        <color rgb="FF000000"/>
        <rFont val="Arial"/>
      </rPr>
      <t xml:space="preserve">n el tercer trimestre </t>
    </r>
    <r>
      <rPr>
        <sz val="10"/>
        <color rgb="FF000000"/>
        <rFont val="Arial"/>
      </rPr>
      <t xml:space="preserve">de 2025 la meta propuesta para la verficación de inventarios fué de 95 inventarios, en el mes de julio se realizaron 2 inventario que corresponde al 20% con respecto a la meta de 10 inventarios a realizar, en el mes de agosto se realizaron 52 inventario que corresponde al 130% con respecto a la meta de 40 inventarios a realizar, en el mes de septiembre se realizaron 76 inventario  que corresponde al 169% con respecto a la meta de 45 inventarios a realizar, en los meses de julio, agosto y septiembre de 2025 se realizaron 130 inventarios que corresponde al 136,8%  de la meta propuesta de 95 inventarios, y se obtiene un acumulado de 54%                                                                                                                                                                                                                                                                                                                                                                                                                                                                                                                                                                                                                                             Para la vigencia 2025 y de acuerdo con el sistema de inventarios, la verificación física de los  los 241 inventarios de Representantes, oficinas Administrativas y Legislativas de Ley 5/1992, se reparten entre los lideres de recorrido, considerando la disponibilidad de los funcionarios a cargo con quien se verifican físicamente los inventarios.   </t>
    </r>
  </si>
  <si>
    <t xml:space="preserve"> IA-GTIC01</t>
  </si>
  <si>
    <t>Apoyo- Gestión de TIC</t>
  </si>
  <si>
    <t>Medir el porcentaje de Tiempo de Servicio de Redes</t>
  </si>
  <si>
    <t>Porcentaje Tiempo de Servicios  de Redes</t>
  </si>
  <si>
    <t xml:space="preserve">Tiempo de Redes en Servicios </t>
  </si>
  <si>
    <t>Total de tiempo disponible</t>
  </si>
  <si>
    <t>Con respecto al tiempo que estuvieron disponibles las redes, suman un total de 260640 minutos.</t>
  </si>
  <si>
    <t>IA-GTIC02</t>
  </si>
  <si>
    <t>Medir el porcentaje de Disponibilidad Correo Electrónico</t>
  </si>
  <si>
    <t>Porcentaje Disponibilidad Correo Electrónico</t>
  </si>
  <si>
    <t>Tiempo servidor Correo Electrónico</t>
  </si>
  <si>
    <t>El servidor de gmail brinda la informacion de disponibilidad de todos los servicios prestados por google, de este se obtiene la anterior informacion.</t>
  </si>
  <si>
    <t>IA-GTIC03</t>
  </si>
  <si>
    <t>Medir el porcentaje al Aire de la Web</t>
  </si>
  <si>
    <t>Porcentaje al Aire Institucional</t>
  </si>
  <si>
    <t>Tiempo Servidor Web al aire</t>
  </si>
  <si>
    <r>
      <rPr>
        <sz val="10"/>
        <color theme="1"/>
        <rFont val="Arial"/>
      </rPr>
      <t>Durante el</t>
    </r>
    <r>
      <rPr>
        <b/>
        <sz val="10"/>
        <color theme="1"/>
        <rFont val="Arial"/>
      </rPr>
      <t xml:space="preserve"> tercer trimestre </t>
    </r>
    <r>
      <rPr>
        <sz val="10"/>
        <color theme="1"/>
        <rFont val="Arial"/>
      </rPr>
      <t>del año el tiempo operativo estuvo en un promedio del 98% marcando las horas de mantenimiento, se presenta indisponibildad de pagina por saturacion en el cache.</t>
    </r>
  </si>
  <si>
    <t xml:space="preserve"> IA-GTIC04</t>
  </si>
  <si>
    <t>Medir el porcentaje de  las Solicitudes Atendidas con el recurso humano disponible</t>
  </si>
  <si>
    <t>Porcentaje Solictudes  TICS</t>
  </si>
  <si>
    <t>Número de Solictudes Atendidas</t>
  </si>
  <si>
    <t>Total solicitudes Reportadas</t>
  </si>
  <si>
    <r>
      <rPr>
        <sz val="10"/>
        <color theme="1"/>
        <rFont val="Arial"/>
      </rPr>
      <t xml:space="preserve">Con respecto a las solicitudes de soporte técnico reportadas y atendidas del área de Tecnologías de la Información y las Comunicaciones para el </t>
    </r>
    <r>
      <rPr>
        <b/>
        <sz val="10"/>
        <color theme="1"/>
        <rFont val="Arial"/>
      </rPr>
      <t>tercer trimestre</t>
    </r>
    <r>
      <rPr>
        <sz val="10"/>
        <color theme="1"/>
        <rFont val="Arial"/>
      </rPr>
      <t xml:space="preserve"> del año 2025 suman 2666 casos,arrojando un 100% con respecto a la meta programada ,  mostrando un acumulado en el año de 7700 solicitudes atendidas.</t>
    </r>
  </si>
  <si>
    <t>IA-GTIC05</t>
  </si>
  <si>
    <t>Medir el porcentaje de Backup</t>
  </si>
  <si>
    <t>Porcentaje de Actividades Backup</t>
  </si>
  <si>
    <t>Tiempo de Redes en Servicio</t>
  </si>
  <si>
    <t>Las copias se realizan automáticamente previamente configuradas, estas máquinas virtuales, están alojadas en la nube de Azure, locales de Nutanix data center, se crearon 2 maquinas virtuales adicionales en NUTANIX para pagina web en julio</t>
  </si>
  <si>
    <t>IE-CES01</t>
  </si>
  <si>
    <t>Evaluación</t>
  </si>
  <si>
    <t xml:space="preserve">Evaluación y Seguimiento                                                                                                                                </t>
  </si>
  <si>
    <t>Medir el Cumplimiento de seguimientos programados</t>
  </si>
  <si>
    <t>Seguimientos realizados</t>
  </si>
  <si>
    <t>Número de Seguimientos realizados</t>
  </si>
  <si>
    <t>Total de Seguimientos programados PAAI</t>
  </si>
  <si>
    <r>
      <rPr>
        <b/>
        <sz val="10"/>
        <color theme="1"/>
        <rFont val="Arial"/>
      </rPr>
      <t xml:space="preserve">
Para el tercer  trimestre </t>
    </r>
    <r>
      <rPr>
        <sz val="10"/>
        <color theme="1"/>
        <rFont val="Arial"/>
      </rPr>
      <t xml:space="preserve">se realizó la publicación de 6 informes correspondientes, al informe de plan de mejoramiento CGR, ley de transparencia, congreso abierto y transparencia matrices de riesgos, plan de acción, planes de mejoramiento internos PQRSD, para un total de 55%. </t>
    </r>
  </si>
  <si>
    <t>IE-CES02</t>
  </si>
  <si>
    <t>Medir el número de Auditorías  Internas realizadas</t>
  </si>
  <si>
    <t>Auditorías Internas ejecutadas</t>
  </si>
  <si>
    <t>Número de Auditorías internas realizadas</t>
  </si>
  <si>
    <t>Total Auditorías Internas programadas PPAI</t>
  </si>
  <si>
    <r>
      <rPr>
        <sz val="10"/>
        <color theme="1"/>
        <rFont val="Arial"/>
      </rPr>
      <t xml:space="preserve">
Para el </t>
    </r>
    <r>
      <rPr>
        <b/>
        <sz val="10"/>
        <color theme="1"/>
        <rFont val="Arial"/>
      </rPr>
      <t xml:space="preserve">tercer trimestre </t>
    </r>
    <r>
      <rPr>
        <sz val="10"/>
        <color theme="1"/>
        <rFont val="Arial"/>
      </rPr>
      <t>se ejecutaron y publicaron un total de 11 auditoritas, correspondientes a consultoriomedico  plan institucional de formación y capacitación , circular 010de 2020, incapacidades, arqueo de caja menor , liquidación de nomina , ley de transparencia , seguridad informatica, dos informes  de PAC, reservas presupuestales, parque automotor, para una ejecución del 71%</t>
    </r>
  </si>
  <si>
    <t>IE-CES03</t>
  </si>
  <si>
    <t>Medir el cumplimiento en la prestación de los informes de Ley responsabilidad de la OCCI</t>
  </si>
  <si>
    <t>Informes de Ley Presentados</t>
  </si>
  <si>
    <t>Número de informes de ley presentados</t>
  </si>
  <si>
    <t>Total de informes de ley responsabilidad de la OCCI</t>
  </si>
  <si>
    <r>
      <rPr>
        <sz val="10"/>
        <color theme="1"/>
        <rFont val="Arial"/>
      </rPr>
      <t xml:space="preserve">
Para el </t>
    </r>
    <r>
      <rPr>
        <b/>
        <sz val="10"/>
        <color theme="1"/>
        <rFont val="Arial"/>
      </rPr>
      <t>tercer trimestre</t>
    </r>
    <r>
      <rPr>
        <sz val="10"/>
        <color theme="1"/>
        <rFont val="Arial"/>
      </rPr>
      <t xml:space="preserve"> se publicaron un total de 3 informes correspondientes a austeridad en el gasto público, sistema de control linterno y certificación ekogui  para un total de de 71%</t>
    </r>
  </si>
  <si>
    <t xml:space="preserve"> </t>
  </si>
  <si>
    <t>dividido en 2</t>
  </si>
  <si>
    <t>DIARIAS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</si>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</sst>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u/>
      <sz val="10"/>
      <color theme="1"/>
      <name val="Arial"/>
    </font>
    <font>
      <sz val="11"/>
      <color theme="1"/>
      <name val="Arial"/>
    </font>
    <font>
      <sz val="9"/>
      <color theme="1"/>
      <name val="Arial"/>
    </font>
    <font>
      <u/>
      <sz val="10"/>
      <color theme="1"/>
      <name val="Arial"/>
    </font>
    <font>
      <sz val="12"/>
      <color theme="1"/>
      <name val="Arial"/>
    </font>
    <font>
      <sz val="11"/>
      <color theme="1"/>
      <name val="Calibri"/>
    </font>
    <font>
      <b/>
      <sz val="12"/>
      <color theme="1"/>
      <name val="Arial"/>
    </font>
    <font>
      <b/>
      <sz val="10"/>
      <color theme="1"/>
      <name val="Arial"/>
    </font>
    <font>
      <sz val="10"/>
      <color theme="1"/>
      <name val="Arial"/>
      <scheme val="minor"/>
    </font>
    <font>
      <sz val="12"/>
      <color rgb="FF000000"/>
      <name val="Arial Narrow"/>
    </font>
    <font>
      <sz val="10"/>
      <color rgb="FF000000"/>
      <name val="Arial"/>
    </font>
    <font>
      <u/>
      <sz val="10"/>
      <color rgb="FF1155CC"/>
      <name val="Arial"/>
    </font>
    <font>
      <b/>
      <u/>
      <sz val="10"/>
      <color rgb="FF000000"/>
      <name val="Arial"/>
    </font>
    <font>
      <u/>
      <sz val="10"/>
      <color rgb="FF000000"/>
      <name val="Arial"/>
    </font>
    <font>
      <b/>
      <sz val="11"/>
      <color theme="1"/>
      <name val="Arial"/>
    </font>
    <font>
      <b/>
      <sz val="11"/>
      <color theme="1"/>
      <name val="Calibri"/>
    </font>
    <font>
      <b/>
      <sz val="10"/>
      <color rgb="FF000000"/>
      <name val="Arial"/>
    </font>
  </fonts>
  <fills count="3">
    <fill>
      <patternFill patternType="none"/>
    </fill>
    <fill>
      <patternFill patternType="gray125"/>
    </fill>
    <fill>
      <patternFill patternType="solid">
        <fgColor theme="0"/>
        <bgColor theme="0"/>
      </patternFill>
    </fill>
  </fills>
  <borders count="3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s>
  <cellStyleXfs count="1">
    <xf numFmtId="0" fontId="0" fillId="0" borderId="0"/>
  </cellStyleXfs>
  <cellXfs count="161">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wrapText="1"/>
    </xf>
    <xf numFmtId="0" fontId="2" fillId="2" borderId="1" xfId="0" applyFont="1" applyFill="1" applyBorder="1"/>
    <xf numFmtId="0" fontId="3" fillId="2" borderId="2" xfId="0" applyFont="1" applyFill="1" applyBorder="1"/>
    <xf numFmtId="0" fontId="2" fillId="2" borderId="2" xfId="0" applyFont="1" applyFill="1" applyBorder="1"/>
    <xf numFmtId="0" fontId="4" fillId="2" borderId="3" xfId="0" applyFont="1" applyFill="1" applyBorder="1" applyAlignment="1">
      <alignment horizontal="left"/>
    </xf>
    <xf numFmtId="0" fontId="1" fillId="2" borderId="3" xfId="0" applyFont="1" applyFill="1" applyBorder="1" applyAlignment="1">
      <alignment horizontal="left" wrapText="1"/>
    </xf>
    <xf numFmtId="0" fontId="2" fillId="2" borderId="5" xfId="0" applyFont="1" applyFill="1" applyBorder="1"/>
    <xf numFmtId="0" fontId="1" fillId="2" borderId="6" xfId="0" applyFont="1" applyFill="1" applyBorder="1" applyAlignment="1">
      <alignment wrapText="1"/>
    </xf>
    <xf numFmtId="0" fontId="3" fillId="2" borderId="4" xfId="0" applyFont="1" applyFill="1" applyBorder="1"/>
    <xf numFmtId="0" fontId="2" fillId="2" borderId="4" xfId="0" applyFont="1" applyFill="1" applyBorder="1"/>
    <xf numFmtId="0" fontId="4" fillId="2" borderId="6" xfId="0" applyFont="1" applyFill="1" applyBorder="1" applyAlignment="1">
      <alignment horizontal="left"/>
    </xf>
    <xf numFmtId="0" fontId="1" fillId="2" borderId="5" xfId="0" applyFont="1" applyFill="1" applyBorder="1" applyAlignment="1">
      <alignment wrapText="1"/>
    </xf>
    <xf numFmtId="0" fontId="1" fillId="2" borderId="6" xfId="0" applyFont="1" applyFill="1" applyBorder="1" applyAlignment="1">
      <alignment horizontal="left" wrapText="1"/>
    </xf>
    <xf numFmtId="0" fontId="2" fillId="2" borderId="7" xfId="0" applyFont="1" applyFill="1" applyBorder="1" applyAlignment="1">
      <alignment vertical="center"/>
    </xf>
    <xf numFmtId="0" fontId="1" fillId="2" borderId="8" xfId="0" applyFont="1" applyFill="1" applyBorder="1" applyAlignment="1">
      <alignment wrapText="1"/>
    </xf>
    <xf numFmtId="0" fontId="1" fillId="2" borderId="9" xfId="0" applyFont="1" applyFill="1" applyBorder="1" applyAlignment="1">
      <alignment wrapText="1"/>
    </xf>
    <xf numFmtId="0" fontId="3" fillId="2" borderId="8" xfId="0" applyFont="1" applyFill="1" applyBorder="1" applyAlignment="1">
      <alignment horizontal="left" vertical="center" wrapText="1"/>
    </xf>
    <xf numFmtId="0" fontId="2" fillId="2" borderId="8" xfId="0" applyFont="1" applyFill="1" applyBorder="1" applyAlignment="1">
      <alignment horizontal="left" vertical="center"/>
    </xf>
    <xf numFmtId="0" fontId="3" fillId="2" borderId="8" xfId="0" applyFont="1" applyFill="1" applyBorder="1" applyAlignment="1">
      <alignment vertical="center" wrapText="1"/>
    </xf>
    <xf numFmtId="0" fontId="4" fillId="2" borderId="9" xfId="0" applyFont="1" applyFill="1" applyBorder="1" applyAlignment="1">
      <alignment horizontal="left" vertical="center" wrapText="1"/>
    </xf>
    <xf numFmtId="0" fontId="1" fillId="2" borderId="7" xfId="0" applyFont="1" applyFill="1" applyBorder="1" applyAlignment="1">
      <alignment wrapText="1"/>
    </xf>
    <xf numFmtId="0" fontId="1" fillId="2" borderId="9" xfId="0" applyFont="1" applyFill="1" applyBorder="1" applyAlignment="1">
      <alignment horizontal="left" wrapText="1"/>
    </xf>
    <xf numFmtId="0" fontId="5" fillId="2" borderId="10" xfId="0"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vertical="center" wrapText="1"/>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10" fontId="7" fillId="2" borderId="12" xfId="0" applyNumberFormat="1" applyFont="1" applyFill="1" applyBorder="1" applyAlignment="1">
      <alignment horizontal="center" vertical="center"/>
    </xf>
    <xf numFmtId="0" fontId="7" fillId="2" borderId="12" xfId="0" applyFont="1" applyFill="1" applyBorder="1" applyAlignment="1">
      <alignment vertical="center" wrapText="1"/>
    </xf>
    <xf numFmtId="0" fontId="6" fillId="2" borderId="4" xfId="0" applyFont="1" applyFill="1" applyBorder="1" applyAlignment="1">
      <alignment wrapText="1"/>
    </xf>
    <xf numFmtId="10" fontId="7" fillId="2" borderId="12"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5" xfId="0" applyFont="1" applyFill="1" applyBorder="1" applyAlignment="1">
      <alignment vertical="center" wrapText="1"/>
    </xf>
    <xf numFmtId="0" fontId="8" fillId="2" borderId="12" xfId="0" applyFont="1" applyFill="1" applyBorder="1" applyAlignment="1">
      <alignment vertical="center" wrapText="1"/>
    </xf>
    <xf numFmtId="0" fontId="7" fillId="2" borderId="4" xfId="0" applyFont="1" applyFill="1" applyBorder="1"/>
    <xf numFmtId="0" fontId="9" fillId="2" borderId="16" xfId="0" applyFont="1" applyFill="1" applyBorder="1"/>
    <xf numFmtId="0" fontId="9" fillId="2" borderId="17" xfId="0" applyFont="1" applyFill="1" applyBorder="1"/>
    <xf numFmtId="0" fontId="9" fillId="2" borderId="18" xfId="0" applyFont="1" applyFill="1" applyBorder="1"/>
    <xf numFmtId="0" fontId="10" fillId="2" borderId="12" xfId="0" applyFont="1" applyFill="1" applyBorder="1" applyAlignment="1">
      <alignment vertical="center" wrapText="1"/>
    </xf>
    <xf numFmtId="10" fontId="7" fillId="2" borderId="14" xfId="0" applyNumberFormat="1" applyFont="1" applyFill="1" applyBorder="1" applyAlignment="1">
      <alignment horizontal="center" vertical="center"/>
    </xf>
    <xf numFmtId="0" fontId="6" fillId="2" borderId="4" xfId="0" applyFont="1" applyFill="1" applyBorder="1" applyAlignment="1">
      <alignment vertical="center" wrapText="1"/>
    </xf>
    <xf numFmtId="0" fontId="6" fillId="2" borderId="12" xfId="0" applyFont="1" applyFill="1" applyBorder="1" applyAlignment="1">
      <alignment horizontal="center" vertical="center" wrapText="1"/>
    </xf>
    <xf numFmtId="0" fontId="7" fillId="2" borderId="10" xfId="0" applyFont="1" applyFill="1" applyBorder="1" applyAlignment="1">
      <alignment vertical="center" wrapText="1"/>
    </xf>
    <xf numFmtId="0" fontId="11" fillId="2" borderId="4" xfId="0" applyFont="1" applyFill="1" applyBorder="1" applyAlignment="1">
      <alignment horizontal="left" vertical="center" wrapText="1"/>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vertical="center" wrapText="1"/>
    </xf>
    <xf numFmtId="0" fontId="7" fillId="0" borderId="12" xfId="0" applyFont="1" applyBorder="1" applyAlignment="1">
      <alignment vertical="center" wrapText="1"/>
    </xf>
    <xf numFmtId="0" fontId="7" fillId="0" borderId="20" xfId="0" applyFont="1" applyBorder="1" applyAlignment="1">
      <alignment vertical="center" wrapText="1"/>
    </xf>
    <xf numFmtId="10" fontId="7" fillId="0" borderId="12" xfId="0" applyNumberFormat="1" applyFont="1" applyBorder="1" applyAlignment="1">
      <alignment horizontal="center" vertical="center"/>
    </xf>
    <xf numFmtId="0" fontId="7" fillId="0" borderId="12" xfId="0" applyFont="1" applyBorder="1" applyAlignment="1">
      <alignment horizontal="left" vertical="top" wrapText="1"/>
    </xf>
    <xf numFmtId="0" fontId="12" fillId="0" borderId="20" xfId="0" applyFont="1" applyBorder="1" applyAlignment="1">
      <alignment vertical="top" wrapText="1"/>
    </xf>
    <xf numFmtId="0" fontId="12" fillId="0" borderId="12" xfId="0" applyFont="1" applyBorder="1" applyAlignment="1">
      <alignment vertical="top" wrapText="1"/>
    </xf>
    <xf numFmtId="0" fontId="6" fillId="0" borderId="0" xfId="0" applyFont="1" applyAlignment="1">
      <alignment wrapText="1"/>
    </xf>
    <xf numFmtId="0" fontId="7" fillId="0" borderId="12" xfId="0" applyFont="1" applyBorder="1" applyAlignment="1">
      <alignment vertical="center" wrapText="1"/>
    </xf>
    <xf numFmtId="0" fontId="2" fillId="0" borderId="0" xfId="0" applyFont="1" applyAlignment="1">
      <alignment wrapText="1"/>
    </xf>
    <xf numFmtId="0" fontId="7" fillId="0" borderId="21" xfId="0" applyFont="1" applyBorder="1" applyAlignment="1">
      <alignment horizontal="left" vertical="top" wrapText="1"/>
    </xf>
    <xf numFmtId="0" fontId="7" fillId="0" borderId="0" xfId="0" applyFont="1" applyAlignment="1">
      <alignment horizontal="center" vertical="top" wrapText="1"/>
    </xf>
    <xf numFmtId="0" fontId="7" fillId="0" borderId="22" xfId="0" applyFont="1" applyBorder="1" applyAlignment="1">
      <alignment horizontal="center" vertical="top" wrapText="1"/>
    </xf>
    <xf numFmtId="0" fontId="7" fillId="0" borderId="23" xfId="0" applyFont="1" applyBorder="1" applyAlignment="1">
      <alignment horizontal="left" vertical="top" wrapText="1"/>
    </xf>
    <xf numFmtId="0" fontId="7" fillId="0" borderId="24" xfId="0" applyFont="1" applyBorder="1" applyAlignment="1">
      <alignment horizontal="center" vertical="top" wrapText="1"/>
    </xf>
    <xf numFmtId="0" fontId="7" fillId="0" borderId="25" xfId="0" applyFont="1" applyBorder="1" applyAlignment="1">
      <alignment vertical="top"/>
    </xf>
    <xf numFmtId="0" fontId="7" fillId="0" borderId="26" xfId="0" applyFont="1" applyBorder="1" applyAlignment="1">
      <alignment vertical="center" wrapText="1"/>
    </xf>
    <xf numFmtId="0" fontId="9" fillId="0" borderId="12" xfId="0" applyFont="1" applyBorder="1" applyAlignment="1">
      <alignment horizontal="left" vertical="top" wrapText="1"/>
    </xf>
    <xf numFmtId="0" fontId="12" fillId="0" borderId="27" xfId="0" applyFont="1" applyBorder="1" applyAlignment="1">
      <alignment vertical="top" wrapText="1"/>
    </xf>
    <xf numFmtId="0" fontId="12" fillId="0" borderId="28" xfId="0" applyFont="1" applyBorder="1" applyAlignment="1">
      <alignment vertical="top" wrapText="1"/>
    </xf>
    <xf numFmtId="0" fontId="7" fillId="0" borderId="29" xfId="0" applyFont="1" applyBorder="1" applyAlignment="1">
      <alignment vertical="center" wrapText="1"/>
    </xf>
    <xf numFmtId="0" fontId="7" fillId="0" borderId="0" xfId="0" applyFont="1" applyAlignment="1">
      <alignment vertical="top" wrapText="1"/>
    </xf>
    <xf numFmtId="0" fontId="7" fillId="2" borderId="4" xfId="0" applyFont="1" applyFill="1" applyBorder="1" applyAlignment="1">
      <alignment vertical="top" wrapText="1"/>
    </xf>
    <xf numFmtId="9" fontId="7" fillId="2" borderId="12" xfId="0" applyNumberFormat="1" applyFont="1" applyFill="1" applyBorder="1" applyAlignment="1">
      <alignment horizontal="center" vertical="center"/>
    </xf>
    <xf numFmtId="0" fontId="7" fillId="2" borderId="4" xfId="0" applyFont="1" applyFill="1" applyBorder="1" applyAlignment="1">
      <alignment vertical="center" wrapText="1"/>
    </xf>
    <xf numFmtId="0" fontId="13" fillId="2" borderId="12" xfId="0" applyFont="1" applyFill="1" applyBorder="1" applyAlignment="1">
      <alignment vertical="top" wrapText="1"/>
    </xf>
    <xf numFmtId="0" fontId="7" fillId="0" borderId="30" xfId="0" applyFont="1" applyBorder="1" applyAlignment="1">
      <alignment vertical="top"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10" fontId="6" fillId="0" borderId="12" xfId="0" applyNumberFormat="1" applyFont="1" applyBorder="1" applyAlignment="1">
      <alignment horizontal="center" vertical="center" wrapText="1"/>
    </xf>
    <xf numFmtId="10" fontId="7" fillId="0" borderId="12" xfId="0" applyNumberFormat="1" applyFont="1" applyBorder="1" applyAlignment="1">
      <alignment horizontal="center" vertical="center"/>
    </xf>
    <xf numFmtId="0" fontId="7" fillId="0" borderId="31"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10" fontId="7" fillId="0" borderId="19" xfId="0" applyNumberFormat="1" applyFont="1" applyBorder="1" applyAlignment="1">
      <alignment horizontal="center" vertical="center"/>
    </xf>
    <xf numFmtId="0" fontId="7" fillId="0" borderId="12" xfId="0" applyFont="1" applyBorder="1" applyAlignment="1">
      <alignmen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0" fontId="7" fillId="2" borderId="32"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18" xfId="0" applyFont="1" applyFill="1" applyBorder="1" applyAlignment="1">
      <alignment horizontal="left" vertical="top" wrapText="1"/>
    </xf>
    <xf numFmtId="9" fontId="7" fillId="2" borderId="12" xfId="0" applyNumberFormat="1" applyFont="1" applyFill="1" applyBorder="1" applyAlignment="1">
      <alignment horizontal="center" vertical="center"/>
    </xf>
    <xf numFmtId="0" fontId="12" fillId="2" borderId="14" xfId="0" applyFont="1" applyFill="1" applyBorder="1" applyAlignment="1">
      <alignment vertical="top" wrapText="1"/>
    </xf>
    <xf numFmtId="0" fontId="12" fillId="2" borderId="12" xfId="0" applyFont="1" applyFill="1" applyBorder="1" applyAlignment="1">
      <alignment vertical="top"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9" fillId="2" borderId="12" xfId="0" applyFont="1" applyFill="1" applyBorder="1" applyAlignment="1">
      <alignment horizontal="left" vertical="top" wrapText="1"/>
    </xf>
    <xf numFmtId="0" fontId="12" fillId="2" borderId="0" xfId="0" applyFont="1" applyFill="1" applyAlignment="1">
      <alignment vertical="top" wrapText="1"/>
    </xf>
    <xf numFmtId="0" fontId="12" fillId="2" borderId="22" xfId="0" applyFont="1" applyFill="1" applyBorder="1" applyAlignment="1">
      <alignment vertical="top" wrapText="1"/>
    </xf>
    <xf numFmtId="0" fontId="6" fillId="2" borderId="0" xfId="0" applyFont="1" applyFill="1" applyAlignment="1">
      <alignment wrapText="1"/>
    </xf>
    <xf numFmtId="0" fontId="2" fillId="2" borderId="0" xfId="0" applyFont="1" applyFill="1" applyAlignment="1">
      <alignment wrapText="1"/>
    </xf>
    <xf numFmtId="0" fontId="14" fillId="0" borderId="31"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left" vertical="top" wrapText="1"/>
    </xf>
    <xf numFmtId="0" fontId="15" fillId="0" borderId="12" xfId="0" applyFont="1" applyBorder="1" applyAlignment="1">
      <alignment vertical="center" wrapText="1"/>
    </xf>
    <xf numFmtId="0" fontId="14" fillId="0" borderId="22" xfId="0" applyFont="1" applyBorder="1" applyAlignment="1">
      <alignment horizontal="left" vertical="top" wrapText="1"/>
    </xf>
    <xf numFmtId="0" fontId="16" fillId="0" borderId="0" xfId="0" applyFont="1" applyAlignment="1"/>
    <xf numFmtId="0" fontId="6" fillId="0" borderId="20" xfId="0" applyFont="1" applyBorder="1" applyAlignment="1">
      <alignment horizontal="left" vertical="center"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7" fillId="2" borderId="1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2" fillId="2" borderId="4" xfId="0" applyFont="1" applyFill="1" applyBorder="1" applyAlignment="1">
      <alignment wrapText="1"/>
    </xf>
    <xf numFmtId="0" fontId="17" fillId="2" borderId="1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9" xfId="0" applyFont="1" applyFill="1" applyBorder="1" applyAlignment="1">
      <alignment vertical="center" wrapText="1"/>
    </xf>
    <xf numFmtId="0" fontId="18" fillId="2" borderId="12" xfId="0" applyFont="1" applyFill="1" applyBorder="1" applyAlignment="1">
      <alignment vertical="center" wrapText="1"/>
    </xf>
    <xf numFmtId="0" fontId="18" fillId="2" borderId="20" xfId="0" applyFont="1" applyFill="1" applyBorder="1" applyAlignment="1">
      <alignment vertical="center" wrapText="1"/>
    </xf>
    <xf numFmtId="9" fontId="18" fillId="2" borderId="12" xfId="0" applyNumberFormat="1" applyFont="1" applyFill="1" applyBorder="1" applyAlignment="1">
      <alignment horizontal="center" vertical="center"/>
    </xf>
    <xf numFmtId="0" fontId="18" fillId="2" borderId="12" xfId="0" applyFont="1" applyFill="1" applyBorder="1" applyAlignment="1">
      <alignment vertical="center" wrapText="1"/>
    </xf>
    <xf numFmtId="0" fontId="17" fillId="2" borderId="20"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0" xfId="0" applyFont="1" applyFill="1" applyAlignment="1">
      <alignment wrapText="1"/>
    </xf>
    <xf numFmtId="0" fontId="7" fillId="2" borderId="12" xfId="0" applyFont="1" applyFill="1" applyBorder="1" applyAlignment="1">
      <alignment horizontal="left" vertical="top" wrapText="1"/>
    </xf>
    <xf numFmtId="0" fontId="14" fillId="2" borderId="33" xfId="0" applyFont="1" applyFill="1" applyBorder="1" applyAlignment="1">
      <alignment horizontal="left" vertical="top" wrapText="1"/>
    </xf>
    <xf numFmtId="0" fontId="14" fillId="2" borderId="34"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4" xfId="0" applyFont="1" applyFill="1" applyBorder="1" applyAlignment="1">
      <alignment horizontal="left" vertical="top" wrapText="1"/>
    </xf>
    <xf numFmtId="0" fontId="6" fillId="2" borderId="12" xfId="0" applyFont="1" applyFill="1" applyBorder="1" applyAlignment="1">
      <alignment horizontal="center" wrapText="1"/>
    </xf>
    <xf numFmtId="0" fontId="7" fillId="2" borderId="13" xfId="0" applyFont="1" applyFill="1" applyBorder="1" applyAlignment="1">
      <alignment horizontal="center" wrapText="1"/>
    </xf>
    <xf numFmtId="0" fontId="7" fillId="2" borderId="12" xfId="0" applyFont="1" applyFill="1" applyBorder="1" applyAlignment="1">
      <alignment horizontal="center" wrapText="1"/>
    </xf>
    <xf numFmtId="0" fontId="7" fillId="2" borderId="14" xfId="0" applyFont="1" applyFill="1" applyBorder="1" applyAlignment="1">
      <alignment wrapText="1"/>
    </xf>
    <xf numFmtId="0" fontId="7" fillId="2" borderId="12" xfId="0" applyFont="1" applyFill="1" applyBorder="1" applyAlignment="1">
      <alignment wrapText="1"/>
    </xf>
    <xf numFmtId="0" fontId="7" fillId="2" borderId="12" xfId="0" applyFont="1" applyFill="1" applyBorder="1" applyAlignment="1">
      <alignment horizontal="left" vertical="top" wrapText="1"/>
    </xf>
    <xf numFmtId="0" fontId="5" fillId="2" borderId="4" xfId="0" applyFont="1" applyFill="1" applyBorder="1" applyAlignment="1">
      <alignment wrapText="1"/>
    </xf>
    <xf numFmtId="9" fontId="7" fillId="0" borderId="12" xfId="0" applyNumberFormat="1" applyFont="1" applyBorder="1" applyAlignment="1">
      <alignment horizontal="center" vertical="center"/>
    </xf>
    <xf numFmtId="0" fontId="1" fillId="0" borderId="0" xfId="0" applyFont="1" applyAlignment="1">
      <alignment wrapText="1"/>
    </xf>
    <xf numFmtId="0" fontId="5" fillId="0" borderId="0" xfId="0" applyFont="1" applyAlignment="1">
      <alignment wrapText="1"/>
    </xf>
    <xf numFmtId="0" fontId="7" fillId="2" borderId="4" xfId="0" applyFont="1" applyFill="1" applyBorder="1" applyAlignment="1">
      <alignment horizontal="left" wrapText="1"/>
    </xf>
    <xf numFmtId="0" fontId="9" fillId="2" borderId="34" xfId="0" applyFont="1" applyFill="1" applyBorder="1"/>
    <xf numFmtId="0" fontId="9" fillId="2" borderId="36" xfId="0" applyFont="1" applyFill="1" applyBorder="1"/>
    <xf numFmtId="0" fontId="7" fillId="2" borderId="12" xfId="0" applyFont="1" applyFill="1" applyBorder="1" applyAlignment="1">
      <alignment vertical="top" wrapText="1"/>
    </xf>
    <xf numFmtId="0" fontId="7" fillId="2" borderId="4" xfId="0" applyFont="1" applyFill="1" applyBorder="1" applyAlignment="1"/>
    <xf numFmtId="0" fontId="7" fillId="0" borderId="0" xfId="0" applyFont="1"/>
    <xf numFmtId="0" fontId="1"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wrapText="1"/>
    </xf>
    <xf numFmtId="0" fontId="7" fillId="0" borderId="2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1085850</xdr:colOff>
      <xdr:row>5</xdr:row>
      <xdr:rowOff>0</xdr:rowOff>
    </xdr:from>
    <xdr:ext cx="247650" cy="390525"/>
    <xdr:sp macro="" textlink="">
      <xdr:nvSpPr>
        <xdr:cNvPr id="3" name="Shape 3">
          <a:extLst>
            <a:ext uri="{FF2B5EF4-FFF2-40B4-BE49-F238E27FC236}">
              <a16:creationId xmlns:a16="http://schemas.microsoft.com/office/drawing/2014/main" id="{00000000-0008-0000-0000-000003000000}"/>
            </a:ext>
          </a:extLst>
        </xdr:cNvPr>
        <xdr:cNvSpPr/>
      </xdr:nvSpPr>
      <xdr:spPr>
        <a:xfrm>
          <a:off x="5226938" y="3589500"/>
          <a:ext cx="238125" cy="38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amara.gov.co/1010-informes-de-gestion-de-pqrsd" TargetMode="External"/><Relationship Id="rId1" Type="http://schemas.openxmlformats.org/officeDocument/2006/relationships/hyperlink" Target="http://www.youtube.com/live/_u-k6AirU_w"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14"/>
  <sheetViews>
    <sheetView showGridLines="0" tabSelected="1" workbookViewId="0">
      <pane xSplit="5" ySplit="6" topLeftCell="F7" activePane="bottomRight" state="frozen"/>
      <selection pane="topRight" activeCell="F1" sqref="F1"/>
      <selection pane="bottomLeft" activeCell="A7" sqref="A7"/>
      <selection pane="bottomRight" activeCell="H67" sqref="H67"/>
    </sheetView>
  </sheetViews>
  <sheetFormatPr baseColWidth="10" defaultColWidth="12.5703125" defaultRowHeight="15" customHeight="1" x14ac:dyDescent="0.2"/>
  <cols>
    <col min="1" max="1" width="11.28515625" customWidth="1"/>
    <col min="2" max="2" width="15.28515625" customWidth="1"/>
    <col min="3" max="3" width="18.7109375" customWidth="1"/>
    <col min="4" max="4" width="21.7109375" customWidth="1"/>
    <col min="5" max="5" width="13.85546875" customWidth="1"/>
    <col min="6" max="6" width="36" customWidth="1"/>
    <col min="7" max="7" width="26.7109375" customWidth="1"/>
    <col min="8" max="8" width="25" customWidth="1"/>
    <col min="9" max="9" width="18.85546875" customWidth="1"/>
    <col min="10" max="10" width="46.7109375" customWidth="1"/>
    <col min="11" max="11" width="139.7109375" customWidth="1"/>
    <col min="12" max="12" width="11.28515625" hidden="1" customWidth="1"/>
    <col min="13" max="13" width="21.85546875" hidden="1" customWidth="1"/>
    <col min="14" max="17" width="11.28515625" hidden="1" customWidth="1"/>
    <col min="18" max="18" width="3" hidden="1" customWidth="1"/>
    <col min="19" max="23" width="11.28515625" hidden="1" customWidth="1"/>
    <col min="24" max="24" width="36.140625" customWidth="1"/>
    <col min="25" max="25" width="44.28515625" customWidth="1"/>
    <col min="26" max="40" width="11.285156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t="s">
        <v>7</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7" t="s">
        <v>8</v>
      </c>
      <c r="C6" s="27" t="s">
        <v>9</v>
      </c>
      <c r="D6" s="27" t="s">
        <v>10</v>
      </c>
      <c r="E6" s="28" t="s">
        <v>11</v>
      </c>
      <c r="F6" s="29" t="s">
        <v>12</v>
      </c>
      <c r="G6" s="29" t="s">
        <v>13</v>
      </c>
      <c r="H6" s="29" t="s">
        <v>14</v>
      </c>
      <c r="I6" s="29" t="s">
        <v>15</v>
      </c>
      <c r="J6" s="29" t="s">
        <v>16</v>
      </c>
      <c r="K6" s="29" t="s">
        <v>17</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83.25" customHeight="1" x14ac:dyDescent="0.25">
      <c r="A7" s="30">
        <v>1</v>
      </c>
      <c r="B7" s="31" t="s">
        <v>18</v>
      </c>
      <c r="C7" s="31" t="s">
        <v>19</v>
      </c>
      <c r="D7" s="32" t="s">
        <v>20</v>
      </c>
      <c r="E7" s="31" t="s">
        <v>21</v>
      </c>
      <c r="F7" s="34" t="s">
        <v>22</v>
      </c>
      <c r="G7" s="33" t="s">
        <v>23</v>
      </c>
      <c r="H7" s="33" t="s">
        <v>24</v>
      </c>
      <c r="I7" s="33" t="s">
        <v>25</v>
      </c>
      <c r="J7" s="35">
        <f>(8 / 8)</f>
        <v>1</v>
      </c>
      <c r="K7" s="36" t="s">
        <v>26</v>
      </c>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row>
    <row r="8" spans="1:40" ht="293.25" x14ac:dyDescent="0.25">
      <c r="A8" s="30">
        <v>2</v>
      </c>
      <c r="B8" s="31" t="s">
        <v>27</v>
      </c>
      <c r="C8" s="31" t="s">
        <v>19</v>
      </c>
      <c r="D8" s="32" t="s">
        <v>20</v>
      </c>
      <c r="E8" s="31" t="s">
        <v>21</v>
      </c>
      <c r="F8" s="34" t="s">
        <v>28</v>
      </c>
      <c r="G8" s="33" t="s">
        <v>29</v>
      </c>
      <c r="H8" s="33" t="s">
        <v>30</v>
      </c>
      <c r="I8" s="33" t="s">
        <v>31</v>
      </c>
      <c r="J8" s="38">
        <f>(4 / 4)</f>
        <v>1</v>
      </c>
      <c r="K8" s="36" t="s">
        <v>32</v>
      </c>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row>
    <row r="9" spans="1:40" ht="54" customHeight="1" x14ac:dyDescent="0.25">
      <c r="A9" s="30">
        <v>3</v>
      </c>
      <c r="B9" s="31" t="s">
        <v>33</v>
      </c>
      <c r="C9" s="31" t="s">
        <v>34</v>
      </c>
      <c r="D9" s="32" t="s">
        <v>35</v>
      </c>
      <c r="E9" s="31" t="s">
        <v>21</v>
      </c>
      <c r="F9" s="34" t="s">
        <v>36</v>
      </c>
      <c r="G9" s="33" t="s">
        <v>37</v>
      </c>
      <c r="H9" s="33" t="s">
        <v>38</v>
      </c>
      <c r="I9" s="33" t="s">
        <v>39</v>
      </c>
      <c r="J9" s="38">
        <f>(48 / 60)</f>
        <v>0.8</v>
      </c>
      <c r="K9" s="36" t="s">
        <v>40</v>
      </c>
      <c r="L9" s="37"/>
      <c r="M9" s="37"/>
      <c r="N9" s="37"/>
      <c r="O9" s="37"/>
      <c r="P9" s="37"/>
      <c r="Q9" s="37"/>
      <c r="R9" s="37"/>
      <c r="S9" s="37"/>
      <c r="T9" s="37"/>
      <c r="U9" s="37"/>
      <c r="V9" s="37"/>
      <c r="W9" s="37"/>
      <c r="X9" s="37"/>
      <c r="Y9" s="39"/>
      <c r="Z9" s="37"/>
      <c r="AA9" s="37"/>
      <c r="AB9" s="37"/>
      <c r="AC9" s="37"/>
      <c r="AD9" s="37"/>
      <c r="AE9" s="37"/>
      <c r="AF9" s="37"/>
      <c r="AG9" s="37"/>
      <c r="AH9" s="37"/>
      <c r="AI9" s="37"/>
      <c r="AJ9" s="37"/>
      <c r="AK9" s="37"/>
      <c r="AL9" s="37"/>
      <c r="AM9" s="37"/>
      <c r="AN9" s="37"/>
    </row>
    <row r="10" spans="1:40" ht="177.75" customHeight="1" x14ac:dyDescent="0.25">
      <c r="A10" s="30">
        <v>4</v>
      </c>
      <c r="B10" s="31" t="s">
        <v>41</v>
      </c>
      <c r="C10" s="31" t="s">
        <v>34</v>
      </c>
      <c r="D10" s="32" t="s">
        <v>35</v>
      </c>
      <c r="E10" s="31" t="s">
        <v>21</v>
      </c>
      <c r="F10" s="34" t="s">
        <v>42</v>
      </c>
      <c r="G10" s="33" t="s">
        <v>43</v>
      </c>
      <c r="H10" s="33" t="s">
        <v>44</v>
      </c>
      <c r="I10" s="33" t="s">
        <v>45</v>
      </c>
      <c r="J10" s="38">
        <f>(1043 / 900 )</f>
        <v>1.1588888888888889</v>
      </c>
      <c r="K10" s="36" t="s">
        <v>46</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row>
    <row r="11" spans="1:40" ht="80.25" customHeight="1" x14ac:dyDescent="0.25">
      <c r="A11" s="30">
        <v>5</v>
      </c>
      <c r="B11" s="31" t="s">
        <v>47</v>
      </c>
      <c r="C11" s="31" t="s">
        <v>34</v>
      </c>
      <c r="D11" s="32" t="s">
        <v>35</v>
      </c>
      <c r="E11" s="31" t="s">
        <v>21</v>
      </c>
      <c r="F11" s="34" t="s">
        <v>48</v>
      </c>
      <c r="G11" s="33" t="s">
        <v>49</v>
      </c>
      <c r="H11" s="33" t="s">
        <v>50</v>
      </c>
      <c r="I11" s="33" t="s">
        <v>45</v>
      </c>
      <c r="J11" s="38">
        <f>(3 / 3)</f>
        <v>1</v>
      </c>
      <c r="K11" s="36" t="s">
        <v>51</v>
      </c>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row>
    <row r="12" spans="1:40" ht="109.5" customHeight="1" x14ac:dyDescent="0.25">
      <c r="A12" s="30">
        <v>6</v>
      </c>
      <c r="B12" s="31" t="s">
        <v>52</v>
      </c>
      <c r="C12" s="40" t="s">
        <v>34</v>
      </c>
      <c r="D12" s="32" t="s">
        <v>35</v>
      </c>
      <c r="E12" s="31" t="s">
        <v>21</v>
      </c>
      <c r="F12" s="34" t="s">
        <v>53</v>
      </c>
      <c r="G12" s="33" t="s">
        <v>54</v>
      </c>
      <c r="H12" s="33" t="s">
        <v>55</v>
      </c>
      <c r="I12" s="41" t="s">
        <v>56</v>
      </c>
      <c r="J12" s="38">
        <f>(26 / 26)</f>
        <v>1</v>
      </c>
      <c r="K12" s="36" t="s">
        <v>57</v>
      </c>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row>
    <row r="13" spans="1:40" ht="78.75" customHeight="1" x14ac:dyDescent="0.2">
      <c r="A13" s="30">
        <v>7</v>
      </c>
      <c r="B13" s="31" t="s">
        <v>58</v>
      </c>
      <c r="C13" s="31" t="s">
        <v>59</v>
      </c>
      <c r="D13" s="32" t="s">
        <v>60</v>
      </c>
      <c r="E13" s="31" t="s">
        <v>21</v>
      </c>
      <c r="F13" s="34" t="s">
        <v>61</v>
      </c>
      <c r="G13" s="33" t="s">
        <v>62</v>
      </c>
      <c r="H13" s="33" t="s">
        <v>63</v>
      </c>
      <c r="I13" s="33" t="s">
        <v>64</v>
      </c>
      <c r="J13" s="38">
        <f>(1 / 1)</f>
        <v>1</v>
      </c>
      <c r="K13" s="42" t="s">
        <v>65</v>
      </c>
      <c r="L13" s="43"/>
      <c r="M13" s="43"/>
      <c r="N13" s="43"/>
      <c r="O13" s="43"/>
      <c r="P13" s="43"/>
      <c r="Q13" s="43"/>
      <c r="R13" s="43"/>
      <c r="S13" s="43"/>
      <c r="T13" s="43"/>
      <c r="U13" s="43"/>
      <c r="V13" s="43"/>
      <c r="W13" s="43"/>
      <c r="X13" s="44"/>
      <c r="Y13" s="4"/>
      <c r="Z13" s="4"/>
      <c r="AA13" s="4"/>
      <c r="AB13" s="4"/>
      <c r="AC13" s="4"/>
      <c r="AD13" s="4"/>
      <c r="AE13" s="4"/>
      <c r="AF13" s="4"/>
      <c r="AG13" s="4"/>
      <c r="AH13" s="4"/>
      <c r="AI13" s="4"/>
      <c r="AJ13" s="4"/>
      <c r="AK13" s="4"/>
      <c r="AL13" s="4"/>
      <c r="AM13" s="4"/>
      <c r="AN13" s="4"/>
    </row>
    <row r="14" spans="1:40" ht="103.5" customHeight="1" x14ac:dyDescent="0.25">
      <c r="A14" s="30">
        <v>8</v>
      </c>
      <c r="B14" s="31" t="s">
        <v>66</v>
      </c>
      <c r="C14" s="31" t="s">
        <v>59</v>
      </c>
      <c r="D14" s="32" t="s">
        <v>60</v>
      </c>
      <c r="E14" s="31" t="s">
        <v>21</v>
      </c>
      <c r="F14" s="34" t="s">
        <v>67</v>
      </c>
      <c r="G14" s="33" t="s">
        <v>68</v>
      </c>
      <c r="H14" s="33" t="s">
        <v>69</v>
      </c>
      <c r="I14" s="33" t="s">
        <v>70</v>
      </c>
      <c r="J14" s="38">
        <f>(276 / 200)</f>
        <v>1.38</v>
      </c>
      <c r="K14" s="36" t="s">
        <v>71</v>
      </c>
      <c r="L14" s="45"/>
      <c r="M14" s="45"/>
      <c r="N14" s="45"/>
      <c r="O14" s="45"/>
      <c r="P14" s="45"/>
      <c r="Q14" s="45"/>
      <c r="R14" s="45"/>
      <c r="S14" s="45"/>
      <c r="T14" s="45"/>
      <c r="U14" s="45"/>
      <c r="V14" s="45"/>
      <c r="W14" s="45"/>
      <c r="X14" s="46"/>
      <c r="Y14" s="37"/>
      <c r="Z14" s="37"/>
      <c r="AA14" s="37"/>
      <c r="AB14" s="37"/>
      <c r="AC14" s="37"/>
      <c r="AD14" s="37"/>
      <c r="AE14" s="37"/>
      <c r="AF14" s="37"/>
      <c r="AG14" s="37"/>
      <c r="AH14" s="37"/>
      <c r="AI14" s="37"/>
      <c r="AJ14" s="37"/>
      <c r="AK14" s="37"/>
      <c r="AL14" s="37"/>
      <c r="AM14" s="37"/>
      <c r="AN14" s="37"/>
    </row>
    <row r="15" spans="1:40" ht="75" customHeight="1" x14ac:dyDescent="0.25">
      <c r="A15" s="30">
        <v>9</v>
      </c>
      <c r="B15" s="31" t="s">
        <v>72</v>
      </c>
      <c r="C15" s="31" t="s">
        <v>59</v>
      </c>
      <c r="D15" s="32" t="s">
        <v>73</v>
      </c>
      <c r="E15" s="31" t="s">
        <v>21</v>
      </c>
      <c r="F15" s="34" t="s">
        <v>74</v>
      </c>
      <c r="G15" s="33" t="s">
        <v>75</v>
      </c>
      <c r="H15" s="32" t="s">
        <v>76</v>
      </c>
      <c r="I15" s="47" t="s">
        <v>77</v>
      </c>
      <c r="J15" s="48">
        <f>(184 / 100)</f>
        <v>1.84</v>
      </c>
      <c r="K15" s="36" t="s">
        <v>78</v>
      </c>
      <c r="L15" s="37"/>
      <c r="M15" s="37"/>
      <c r="N15" s="37"/>
      <c r="O15" s="37"/>
      <c r="P15" s="37"/>
      <c r="Q15" s="37"/>
      <c r="R15" s="37"/>
      <c r="S15" s="37"/>
      <c r="T15" s="37"/>
      <c r="U15" s="37"/>
      <c r="V15" s="37"/>
      <c r="W15" s="37"/>
      <c r="X15" s="37"/>
      <c r="Y15" s="49"/>
      <c r="Z15" s="37"/>
      <c r="AA15" s="37"/>
      <c r="AB15" s="37"/>
      <c r="AC15" s="37"/>
      <c r="AD15" s="37"/>
      <c r="AE15" s="37"/>
      <c r="AF15" s="37"/>
      <c r="AG15" s="37"/>
      <c r="AH15" s="37"/>
      <c r="AI15" s="37"/>
      <c r="AJ15" s="37"/>
      <c r="AK15" s="37"/>
      <c r="AL15" s="37"/>
      <c r="AM15" s="37"/>
      <c r="AN15" s="37"/>
    </row>
    <row r="16" spans="1:40" ht="51" x14ac:dyDescent="0.25">
      <c r="A16" s="50">
        <v>10</v>
      </c>
      <c r="B16" s="31" t="s">
        <v>79</v>
      </c>
      <c r="C16" s="31" t="s">
        <v>80</v>
      </c>
      <c r="D16" s="32" t="s">
        <v>81</v>
      </c>
      <c r="E16" s="31" t="s">
        <v>21</v>
      </c>
      <c r="F16" s="34" t="s">
        <v>82</v>
      </c>
      <c r="G16" s="33" t="s">
        <v>83</v>
      </c>
      <c r="H16" s="33" t="s">
        <v>84</v>
      </c>
      <c r="I16" s="51" t="s">
        <v>85</v>
      </c>
      <c r="J16" s="38">
        <f>(3283 / 3283)</f>
        <v>1</v>
      </c>
      <c r="K16" s="52" t="s">
        <v>86</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row>
    <row r="17" spans="1:40" ht="138" customHeight="1" x14ac:dyDescent="0.25">
      <c r="A17" s="53">
        <v>11</v>
      </c>
      <c r="B17" s="54" t="s">
        <v>87</v>
      </c>
      <c r="C17" s="54" t="s">
        <v>88</v>
      </c>
      <c r="D17" s="55" t="s">
        <v>89</v>
      </c>
      <c r="E17" s="54" t="s">
        <v>21</v>
      </c>
      <c r="F17" s="57" t="s">
        <v>90</v>
      </c>
      <c r="G17" s="56" t="s">
        <v>91</v>
      </c>
      <c r="H17" s="56" t="s">
        <v>92</v>
      </c>
      <c r="I17" s="56" t="s">
        <v>93</v>
      </c>
      <c r="J17" s="58">
        <f>(66 / 66)</f>
        <v>1</v>
      </c>
      <c r="K17" s="59" t="s">
        <v>94</v>
      </c>
      <c r="L17" s="60"/>
      <c r="M17" s="61"/>
      <c r="N17" s="61"/>
      <c r="O17" s="61"/>
      <c r="P17" s="61"/>
      <c r="Q17" s="61"/>
      <c r="R17" s="61"/>
      <c r="S17" s="61"/>
      <c r="T17" s="61"/>
      <c r="U17" s="61"/>
      <c r="V17" s="61"/>
      <c r="W17" s="61"/>
      <c r="X17" s="61"/>
      <c r="Y17" s="62"/>
      <c r="Z17" s="62"/>
      <c r="AA17" s="62"/>
      <c r="AB17" s="62"/>
      <c r="AC17" s="62"/>
      <c r="AD17" s="62"/>
      <c r="AE17" s="62"/>
      <c r="AF17" s="62"/>
      <c r="AG17" s="62"/>
      <c r="AH17" s="62"/>
      <c r="AI17" s="62"/>
      <c r="AJ17" s="62"/>
      <c r="AK17" s="62"/>
      <c r="AL17" s="62"/>
      <c r="AM17" s="62"/>
      <c r="AN17" s="62"/>
    </row>
    <row r="18" spans="1:40" ht="38.25" x14ac:dyDescent="0.25">
      <c r="A18" s="53">
        <v>12</v>
      </c>
      <c r="B18" s="54" t="s">
        <v>95</v>
      </c>
      <c r="C18" s="54" t="s">
        <v>88</v>
      </c>
      <c r="D18" s="55" t="s">
        <v>89</v>
      </c>
      <c r="E18" s="54" t="s">
        <v>21</v>
      </c>
      <c r="F18" s="57" t="s">
        <v>96</v>
      </c>
      <c r="G18" s="56" t="s">
        <v>97</v>
      </c>
      <c r="H18" s="56" t="s">
        <v>98</v>
      </c>
      <c r="I18" s="56" t="s">
        <v>99</v>
      </c>
      <c r="J18" s="58">
        <f>(42 / 42)</f>
        <v>1</v>
      </c>
      <c r="K18" s="63" t="s">
        <v>100</v>
      </c>
      <c r="L18" s="62"/>
      <c r="M18" s="62"/>
      <c r="N18" s="62"/>
      <c r="O18" s="62"/>
      <c r="P18" s="62"/>
      <c r="Q18" s="62"/>
      <c r="R18" s="62"/>
      <c r="S18" s="62"/>
      <c r="T18" s="62"/>
      <c r="U18" s="62"/>
      <c r="V18" s="62"/>
      <c r="W18" s="62"/>
      <c r="X18" s="62"/>
      <c r="Y18" s="64"/>
      <c r="Z18" s="64"/>
      <c r="AA18" s="64"/>
      <c r="AB18" s="64"/>
      <c r="AC18" s="64"/>
      <c r="AD18" s="64"/>
      <c r="AE18" s="64"/>
      <c r="AF18" s="64"/>
      <c r="AG18" s="64"/>
      <c r="AH18" s="64"/>
      <c r="AI18" s="64"/>
      <c r="AJ18" s="64"/>
      <c r="AK18" s="64"/>
      <c r="AL18" s="64"/>
      <c r="AM18" s="64"/>
      <c r="AN18" s="64"/>
    </row>
    <row r="19" spans="1:40" ht="408.75" customHeight="1" x14ac:dyDescent="0.25">
      <c r="A19" s="53">
        <v>13</v>
      </c>
      <c r="B19" s="54" t="s">
        <v>101</v>
      </c>
      <c r="C19" s="54" t="s">
        <v>88</v>
      </c>
      <c r="D19" s="55" t="s">
        <v>89</v>
      </c>
      <c r="E19" s="54" t="s">
        <v>21</v>
      </c>
      <c r="F19" s="57" t="s">
        <v>102</v>
      </c>
      <c r="G19" s="56" t="s">
        <v>103</v>
      </c>
      <c r="H19" s="56" t="s">
        <v>104</v>
      </c>
      <c r="I19" s="56" t="s">
        <v>105</v>
      </c>
      <c r="J19" s="58">
        <f>(40 / 40)</f>
        <v>1</v>
      </c>
      <c r="K19" s="65" t="s">
        <v>106</v>
      </c>
      <c r="L19" s="66"/>
      <c r="M19" s="66"/>
      <c r="N19" s="66"/>
      <c r="O19" s="66"/>
      <c r="P19" s="66"/>
      <c r="Q19" s="66"/>
      <c r="R19" s="66"/>
      <c r="S19" s="66"/>
      <c r="T19" s="66"/>
      <c r="U19" s="66"/>
      <c r="V19" s="66"/>
      <c r="W19" s="66"/>
      <c r="X19" s="67"/>
      <c r="Y19" s="62"/>
      <c r="Z19" s="62"/>
      <c r="AA19" s="62"/>
      <c r="AB19" s="62"/>
      <c r="AC19" s="62"/>
      <c r="AD19" s="62"/>
      <c r="AE19" s="62"/>
      <c r="AF19" s="62"/>
      <c r="AG19" s="62"/>
      <c r="AH19" s="62"/>
      <c r="AI19" s="62"/>
      <c r="AJ19" s="62"/>
      <c r="AK19" s="62"/>
      <c r="AL19" s="62"/>
      <c r="AM19" s="62"/>
      <c r="AN19" s="62"/>
    </row>
    <row r="20" spans="1:40" ht="353.25" customHeight="1" x14ac:dyDescent="0.25">
      <c r="A20" s="53">
        <v>14</v>
      </c>
      <c r="B20" s="54" t="s">
        <v>107</v>
      </c>
      <c r="C20" s="54" t="s">
        <v>88</v>
      </c>
      <c r="D20" s="55" t="s">
        <v>89</v>
      </c>
      <c r="E20" s="54" t="s">
        <v>21</v>
      </c>
      <c r="F20" s="57" t="s">
        <v>108</v>
      </c>
      <c r="G20" s="56" t="s">
        <v>109</v>
      </c>
      <c r="H20" s="56" t="s">
        <v>110</v>
      </c>
      <c r="I20" s="56" t="s">
        <v>111</v>
      </c>
      <c r="J20" s="58">
        <f>(14 / 14)</f>
        <v>1</v>
      </c>
      <c r="K20" s="68" t="s">
        <v>112</v>
      </c>
      <c r="L20" s="69"/>
      <c r="M20" s="69"/>
      <c r="N20" s="69"/>
      <c r="O20" s="69"/>
      <c r="P20" s="69"/>
      <c r="Q20" s="69"/>
      <c r="R20" s="69"/>
      <c r="S20" s="69"/>
      <c r="T20" s="69"/>
      <c r="U20" s="69"/>
      <c r="V20" s="69"/>
      <c r="W20" s="69"/>
      <c r="X20" s="70"/>
      <c r="Y20" s="62"/>
      <c r="Z20" s="62"/>
      <c r="AA20" s="62"/>
      <c r="AB20" s="62"/>
      <c r="AC20" s="62"/>
      <c r="AD20" s="62"/>
      <c r="AE20" s="62"/>
      <c r="AF20" s="62"/>
      <c r="AG20" s="62"/>
      <c r="AH20" s="62"/>
      <c r="AI20" s="62"/>
      <c r="AJ20" s="62"/>
      <c r="AK20" s="62"/>
      <c r="AL20" s="62"/>
      <c r="AM20" s="62"/>
      <c r="AN20" s="62"/>
    </row>
    <row r="21" spans="1:40" ht="171.75" x14ac:dyDescent="0.25">
      <c r="A21" s="53">
        <v>15</v>
      </c>
      <c r="B21" s="54" t="s">
        <v>113</v>
      </c>
      <c r="C21" s="54" t="s">
        <v>88</v>
      </c>
      <c r="D21" s="55" t="s">
        <v>89</v>
      </c>
      <c r="E21" s="54" t="s">
        <v>21</v>
      </c>
      <c r="F21" s="57" t="s">
        <v>114</v>
      </c>
      <c r="G21" s="56" t="s">
        <v>115</v>
      </c>
      <c r="H21" s="71" t="s">
        <v>116</v>
      </c>
      <c r="I21" s="56" t="s">
        <v>117</v>
      </c>
      <c r="J21" s="58">
        <f>(7 /7)</f>
        <v>1</v>
      </c>
      <c r="K21" s="72" t="s">
        <v>118</v>
      </c>
      <c r="L21" s="73"/>
      <c r="M21" s="73"/>
      <c r="N21" s="73"/>
      <c r="O21" s="73"/>
      <c r="P21" s="73"/>
      <c r="Q21" s="73"/>
      <c r="R21" s="73"/>
      <c r="S21" s="73"/>
      <c r="T21" s="73"/>
      <c r="U21" s="73"/>
      <c r="V21" s="73"/>
      <c r="W21" s="73"/>
      <c r="X21" s="74"/>
      <c r="Y21" s="62"/>
      <c r="Z21" s="64"/>
      <c r="AA21" s="64"/>
      <c r="AB21" s="64"/>
      <c r="AC21" s="64"/>
      <c r="AD21" s="64"/>
      <c r="AE21" s="64"/>
      <c r="AF21" s="64"/>
      <c r="AG21" s="64"/>
      <c r="AH21" s="64"/>
      <c r="AI21" s="64"/>
      <c r="AJ21" s="64"/>
      <c r="AK21" s="64"/>
      <c r="AL21" s="64"/>
      <c r="AM21" s="64"/>
      <c r="AN21" s="64"/>
    </row>
    <row r="22" spans="1:40" ht="51" x14ac:dyDescent="0.25">
      <c r="A22" s="53">
        <v>16</v>
      </c>
      <c r="B22" s="54" t="s">
        <v>119</v>
      </c>
      <c r="C22" s="54" t="s">
        <v>120</v>
      </c>
      <c r="D22" s="55" t="s">
        <v>121</v>
      </c>
      <c r="E22" s="54" t="s">
        <v>21</v>
      </c>
      <c r="F22" s="57" t="s">
        <v>122</v>
      </c>
      <c r="G22" s="55" t="s">
        <v>123</v>
      </c>
      <c r="H22" s="56" t="s">
        <v>124</v>
      </c>
      <c r="I22" s="57" t="s">
        <v>125</v>
      </c>
      <c r="J22" s="58">
        <f>(2 / 2)</f>
        <v>1</v>
      </c>
      <c r="K22" s="59" t="s">
        <v>126</v>
      </c>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row>
    <row r="23" spans="1:40" ht="63.75" x14ac:dyDescent="0.25">
      <c r="A23" s="53">
        <v>17</v>
      </c>
      <c r="B23" s="54" t="s">
        <v>127</v>
      </c>
      <c r="C23" s="54" t="s">
        <v>120</v>
      </c>
      <c r="D23" s="55" t="s">
        <v>121</v>
      </c>
      <c r="E23" s="54" t="s">
        <v>21</v>
      </c>
      <c r="F23" s="57" t="s">
        <v>128</v>
      </c>
      <c r="G23" s="56" t="s">
        <v>129</v>
      </c>
      <c r="H23" s="75" t="s">
        <v>130</v>
      </c>
      <c r="I23" s="56" t="s">
        <v>131</v>
      </c>
      <c r="J23" s="58">
        <f>(13 / 12)</f>
        <v>1.0833333333333333</v>
      </c>
      <c r="K23" s="63" t="s">
        <v>132</v>
      </c>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row>
    <row r="24" spans="1:40" ht="38.25" x14ac:dyDescent="0.25">
      <c r="A24" s="53">
        <v>18</v>
      </c>
      <c r="B24" s="54" t="s">
        <v>133</v>
      </c>
      <c r="C24" s="54" t="s">
        <v>120</v>
      </c>
      <c r="D24" s="55" t="s">
        <v>121</v>
      </c>
      <c r="E24" s="54" t="s">
        <v>21</v>
      </c>
      <c r="F24" s="57" t="s">
        <v>134</v>
      </c>
      <c r="G24" s="56" t="s">
        <v>135</v>
      </c>
      <c r="H24" s="56" t="s">
        <v>136</v>
      </c>
      <c r="I24" s="56" t="s">
        <v>137</v>
      </c>
      <c r="J24" s="58">
        <f>(225 / 251)</f>
        <v>0.89641434262948205</v>
      </c>
      <c r="K24" s="63" t="s">
        <v>138</v>
      </c>
      <c r="L24" s="76"/>
      <c r="M24" s="76"/>
      <c r="N24" s="76"/>
      <c r="O24" s="76"/>
      <c r="P24" s="76"/>
      <c r="Q24" s="76"/>
      <c r="R24" s="76"/>
      <c r="S24" s="76"/>
      <c r="T24" s="76"/>
      <c r="U24" s="76"/>
      <c r="V24" s="76"/>
      <c r="W24" s="76"/>
      <c r="X24" s="76"/>
      <c r="Y24" s="62"/>
      <c r="Z24" s="62"/>
      <c r="AA24" s="62"/>
      <c r="AB24" s="62"/>
      <c r="AC24" s="62"/>
      <c r="AD24" s="62"/>
      <c r="AE24" s="62"/>
      <c r="AF24" s="62"/>
      <c r="AG24" s="62"/>
      <c r="AH24" s="62"/>
      <c r="AI24" s="62"/>
      <c r="AJ24" s="62"/>
      <c r="AK24" s="62"/>
      <c r="AL24" s="62"/>
      <c r="AM24" s="62"/>
      <c r="AN24" s="62"/>
    </row>
    <row r="25" spans="1:40" ht="25.5" x14ac:dyDescent="0.25">
      <c r="A25" s="50">
        <v>19</v>
      </c>
      <c r="B25" s="31" t="s">
        <v>139</v>
      </c>
      <c r="C25" s="31" t="str">
        <f>$C$24</f>
        <v>Apoyo</v>
      </c>
      <c r="D25" s="32" t="s">
        <v>121</v>
      </c>
      <c r="E25" s="31" t="str">
        <f>$E$24</f>
        <v>Eficacia</v>
      </c>
      <c r="F25" s="34" t="s">
        <v>140</v>
      </c>
      <c r="G25" s="33" t="s">
        <v>141</v>
      </c>
      <c r="H25" s="33" t="s">
        <v>142</v>
      </c>
      <c r="I25" s="33" t="s">
        <v>143</v>
      </c>
      <c r="J25" s="38">
        <f>(391 / 391)</f>
        <v>1</v>
      </c>
      <c r="K25" s="36" t="s">
        <v>144</v>
      </c>
      <c r="L25" s="77"/>
      <c r="M25" s="77"/>
      <c r="N25" s="77"/>
      <c r="O25" s="77"/>
      <c r="P25" s="77"/>
      <c r="Q25" s="77"/>
      <c r="R25" s="77"/>
      <c r="S25" s="77"/>
      <c r="T25" s="77"/>
      <c r="U25" s="77"/>
      <c r="V25" s="77"/>
      <c r="W25" s="77"/>
      <c r="X25" s="77"/>
      <c r="Y25" s="37"/>
      <c r="Z25" s="37"/>
      <c r="AA25" s="37"/>
      <c r="AB25" s="37"/>
      <c r="AC25" s="37"/>
      <c r="AD25" s="37"/>
      <c r="AE25" s="37"/>
      <c r="AF25" s="37"/>
      <c r="AG25" s="37"/>
      <c r="AH25" s="37"/>
      <c r="AI25" s="37"/>
      <c r="AJ25" s="37"/>
      <c r="AK25" s="37"/>
      <c r="AL25" s="37"/>
      <c r="AM25" s="37"/>
      <c r="AN25" s="37"/>
    </row>
    <row r="26" spans="1:40" ht="97.5" customHeight="1" x14ac:dyDescent="0.25">
      <c r="A26" s="53">
        <v>20</v>
      </c>
      <c r="B26" s="54" t="s">
        <v>145</v>
      </c>
      <c r="C26" s="54" t="s">
        <v>120</v>
      </c>
      <c r="D26" s="55" t="s">
        <v>121</v>
      </c>
      <c r="E26" s="54" t="s">
        <v>21</v>
      </c>
      <c r="F26" s="57" t="s">
        <v>146</v>
      </c>
      <c r="G26" s="56" t="s">
        <v>147</v>
      </c>
      <c r="H26" s="56" t="s">
        <v>148</v>
      </c>
      <c r="I26" s="56" t="s">
        <v>149</v>
      </c>
      <c r="J26" s="58">
        <f>(83 / 83)</f>
        <v>1</v>
      </c>
      <c r="K26" s="63" t="s">
        <v>150</v>
      </c>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ht="38.25" x14ac:dyDescent="0.25">
      <c r="A27" s="53">
        <v>21</v>
      </c>
      <c r="B27" s="54" t="s">
        <v>151</v>
      </c>
      <c r="C27" s="54" t="s">
        <v>120</v>
      </c>
      <c r="D27" s="55" t="s">
        <v>121</v>
      </c>
      <c r="E27" s="54" t="s">
        <v>21</v>
      </c>
      <c r="F27" s="57" t="s">
        <v>152</v>
      </c>
      <c r="G27" s="56" t="s">
        <v>153</v>
      </c>
      <c r="H27" s="56" t="s">
        <v>154</v>
      </c>
      <c r="I27" s="56" t="s">
        <v>155</v>
      </c>
      <c r="J27" s="58">
        <f>(750 / 750)</f>
        <v>1</v>
      </c>
      <c r="K27" s="63" t="s">
        <v>156</v>
      </c>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row>
    <row r="28" spans="1:40" ht="25.5" x14ac:dyDescent="0.25">
      <c r="A28" s="53">
        <v>22</v>
      </c>
      <c r="B28" s="54" t="s">
        <v>157</v>
      </c>
      <c r="C28" s="54" t="s">
        <v>120</v>
      </c>
      <c r="D28" s="55" t="s">
        <v>121</v>
      </c>
      <c r="E28" s="54" t="s">
        <v>21</v>
      </c>
      <c r="F28" s="57" t="s">
        <v>158</v>
      </c>
      <c r="G28" s="56" t="s">
        <v>159</v>
      </c>
      <c r="H28" s="56" t="s">
        <v>160</v>
      </c>
      <c r="I28" s="56" t="s">
        <v>161</v>
      </c>
      <c r="J28" s="58">
        <f>(697/ 697)</f>
        <v>1</v>
      </c>
      <c r="K28" s="63" t="s">
        <v>162</v>
      </c>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row>
    <row r="29" spans="1:40" ht="51" x14ac:dyDescent="0.25">
      <c r="A29" s="53">
        <v>23</v>
      </c>
      <c r="B29" s="54" t="s">
        <v>163</v>
      </c>
      <c r="C29" s="54" t="s">
        <v>120</v>
      </c>
      <c r="D29" s="55" t="s">
        <v>121</v>
      </c>
      <c r="E29" s="54" t="s">
        <v>21</v>
      </c>
      <c r="F29" s="57" t="s">
        <v>164</v>
      </c>
      <c r="G29" s="56" t="s">
        <v>165</v>
      </c>
      <c r="H29" s="56" t="s">
        <v>166</v>
      </c>
      <c r="I29" s="56" t="s">
        <v>167</v>
      </c>
      <c r="J29" s="58">
        <f>(391 / 391)</f>
        <v>1</v>
      </c>
      <c r="K29" s="63" t="s">
        <v>168</v>
      </c>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row>
    <row r="30" spans="1:40" ht="38.25" x14ac:dyDescent="0.25">
      <c r="A30" s="50">
        <v>24</v>
      </c>
      <c r="B30" s="31" t="s">
        <v>169</v>
      </c>
      <c r="C30" s="31" t="s">
        <v>120</v>
      </c>
      <c r="D30" s="32" t="s">
        <v>121</v>
      </c>
      <c r="E30" s="31" t="s">
        <v>21</v>
      </c>
      <c r="F30" s="34" t="s">
        <v>170</v>
      </c>
      <c r="G30" s="33" t="s">
        <v>171</v>
      </c>
      <c r="H30" s="33" t="s">
        <v>172</v>
      </c>
      <c r="I30" s="33" t="s">
        <v>173</v>
      </c>
      <c r="J30" s="78">
        <v>0</v>
      </c>
      <c r="K30" s="79" t="s">
        <v>174</v>
      </c>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row>
    <row r="31" spans="1:40" ht="54.75" customHeight="1" x14ac:dyDescent="0.25">
      <c r="A31" s="50">
        <v>25</v>
      </c>
      <c r="B31" s="31" t="s">
        <v>175</v>
      </c>
      <c r="C31" s="31" t="s">
        <v>120</v>
      </c>
      <c r="D31" s="33" t="s">
        <v>121</v>
      </c>
      <c r="E31" s="31" t="s">
        <v>21</v>
      </c>
      <c r="F31" s="33" t="s">
        <v>176</v>
      </c>
      <c r="G31" s="33" t="s">
        <v>177</v>
      </c>
      <c r="H31" s="33" t="s">
        <v>178</v>
      </c>
      <c r="I31" s="33" t="s">
        <v>179</v>
      </c>
      <c r="J31" s="38">
        <f>(459/459)</f>
        <v>1</v>
      </c>
      <c r="K31" s="80" t="s">
        <v>180</v>
      </c>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row>
    <row r="32" spans="1:40" ht="48" customHeight="1" x14ac:dyDescent="0.25">
      <c r="A32" s="50">
        <v>26</v>
      </c>
      <c r="B32" s="31" t="s">
        <v>181</v>
      </c>
      <c r="C32" s="31" t="s">
        <v>120</v>
      </c>
      <c r="D32" s="33" t="s">
        <v>121</v>
      </c>
      <c r="E32" s="31" t="s">
        <v>21</v>
      </c>
      <c r="F32" s="33" t="s">
        <v>182</v>
      </c>
      <c r="G32" s="33" t="s">
        <v>183</v>
      </c>
      <c r="H32" s="33" t="s">
        <v>184</v>
      </c>
      <c r="I32" s="33" t="s">
        <v>185</v>
      </c>
      <c r="J32" s="38">
        <f>(39/39)</f>
        <v>1</v>
      </c>
      <c r="K32" s="36" t="s">
        <v>186</v>
      </c>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row>
    <row r="33" spans="1:40" ht="25.5" x14ac:dyDescent="0.25">
      <c r="A33" s="53">
        <v>27</v>
      </c>
      <c r="B33" s="54" t="s">
        <v>187</v>
      </c>
      <c r="C33" s="54" t="s">
        <v>120</v>
      </c>
      <c r="D33" s="57" t="s">
        <v>121</v>
      </c>
      <c r="E33" s="160" t="s">
        <v>21</v>
      </c>
      <c r="F33" s="57" t="s">
        <v>188</v>
      </c>
      <c r="G33" s="57" t="s">
        <v>189</v>
      </c>
      <c r="H33" s="57" t="s">
        <v>190</v>
      </c>
      <c r="I33" s="57" t="s">
        <v>191</v>
      </c>
      <c r="J33" s="58">
        <f>(234 / 234)</f>
        <v>1</v>
      </c>
      <c r="K33" s="63" t="s">
        <v>192</v>
      </c>
      <c r="L33" s="76"/>
      <c r="M33" s="76"/>
      <c r="N33" s="76"/>
      <c r="O33" s="76"/>
      <c r="P33" s="76"/>
      <c r="Q33" s="76"/>
      <c r="R33" s="76"/>
      <c r="S33" s="76"/>
      <c r="T33" s="76"/>
      <c r="U33" s="76"/>
      <c r="V33" s="76"/>
      <c r="W33" s="76"/>
      <c r="X33" s="81"/>
      <c r="Y33" s="62"/>
      <c r="Z33" s="62"/>
      <c r="AA33" s="62"/>
      <c r="AB33" s="62"/>
      <c r="AC33" s="62"/>
      <c r="AD33" s="62"/>
      <c r="AE33" s="62"/>
      <c r="AF33" s="62"/>
      <c r="AG33" s="62"/>
      <c r="AH33" s="62"/>
      <c r="AI33" s="62"/>
      <c r="AJ33" s="62"/>
      <c r="AK33" s="62"/>
      <c r="AL33" s="62"/>
      <c r="AM33" s="62"/>
      <c r="AN33" s="62"/>
    </row>
    <row r="34" spans="1:40" ht="53.25" customHeight="1" x14ac:dyDescent="0.25">
      <c r="A34" s="53">
        <v>28</v>
      </c>
      <c r="B34" s="54" t="s">
        <v>193</v>
      </c>
      <c r="C34" s="54" t="s">
        <v>120</v>
      </c>
      <c r="D34" s="55" t="s">
        <v>121</v>
      </c>
      <c r="E34" s="54" t="s">
        <v>21</v>
      </c>
      <c r="F34" s="57" t="s">
        <v>194</v>
      </c>
      <c r="G34" s="56" t="s">
        <v>195</v>
      </c>
      <c r="H34" s="56" t="s">
        <v>196</v>
      </c>
      <c r="I34" s="56" t="s">
        <v>197</v>
      </c>
      <c r="J34" s="58">
        <f>(208 / 208)</f>
        <v>1</v>
      </c>
      <c r="K34" s="63" t="s">
        <v>198</v>
      </c>
      <c r="L34" s="76"/>
      <c r="M34" s="76"/>
      <c r="N34" s="76"/>
      <c r="O34" s="76"/>
      <c r="P34" s="76"/>
      <c r="Q34" s="76"/>
      <c r="R34" s="76"/>
      <c r="S34" s="76"/>
      <c r="T34" s="76"/>
      <c r="U34" s="76"/>
      <c r="V34" s="76"/>
      <c r="W34" s="76"/>
      <c r="X34" s="76"/>
      <c r="Y34" s="62"/>
      <c r="Z34" s="62"/>
      <c r="AA34" s="62"/>
      <c r="AB34" s="62"/>
      <c r="AC34" s="62"/>
      <c r="AD34" s="62"/>
      <c r="AE34" s="62"/>
      <c r="AF34" s="62"/>
      <c r="AG34" s="62"/>
      <c r="AH34" s="62"/>
      <c r="AI34" s="62"/>
      <c r="AJ34" s="62"/>
      <c r="AK34" s="62"/>
      <c r="AL34" s="62"/>
      <c r="AM34" s="62"/>
      <c r="AN34" s="62"/>
    </row>
    <row r="35" spans="1:40" ht="38.25" x14ac:dyDescent="0.25">
      <c r="A35" s="53">
        <v>29</v>
      </c>
      <c r="B35" s="54" t="s">
        <v>199</v>
      </c>
      <c r="C35" s="54" t="s">
        <v>120</v>
      </c>
      <c r="D35" s="55" t="s">
        <v>200</v>
      </c>
      <c r="E35" s="54" t="s">
        <v>21</v>
      </c>
      <c r="F35" s="57" t="s">
        <v>201</v>
      </c>
      <c r="G35" s="56" t="s">
        <v>202</v>
      </c>
      <c r="H35" s="56" t="s">
        <v>203</v>
      </c>
      <c r="I35" s="56" t="s">
        <v>204</v>
      </c>
      <c r="J35" s="58">
        <f>(1 / 1)</f>
        <v>1</v>
      </c>
      <c r="K35" s="63" t="s">
        <v>205</v>
      </c>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row>
    <row r="36" spans="1:40" ht="47.25" x14ac:dyDescent="0.2">
      <c r="A36" s="53">
        <v>30</v>
      </c>
      <c r="B36" s="82" t="s">
        <v>206</v>
      </c>
      <c r="C36" s="82" t="s">
        <v>120</v>
      </c>
      <c r="D36" s="83" t="s">
        <v>200</v>
      </c>
      <c r="E36" s="82" t="s">
        <v>21</v>
      </c>
      <c r="F36" s="82" t="s">
        <v>207</v>
      </c>
      <c r="G36" s="82" t="s">
        <v>208</v>
      </c>
      <c r="H36" s="82" t="s">
        <v>209</v>
      </c>
      <c r="I36" s="82" t="s">
        <v>210</v>
      </c>
      <c r="J36" s="84">
        <f>(28 / 28)</f>
        <v>1</v>
      </c>
      <c r="K36" s="63" t="s">
        <v>211</v>
      </c>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row>
    <row r="37" spans="1:40" ht="51" x14ac:dyDescent="0.25">
      <c r="A37" s="50">
        <v>31</v>
      </c>
      <c r="B37" s="31" t="s">
        <v>212</v>
      </c>
      <c r="C37" s="31" t="s">
        <v>120</v>
      </c>
      <c r="D37" s="32" t="s">
        <v>200</v>
      </c>
      <c r="E37" s="31" t="s">
        <v>21</v>
      </c>
      <c r="F37" s="34" t="s">
        <v>213</v>
      </c>
      <c r="G37" s="33" t="s">
        <v>214</v>
      </c>
      <c r="H37" s="33" t="s">
        <v>215</v>
      </c>
      <c r="I37" s="33" t="s">
        <v>216</v>
      </c>
      <c r="J37" s="38">
        <f>(3 / 3)</f>
        <v>1</v>
      </c>
      <c r="K37" s="36" t="s">
        <v>217</v>
      </c>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row>
    <row r="38" spans="1:40" ht="51" customHeight="1" x14ac:dyDescent="0.25">
      <c r="A38" s="53">
        <v>32</v>
      </c>
      <c r="B38" s="54" t="s">
        <v>218</v>
      </c>
      <c r="C38" s="54" t="s">
        <v>120</v>
      </c>
      <c r="D38" s="55" t="s">
        <v>200</v>
      </c>
      <c r="E38" s="54" t="s">
        <v>21</v>
      </c>
      <c r="F38" s="57" t="s">
        <v>219</v>
      </c>
      <c r="G38" s="56" t="s">
        <v>220</v>
      </c>
      <c r="H38" s="56" t="s">
        <v>221</v>
      </c>
      <c r="I38" s="56" t="s">
        <v>222</v>
      </c>
      <c r="J38" s="85">
        <f>( 6 / 6 )</f>
        <v>1</v>
      </c>
      <c r="K38" s="86" t="s">
        <v>223</v>
      </c>
      <c r="L38" s="87"/>
      <c r="M38" s="87"/>
      <c r="N38" s="87"/>
      <c r="O38" s="87"/>
      <c r="P38" s="87"/>
      <c r="Q38" s="87"/>
      <c r="R38" s="87"/>
      <c r="S38" s="87"/>
      <c r="T38" s="87"/>
      <c r="U38" s="87"/>
      <c r="V38" s="87"/>
      <c r="W38" s="87"/>
      <c r="X38" s="88"/>
      <c r="Y38" s="62"/>
      <c r="Z38" s="62"/>
      <c r="AA38" s="62"/>
      <c r="AB38" s="62"/>
      <c r="AC38" s="62"/>
      <c r="AD38" s="62"/>
      <c r="AE38" s="62"/>
      <c r="AF38" s="62"/>
      <c r="AG38" s="62"/>
      <c r="AH38" s="62"/>
      <c r="AI38" s="62"/>
      <c r="AJ38" s="62"/>
      <c r="AK38" s="62"/>
      <c r="AL38" s="62"/>
      <c r="AM38" s="62"/>
      <c r="AN38" s="62"/>
    </row>
    <row r="39" spans="1:40" ht="51" x14ac:dyDescent="0.25">
      <c r="A39" s="53">
        <v>33</v>
      </c>
      <c r="B39" s="54" t="s">
        <v>224</v>
      </c>
      <c r="C39" s="54" t="s">
        <v>120</v>
      </c>
      <c r="D39" s="55" t="s">
        <v>200</v>
      </c>
      <c r="E39" s="54" t="s">
        <v>21</v>
      </c>
      <c r="F39" s="57" t="s">
        <v>225</v>
      </c>
      <c r="G39" s="56" t="s">
        <v>226</v>
      </c>
      <c r="H39" s="56" t="s">
        <v>227</v>
      </c>
      <c r="I39" s="56" t="s">
        <v>228</v>
      </c>
      <c r="J39" s="89">
        <f>(5/ 5)</f>
        <v>1</v>
      </c>
      <c r="K39" s="90" t="s">
        <v>229</v>
      </c>
      <c r="L39" s="91"/>
      <c r="M39" s="91"/>
      <c r="N39" s="91"/>
      <c r="O39" s="91"/>
      <c r="P39" s="91"/>
      <c r="Q39" s="91"/>
      <c r="R39" s="91"/>
      <c r="S39" s="91"/>
      <c r="T39" s="91"/>
      <c r="U39" s="91"/>
      <c r="V39" s="91"/>
      <c r="W39" s="91"/>
      <c r="X39" s="92"/>
      <c r="Y39" s="62"/>
      <c r="Z39" s="62"/>
      <c r="AA39" s="62"/>
      <c r="AB39" s="62"/>
      <c r="AC39" s="62"/>
      <c r="AD39" s="62"/>
      <c r="AE39" s="62"/>
      <c r="AF39" s="62"/>
      <c r="AG39" s="62"/>
      <c r="AH39" s="62"/>
      <c r="AI39" s="62"/>
      <c r="AJ39" s="62"/>
      <c r="AK39" s="62"/>
      <c r="AL39" s="62"/>
      <c r="AM39" s="62"/>
      <c r="AN39" s="62"/>
    </row>
    <row r="40" spans="1:40" ht="57.75" customHeight="1" x14ac:dyDescent="0.25">
      <c r="A40" s="53">
        <v>34</v>
      </c>
      <c r="B40" s="54" t="s">
        <v>230</v>
      </c>
      <c r="C40" s="54" t="s">
        <v>120</v>
      </c>
      <c r="D40" s="55" t="s">
        <v>231</v>
      </c>
      <c r="E40" s="54" t="s">
        <v>21</v>
      </c>
      <c r="F40" s="57" t="s">
        <v>232</v>
      </c>
      <c r="G40" s="56" t="s">
        <v>233</v>
      </c>
      <c r="H40" s="56" t="s">
        <v>234</v>
      </c>
      <c r="I40" s="56" t="s">
        <v>235</v>
      </c>
      <c r="J40" s="89">
        <f>(599 / 599)</f>
        <v>1</v>
      </c>
      <c r="K40" s="59" t="s">
        <v>236</v>
      </c>
      <c r="L40" s="91"/>
      <c r="M40" s="91"/>
      <c r="N40" s="91"/>
      <c r="O40" s="91"/>
      <c r="P40" s="91"/>
      <c r="Q40" s="91"/>
      <c r="R40" s="91"/>
      <c r="S40" s="91"/>
      <c r="T40" s="91"/>
      <c r="U40" s="91"/>
      <c r="V40" s="91"/>
      <c r="W40" s="91"/>
      <c r="X40" s="92"/>
      <c r="Y40" s="62"/>
      <c r="Z40" s="62"/>
      <c r="AA40" s="62"/>
      <c r="AB40" s="62"/>
      <c r="AC40" s="62"/>
      <c r="AD40" s="62"/>
      <c r="AE40" s="62"/>
      <c r="AF40" s="62"/>
      <c r="AG40" s="62"/>
      <c r="AH40" s="62"/>
      <c r="AI40" s="62"/>
      <c r="AJ40" s="62"/>
      <c r="AK40" s="62"/>
      <c r="AL40" s="62"/>
      <c r="AM40" s="62"/>
      <c r="AN40" s="62"/>
    </row>
    <row r="41" spans="1:40" ht="60" customHeight="1" x14ac:dyDescent="0.25">
      <c r="A41" s="53">
        <v>35</v>
      </c>
      <c r="B41" s="54" t="s">
        <v>237</v>
      </c>
      <c r="C41" s="54" t="s">
        <v>120</v>
      </c>
      <c r="D41" s="55" t="s">
        <v>231</v>
      </c>
      <c r="E41" s="54" t="s">
        <v>21</v>
      </c>
      <c r="F41" s="57" t="s">
        <v>238</v>
      </c>
      <c r="G41" s="56" t="s">
        <v>239</v>
      </c>
      <c r="H41" s="56" t="s">
        <v>240</v>
      </c>
      <c r="I41" s="56" t="s">
        <v>241</v>
      </c>
      <c r="J41" s="58">
        <f>(3 / 3)</f>
        <v>1</v>
      </c>
      <c r="K41" s="65" t="s">
        <v>242</v>
      </c>
      <c r="L41" s="91"/>
      <c r="M41" s="91"/>
      <c r="N41" s="91"/>
      <c r="O41" s="91"/>
      <c r="P41" s="91"/>
      <c r="Q41" s="91"/>
      <c r="R41" s="91"/>
      <c r="S41" s="91"/>
      <c r="T41" s="91"/>
      <c r="U41" s="91"/>
      <c r="V41" s="91"/>
      <c r="W41" s="91"/>
      <c r="X41" s="92"/>
      <c r="Y41" s="62"/>
      <c r="Z41" s="62"/>
      <c r="AA41" s="62"/>
      <c r="AB41" s="62"/>
      <c r="AC41" s="62"/>
      <c r="AD41" s="62"/>
      <c r="AE41" s="62"/>
      <c r="AF41" s="62"/>
      <c r="AG41" s="62"/>
      <c r="AH41" s="62"/>
      <c r="AI41" s="62"/>
      <c r="AJ41" s="62"/>
      <c r="AK41" s="62"/>
      <c r="AL41" s="62"/>
      <c r="AM41" s="62"/>
      <c r="AN41" s="62"/>
    </row>
    <row r="42" spans="1:40" ht="53.25" customHeight="1" x14ac:dyDescent="0.25">
      <c r="A42" s="50">
        <v>36</v>
      </c>
      <c r="B42" s="31" t="s">
        <v>243</v>
      </c>
      <c r="C42" s="31" t="s">
        <v>120</v>
      </c>
      <c r="D42" s="32" t="s">
        <v>244</v>
      </c>
      <c r="E42" s="31" t="s">
        <v>21</v>
      </c>
      <c r="F42" s="34" t="s">
        <v>245</v>
      </c>
      <c r="G42" s="33" t="s">
        <v>246</v>
      </c>
      <c r="H42" s="33" t="s">
        <v>247</v>
      </c>
      <c r="I42" s="33" t="s">
        <v>248</v>
      </c>
      <c r="J42" s="38">
        <f>(29758364199/21470374917)</f>
        <v>1.3860197744119347</v>
      </c>
      <c r="K42" s="93" t="s">
        <v>249</v>
      </c>
      <c r="L42" s="94"/>
      <c r="M42" s="94"/>
      <c r="N42" s="94"/>
      <c r="O42" s="94"/>
      <c r="P42" s="94"/>
      <c r="Q42" s="94"/>
      <c r="R42" s="94"/>
      <c r="S42" s="94"/>
      <c r="T42" s="94"/>
      <c r="U42" s="94"/>
      <c r="V42" s="94"/>
      <c r="W42" s="94"/>
      <c r="X42" s="95"/>
      <c r="Y42" s="37"/>
      <c r="Z42" s="37"/>
      <c r="AA42" s="37"/>
      <c r="AB42" s="37"/>
      <c r="AC42" s="37"/>
      <c r="AD42" s="37"/>
      <c r="AE42" s="37"/>
      <c r="AF42" s="37"/>
      <c r="AG42" s="37"/>
      <c r="AH42" s="37"/>
      <c r="AI42" s="37"/>
      <c r="AJ42" s="37"/>
      <c r="AK42" s="37"/>
      <c r="AL42" s="37"/>
      <c r="AM42" s="37"/>
      <c r="AN42" s="37"/>
    </row>
    <row r="43" spans="1:40" ht="68.25" customHeight="1" x14ac:dyDescent="0.25">
      <c r="A43" s="50">
        <v>37</v>
      </c>
      <c r="B43" s="31" t="s">
        <v>250</v>
      </c>
      <c r="C43" s="31" t="s">
        <v>120</v>
      </c>
      <c r="D43" s="32" t="s">
        <v>244</v>
      </c>
      <c r="E43" s="31" t="s">
        <v>21</v>
      </c>
      <c r="F43" s="34" t="s">
        <v>251</v>
      </c>
      <c r="G43" s="33" t="s">
        <v>252</v>
      </c>
      <c r="H43" s="33" t="s">
        <v>253</v>
      </c>
      <c r="I43" s="33" t="s">
        <v>254</v>
      </c>
      <c r="J43" s="96">
        <f>(21.98941/21.98941)</f>
        <v>1</v>
      </c>
      <c r="K43" s="36" t="s">
        <v>255</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row>
    <row r="44" spans="1:40" ht="111.75" customHeight="1" x14ac:dyDescent="0.25">
      <c r="A44" s="50">
        <v>38</v>
      </c>
      <c r="B44" s="31" t="s">
        <v>256</v>
      </c>
      <c r="C44" s="31" t="s">
        <v>120</v>
      </c>
      <c r="D44" s="32" t="s">
        <v>244</v>
      </c>
      <c r="E44" s="31" t="s">
        <v>21</v>
      </c>
      <c r="F44" s="34" t="s">
        <v>257</v>
      </c>
      <c r="G44" s="33" t="s">
        <v>258</v>
      </c>
      <c r="H44" s="33" t="s">
        <v>259</v>
      </c>
      <c r="I44" s="33" t="s">
        <v>260</v>
      </c>
      <c r="J44" s="96">
        <f>(58.44857446/242.368409029)</f>
        <v>0.24115591092982125</v>
      </c>
      <c r="K44" s="36" t="s">
        <v>261</v>
      </c>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row>
    <row r="45" spans="1:40" ht="50.25" customHeight="1" x14ac:dyDescent="0.25">
      <c r="A45" s="50">
        <v>39</v>
      </c>
      <c r="B45" s="31" t="s">
        <v>262</v>
      </c>
      <c r="C45" s="31" t="s">
        <v>120</v>
      </c>
      <c r="D45" s="32" t="s">
        <v>244</v>
      </c>
      <c r="E45" s="31" t="s">
        <v>21</v>
      </c>
      <c r="F45" s="34" t="s">
        <v>263</v>
      </c>
      <c r="G45" s="33" t="s">
        <v>264</v>
      </c>
      <c r="H45" s="33" t="s">
        <v>265</v>
      </c>
      <c r="I45" s="33" t="s">
        <v>266</v>
      </c>
      <c r="J45" s="38">
        <f>(127575752866/266890234032)</f>
        <v>0.47800832176835567</v>
      </c>
      <c r="K45" s="36" t="s">
        <v>267</v>
      </c>
      <c r="L45" s="97"/>
      <c r="M45" s="98"/>
      <c r="N45" s="98"/>
      <c r="O45" s="98"/>
      <c r="P45" s="98"/>
      <c r="Q45" s="98"/>
      <c r="R45" s="98"/>
      <c r="S45" s="98"/>
      <c r="T45" s="98"/>
      <c r="U45" s="98"/>
      <c r="V45" s="98"/>
      <c r="W45" s="98"/>
      <c r="X45" s="98"/>
      <c r="Y45" s="37"/>
      <c r="Z45" s="37"/>
      <c r="AA45" s="37"/>
      <c r="AB45" s="37"/>
      <c r="AC45" s="37"/>
      <c r="AD45" s="37"/>
      <c r="AE45" s="37"/>
      <c r="AF45" s="37"/>
      <c r="AG45" s="37"/>
      <c r="AH45" s="37"/>
      <c r="AI45" s="37"/>
      <c r="AJ45" s="37"/>
      <c r="AK45" s="37"/>
      <c r="AL45" s="37"/>
      <c r="AM45" s="37"/>
      <c r="AN45" s="37"/>
    </row>
    <row r="46" spans="1:40" ht="38.25" x14ac:dyDescent="0.25">
      <c r="A46" s="50">
        <v>40</v>
      </c>
      <c r="B46" s="31" t="s">
        <v>268</v>
      </c>
      <c r="C46" s="31" t="s">
        <v>120</v>
      </c>
      <c r="D46" s="32" t="s">
        <v>244</v>
      </c>
      <c r="E46" s="31" t="s">
        <v>21</v>
      </c>
      <c r="F46" s="34" t="s">
        <v>269</v>
      </c>
      <c r="G46" s="33" t="s">
        <v>270</v>
      </c>
      <c r="H46" s="33" t="s">
        <v>271</v>
      </c>
      <c r="I46" s="33" t="s">
        <v>272</v>
      </c>
      <c r="J46" s="38">
        <f>(190019109649/ 595644759702)</f>
        <v>0.31901415492023505</v>
      </c>
      <c r="K46" s="36" t="s">
        <v>273</v>
      </c>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row>
    <row r="47" spans="1:40" ht="48.75" customHeight="1" x14ac:dyDescent="0.25">
      <c r="A47" s="50">
        <v>41</v>
      </c>
      <c r="B47" s="31" t="s">
        <v>274</v>
      </c>
      <c r="C47" s="31" t="s">
        <v>120</v>
      </c>
      <c r="D47" s="32" t="s">
        <v>244</v>
      </c>
      <c r="E47" s="31" t="s">
        <v>21</v>
      </c>
      <c r="F47" s="34" t="s">
        <v>275</v>
      </c>
      <c r="G47" s="33" t="s">
        <v>276</v>
      </c>
      <c r="H47" s="33" t="s">
        <v>277</v>
      </c>
      <c r="I47" s="33" t="s">
        <v>278</v>
      </c>
      <c r="J47" s="38">
        <f>(248467684109/ 1050086006692 )</f>
        <v>0.23661650810082444</v>
      </c>
      <c r="K47" s="36" t="s">
        <v>279</v>
      </c>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row>
    <row r="48" spans="1:40" ht="100.5" x14ac:dyDescent="0.25">
      <c r="A48" s="50">
        <v>42</v>
      </c>
      <c r="B48" s="31" t="s">
        <v>280</v>
      </c>
      <c r="C48" s="31" t="s">
        <v>120</v>
      </c>
      <c r="D48" s="99" t="s">
        <v>281</v>
      </c>
      <c r="E48" s="31" t="s">
        <v>282</v>
      </c>
      <c r="F48" s="100" t="s">
        <v>283</v>
      </c>
      <c r="G48" s="33" t="s">
        <v>284</v>
      </c>
      <c r="H48" s="33" t="s">
        <v>285</v>
      </c>
      <c r="I48" s="33" t="s">
        <v>286</v>
      </c>
      <c r="J48" s="38">
        <f>(266.58481/242.6506)</f>
        <v>1.0986365168682872</v>
      </c>
      <c r="K48" s="101" t="s">
        <v>287</v>
      </c>
      <c r="L48" s="102"/>
      <c r="M48" s="102"/>
      <c r="N48" s="102"/>
      <c r="O48" s="102"/>
      <c r="P48" s="102"/>
      <c r="Q48" s="102"/>
      <c r="R48" s="102"/>
      <c r="S48" s="102"/>
      <c r="T48" s="102"/>
      <c r="U48" s="102"/>
      <c r="V48" s="102"/>
      <c r="W48" s="102"/>
      <c r="X48" s="103"/>
      <c r="Y48" s="104"/>
      <c r="Z48" s="104"/>
      <c r="AA48" s="104"/>
      <c r="AB48" s="104"/>
      <c r="AC48" s="104"/>
      <c r="AD48" s="104"/>
      <c r="AE48" s="104"/>
      <c r="AF48" s="104"/>
      <c r="AG48" s="104"/>
      <c r="AH48" s="104"/>
      <c r="AI48" s="104"/>
      <c r="AJ48" s="104"/>
      <c r="AK48" s="104"/>
      <c r="AL48" s="104"/>
      <c r="AM48" s="104"/>
      <c r="AN48" s="104"/>
    </row>
    <row r="49" spans="1:40" ht="89.25" x14ac:dyDescent="0.25">
      <c r="A49" s="50">
        <v>43</v>
      </c>
      <c r="B49" s="31" t="s">
        <v>288</v>
      </c>
      <c r="C49" s="31" t="s">
        <v>120</v>
      </c>
      <c r="D49" s="99" t="s">
        <v>281</v>
      </c>
      <c r="E49" s="31" t="s">
        <v>282</v>
      </c>
      <c r="F49" s="100" t="s">
        <v>289</v>
      </c>
      <c r="G49" s="33" t="s">
        <v>290</v>
      </c>
      <c r="H49" s="33" t="s">
        <v>291</v>
      </c>
      <c r="I49" s="33" t="s">
        <v>292</v>
      </c>
      <c r="J49" s="38">
        <f>(3350920/3230340)</f>
        <v>1.0373273401561445</v>
      </c>
      <c r="K49" s="36" t="s">
        <v>293</v>
      </c>
      <c r="L49" s="102"/>
      <c r="M49" s="102"/>
      <c r="N49" s="102"/>
      <c r="O49" s="102"/>
      <c r="P49" s="102"/>
      <c r="Q49" s="102"/>
      <c r="R49" s="102"/>
      <c r="S49" s="102"/>
      <c r="T49" s="102"/>
      <c r="U49" s="102"/>
      <c r="V49" s="102"/>
      <c r="W49" s="102"/>
      <c r="X49" s="103"/>
      <c r="Y49" s="105"/>
      <c r="Z49" s="105"/>
      <c r="AA49" s="105"/>
      <c r="AB49" s="105"/>
      <c r="AC49" s="105"/>
      <c r="AD49" s="105"/>
      <c r="AE49" s="105"/>
      <c r="AF49" s="105"/>
      <c r="AG49" s="105"/>
      <c r="AH49" s="105"/>
      <c r="AI49" s="105"/>
      <c r="AJ49" s="105"/>
      <c r="AK49" s="105"/>
      <c r="AL49" s="105"/>
      <c r="AM49" s="105"/>
      <c r="AN49" s="105"/>
    </row>
    <row r="50" spans="1:40" ht="38.25" x14ac:dyDescent="0.25">
      <c r="A50" s="53">
        <v>44</v>
      </c>
      <c r="B50" s="54" t="s">
        <v>294</v>
      </c>
      <c r="C50" s="54" t="s">
        <v>120</v>
      </c>
      <c r="D50" s="55" t="s">
        <v>295</v>
      </c>
      <c r="E50" s="54" t="s">
        <v>282</v>
      </c>
      <c r="F50" s="57" t="s">
        <v>296</v>
      </c>
      <c r="G50" s="56" t="s">
        <v>297</v>
      </c>
      <c r="H50" s="56" t="s">
        <v>298</v>
      </c>
      <c r="I50" s="56" t="s">
        <v>299</v>
      </c>
      <c r="J50" s="58">
        <f>(225 / 225)</f>
        <v>1</v>
      </c>
      <c r="K50" s="63" t="s">
        <v>300</v>
      </c>
      <c r="L50" s="62"/>
      <c r="M50" s="62"/>
      <c r="N50" s="62"/>
      <c r="O50" s="62"/>
      <c r="P50" s="62"/>
      <c r="Q50" s="62"/>
      <c r="R50" s="62"/>
      <c r="S50" s="62"/>
      <c r="T50" s="62"/>
      <c r="U50" s="62"/>
      <c r="V50" s="62"/>
      <c r="W50" s="62"/>
      <c r="X50" s="62"/>
      <c r="Y50" s="106"/>
      <c r="Z50" s="107"/>
      <c r="AA50" s="107"/>
      <c r="AB50" s="107"/>
      <c r="AC50" s="107"/>
      <c r="AD50" s="107"/>
      <c r="AE50" s="107"/>
      <c r="AF50" s="107"/>
      <c r="AG50" s="107"/>
      <c r="AH50" s="107"/>
      <c r="AI50" s="107"/>
      <c r="AJ50" s="107"/>
      <c r="AK50" s="107"/>
      <c r="AL50" s="108"/>
      <c r="AM50" s="109"/>
      <c r="AN50" s="109"/>
    </row>
    <row r="51" spans="1:40" ht="63.75" x14ac:dyDescent="0.2">
      <c r="A51" s="53">
        <v>45</v>
      </c>
      <c r="B51" s="54" t="s">
        <v>301</v>
      </c>
      <c r="C51" s="54" t="s">
        <v>120</v>
      </c>
      <c r="D51" s="55" t="s">
        <v>295</v>
      </c>
      <c r="E51" s="54" t="s">
        <v>282</v>
      </c>
      <c r="F51" s="57" t="s">
        <v>302</v>
      </c>
      <c r="G51" s="56" t="s">
        <v>303</v>
      </c>
      <c r="H51" s="56" t="s">
        <v>304</v>
      </c>
      <c r="I51" s="56" t="s">
        <v>305</v>
      </c>
      <c r="J51" s="58">
        <f>(9 / 9)</f>
        <v>1</v>
      </c>
      <c r="K51" s="63" t="s">
        <v>306</v>
      </c>
      <c r="L51" s="110"/>
      <c r="M51" s="110"/>
      <c r="N51" s="110"/>
      <c r="O51" s="110"/>
      <c r="P51" s="110"/>
      <c r="Q51" s="110"/>
      <c r="R51" s="110"/>
      <c r="S51" s="110"/>
      <c r="T51" s="110"/>
      <c r="U51" s="110"/>
      <c r="V51" s="110"/>
      <c r="W51" s="110"/>
      <c r="X51" s="110"/>
      <c r="Y51" s="111"/>
      <c r="Z51" s="109"/>
      <c r="AA51" s="109"/>
      <c r="AB51" s="109"/>
      <c r="AC51" s="109"/>
      <c r="AD51" s="109"/>
      <c r="AE51" s="109"/>
      <c r="AF51" s="109"/>
      <c r="AG51" s="109"/>
      <c r="AH51" s="109"/>
      <c r="AI51" s="109"/>
      <c r="AJ51" s="109"/>
      <c r="AK51" s="109"/>
      <c r="AL51" s="112"/>
      <c r="AM51" s="109"/>
      <c r="AN51" s="109"/>
    </row>
    <row r="52" spans="1:40" ht="99" customHeight="1" x14ac:dyDescent="0.2">
      <c r="A52" s="53">
        <v>46</v>
      </c>
      <c r="B52" s="54" t="s">
        <v>307</v>
      </c>
      <c r="C52" s="54" t="s">
        <v>120</v>
      </c>
      <c r="D52" s="55" t="s">
        <v>281</v>
      </c>
      <c r="E52" s="54" t="s">
        <v>282</v>
      </c>
      <c r="F52" s="57" t="s">
        <v>308</v>
      </c>
      <c r="G52" s="33" t="s">
        <v>309</v>
      </c>
      <c r="H52" s="56" t="s">
        <v>310</v>
      </c>
      <c r="I52" s="56" t="s">
        <v>311</v>
      </c>
      <c r="J52" s="58">
        <f>(426.27 / 426.27)</f>
        <v>1</v>
      </c>
      <c r="K52" s="113" t="s">
        <v>312</v>
      </c>
      <c r="L52" s="114"/>
      <c r="M52" s="83"/>
      <c r="N52" s="83"/>
      <c r="O52" s="83"/>
      <c r="P52" s="83"/>
      <c r="Q52" s="83"/>
      <c r="R52" s="83"/>
      <c r="S52" s="83"/>
      <c r="T52" s="83"/>
      <c r="U52" s="83"/>
      <c r="V52" s="83"/>
      <c r="W52" s="83"/>
      <c r="X52" s="83"/>
      <c r="Y52" s="111"/>
      <c r="Z52" s="115"/>
      <c r="AA52" s="115"/>
      <c r="AB52" s="115"/>
      <c r="AC52" s="115"/>
      <c r="AD52" s="115"/>
      <c r="AE52" s="115"/>
      <c r="AF52" s="115"/>
      <c r="AG52" s="115"/>
      <c r="AH52" s="115"/>
      <c r="AI52" s="115"/>
      <c r="AJ52" s="115"/>
      <c r="AK52" s="115"/>
      <c r="AL52" s="116"/>
      <c r="AM52" s="109"/>
      <c r="AN52" s="109"/>
    </row>
    <row r="53" spans="1:40" ht="80.25" customHeight="1" x14ac:dyDescent="0.25">
      <c r="A53" s="50">
        <v>47</v>
      </c>
      <c r="B53" s="31" t="s">
        <v>313</v>
      </c>
      <c r="C53" s="31" t="s">
        <v>120</v>
      </c>
      <c r="D53" s="32" t="s">
        <v>281</v>
      </c>
      <c r="E53" s="31" t="s">
        <v>282</v>
      </c>
      <c r="F53" s="34" t="s">
        <v>314</v>
      </c>
      <c r="G53" s="33" t="s">
        <v>315</v>
      </c>
      <c r="H53" s="33" t="s">
        <v>316</v>
      </c>
      <c r="I53" s="33" t="s">
        <v>317</v>
      </c>
      <c r="J53" s="38">
        <f>(2202.51 / 2202.51)</f>
        <v>1</v>
      </c>
      <c r="K53" s="117" t="s">
        <v>318</v>
      </c>
      <c r="L53" s="118"/>
      <c r="M53" s="119"/>
      <c r="N53" s="119"/>
      <c r="O53" s="119"/>
      <c r="P53" s="119"/>
      <c r="Q53" s="119"/>
      <c r="R53" s="119"/>
      <c r="S53" s="119"/>
      <c r="T53" s="119"/>
      <c r="U53" s="119"/>
      <c r="V53" s="119"/>
      <c r="W53" s="119"/>
      <c r="X53" s="119"/>
      <c r="Y53" s="120"/>
      <c r="Z53" s="120"/>
      <c r="AA53" s="120"/>
      <c r="AB53" s="120"/>
      <c r="AC53" s="120"/>
      <c r="AD53" s="120"/>
      <c r="AE53" s="120"/>
      <c r="AF53" s="120"/>
      <c r="AG53" s="120"/>
      <c r="AH53" s="120"/>
      <c r="AI53" s="120"/>
      <c r="AJ53" s="120"/>
      <c r="AK53" s="120"/>
      <c r="AL53" s="120"/>
      <c r="AM53" s="120"/>
      <c r="AN53" s="120"/>
    </row>
    <row r="54" spans="1:40" ht="193.5" customHeight="1" x14ac:dyDescent="0.25">
      <c r="A54" s="53">
        <v>48</v>
      </c>
      <c r="B54" s="54" t="s">
        <v>319</v>
      </c>
      <c r="C54" s="54" t="s">
        <v>120</v>
      </c>
      <c r="D54" s="55" t="s">
        <v>281</v>
      </c>
      <c r="E54" s="54" t="s">
        <v>320</v>
      </c>
      <c r="F54" s="57" t="s">
        <v>321</v>
      </c>
      <c r="G54" s="33" t="s">
        <v>322</v>
      </c>
      <c r="H54" s="56" t="s">
        <v>323</v>
      </c>
      <c r="I54" s="56" t="s">
        <v>324</v>
      </c>
      <c r="J54" s="58">
        <f>( 12/ 12)</f>
        <v>1</v>
      </c>
      <c r="K54" s="56" t="s">
        <v>325</v>
      </c>
      <c r="L54" s="114"/>
      <c r="M54" s="83"/>
      <c r="N54" s="83"/>
      <c r="O54" s="83"/>
      <c r="P54" s="83"/>
      <c r="Q54" s="83"/>
      <c r="R54" s="83"/>
      <c r="S54" s="83"/>
      <c r="T54" s="83"/>
      <c r="U54" s="83"/>
      <c r="V54" s="83"/>
      <c r="W54" s="83"/>
      <c r="X54" s="83"/>
      <c r="Y54" s="64"/>
      <c r="Z54" s="64"/>
      <c r="AA54" s="64"/>
      <c r="AB54" s="64"/>
      <c r="AC54" s="64"/>
      <c r="AD54" s="64"/>
      <c r="AE54" s="64"/>
      <c r="AF54" s="64"/>
      <c r="AG54" s="64"/>
      <c r="AH54" s="64"/>
      <c r="AI54" s="64"/>
      <c r="AJ54" s="64"/>
      <c r="AK54" s="64"/>
      <c r="AL54" s="64"/>
      <c r="AM54" s="64"/>
      <c r="AN54" s="64"/>
    </row>
    <row r="55" spans="1:40" ht="129" customHeight="1" x14ac:dyDescent="0.25">
      <c r="A55" s="121">
        <v>49</v>
      </c>
      <c r="B55" s="122" t="s">
        <v>326</v>
      </c>
      <c r="C55" s="122" t="s">
        <v>120</v>
      </c>
      <c r="D55" s="123" t="s">
        <v>281</v>
      </c>
      <c r="E55" s="122" t="s">
        <v>21</v>
      </c>
      <c r="F55" s="125" t="s">
        <v>327</v>
      </c>
      <c r="G55" s="124" t="s">
        <v>328</v>
      </c>
      <c r="H55" s="124" t="s">
        <v>329</v>
      </c>
      <c r="I55" s="124" t="s">
        <v>330</v>
      </c>
      <c r="J55" s="126">
        <f>(130/95 )</f>
        <v>1.368421052631579</v>
      </c>
      <c r="K55" s="127" t="s">
        <v>331</v>
      </c>
      <c r="L55" s="128"/>
      <c r="M55" s="129"/>
      <c r="N55" s="129"/>
      <c r="O55" s="129"/>
      <c r="P55" s="129"/>
      <c r="Q55" s="129"/>
      <c r="R55" s="129"/>
      <c r="S55" s="129"/>
      <c r="T55" s="129"/>
      <c r="U55" s="129"/>
      <c r="V55" s="129"/>
      <c r="W55" s="129"/>
      <c r="X55" s="129"/>
      <c r="Y55" s="130"/>
      <c r="Z55" s="130"/>
      <c r="AA55" s="130"/>
      <c r="AB55" s="130"/>
      <c r="AC55" s="130"/>
      <c r="AD55" s="130"/>
      <c r="AE55" s="130"/>
      <c r="AF55" s="130"/>
      <c r="AG55" s="130"/>
      <c r="AH55" s="130"/>
      <c r="AI55" s="130"/>
      <c r="AJ55" s="130"/>
      <c r="AK55" s="130"/>
      <c r="AL55" s="130"/>
      <c r="AM55" s="130"/>
      <c r="AN55" s="130"/>
    </row>
    <row r="56" spans="1:40" ht="25.5" x14ac:dyDescent="0.25">
      <c r="A56" s="50">
        <v>50</v>
      </c>
      <c r="B56" s="31" t="s">
        <v>332</v>
      </c>
      <c r="C56" s="31" t="s">
        <v>333</v>
      </c>
      <c r="D56" s="32" t="s">
        <v>20</v>
      </c>
      <c r="E56" s="31" t="s">
        <v>21</v>
      </c>
      <c r="F56" s="34" t="s">
        <v>334</v>
      </c>
      <c r="G56" s="33" t="s">
        <v>335</v>
      </c>
      <c r="H56" s="33" t="s">
        <v>336</v>
      </c>
      <c r="I56" s="33" t="s">
        <v>337</v>
      </c>
      <c r="J56" s="96">
        <f>(129600 / 129600)</f>
        <v>1</v>
      </c>
      <c r="K56" s="131" t="s">
        <v>338</v>
      </c>
      <c r="L56" s="37"/>
      <c r="M56" s="37"/>
      <c r="N56" s="37"/>
      <c r="O56" s="37"/>
      <c r="P56" s="37"/>
      <c r="Q56" s="37"/>
      <c r="R56" s="37"/>
      <c r="S56" s="37"/>
      <c r="T56" s="37"/>
      <c r="U56" s="37"/>
      <c r="V56" s="37"/>
      <c r="W56" s="37"/>
      <c r="X56" s="37"/>
      <c r="Y56" s="132"/>
      <c r="Z56" s="133"/>
      <c r="AA56" s="133"/>
      <c r="AB56" s="133"/>
      <c r="AC56" s="133"/>
      <c r="AD56" s="133"/>
      <c r="AE56" s="133"/>
      <c r="AF56" s="120"/>
      <c r="AG56" s="120"/>
      <c r="AH56" s="120"/>
      <c r="AI56" s="120"/>
      <c r="AJ56" s="120"/>
      <c r="AK56" s="120"/>
      <c r="AL56" s="120"/>
      <c r="AM56" s="120"/>
      <c r="AN56" s="120"/>
    </row>
    <row r="57" spans="1:40" ht="25.5" x14ac:dyDescent="0.25">
      <c r="A57" s="50">
        <v>51</v>
      </c>
      <c r="B57" s="31" t="s">
        <v>339</v>
      </c>
      <c r="C57" s="31" t="s">
        <v>333</v>
      </c>
      <c r="D57" s="32" t="s">
        <v>20</v>
      </c>
      <c r="E57" s="31" t="s">
        <v>21</v>
      </c>
      <c r="F57" s="34" t="s">
        <v>340</v>
      </c>
      <c r="G57" s="33" t="s">
        <v>341</v>
      </c>
      <c r="H57" s="33" t="s">
        <v>342</v>
      </c>
      <c r="I57" s="33" t="s">
        <v>337</v>
      </c>
      <c r="J57" s="96">
        <f>(299.7 / 299.7)</f>
        <v>1</v>
      </c>
      <c r="K57" s="131" t="s">
        <v>343</v>
      </c>
      <c r="L57" s="37"/>
      <c r="M57" s="37"/>
      <c r="N57" s="37"/>
      <c r="O57" s="37"/>
      <c r="P57" s="37"/>
      <c r="Q57" s="37"/>
      <c r="R57" s="37"/>
      <c r="S57" s="37"/>
      <c r="T57" s="37"/>
      <c r="U57" s="37"/>
      <c r="V57" s="37"/>
      <c r="W57" s="37"/>
      <c r="X57" s="37"/>
      <c r="Y57" s="134"/>
      <c r="Z57" s="135"/>
      <c r="AA57" s="135"/>
      <c r="AB57" s="135"/>
      <c r="AC57" s="135"/>
      <c r="AD57" s="135"/>
      <c r="AE57" s="135"/>
      <c r="AF57" s="120"/>
      <c r="AG57" s="120"/>
      <c r="AH57" s="120"/>
      <c r="AI57" s="120"/>
      <c r="AJ57" s="120"/>
      <c r="AK57" s="120"/>
      <c r="AL57" s="120"/>
      <c r="AM57" s="120"/>
      <c r="AN57" s="120"/>
    </row>
    <row r="58" spans="1:40" ht="30" customHeight="1" x14ac:dyDescent="0.25">
      <c r="A58" s="50">
        <v>52</v>
      </c>
      <c r="B58" s="31" t="s">
        <v>344</v>
      </c>
      <c r="C58" s="136" t="s">
        <v>333</v>
      </c>
      <c r="D58" s="137" t="s">
        <v>20</v>
      </c>
      <c r="E58" s="138" t="s">
        <v>21</v>
      </c>
      <c r="F58" s="139" t="s">
        <v>345</v>
      </c>
      <c r="G58" s="140" t="s">
        <v>346</v>
      </c>
      <c r="H58" s="140" t="s">
        <v>347</v>
      </c>
      <c r="I58" s="140" t="s">
        <v>337</v>
      </c>
      <c r="J58" s="78">
        <v>0.98</v>
      </c>
      <c r="K58" s="141" t="s">
        <v>348</v>
      </c>
      <c r="L58" s="37"/>
      <c r="M58" s="37"/>
      <c r="N58" s="37"/>
      <c r="O58" s="37"/>
      <c r="P58" s="37"/>
      <c r="Q58" s="37"/>
      <c r="R58" s="37"/>
      <c r="S58" s="37"/>
      <c r="T58" s="37"/>
      <c r="U58" s="37"/>
      <c r="V58" s="37"/>
      <c r="W58" s="37"/>
      <c r="X58" s="37"/>
      <c r="Y58" s="142"/>
      <c r="Z58" s="142"/>
      <c r="AA58" s="142"/>
      <c r="AB58" s="142"/>
      <c r="AC58" s="142"/>
      <c r="AD58" s="142"/>
      <c r="AE58" s="142"/>
      <c r="AF58" s="142"/>
      <c r="AG58" s="142"/>
      <c r="AH58" s="142"/>
      <c r="AI58" s="142"/>
      <c r="AJ58" s="142"/>
      <c r="AK58" s="142"/>
      <c r="AL58" s="142"/>
      <c r="AM58" s="142"/>
      <c r="AN58" s="142"/>
    </row>
    <row r="59" spans="1:40" ht="90" customHeight="1" x14ac:dyDescent="0.2">
      <c r="A59" s="53">
        <v>53</v>
      </c>
      <c r="B59" s="54" t="s">
        <v>349</v>
      </c>
      <c r="C59" s="54" t="s">
        <v>333</v>
      </c>
      <c r="D59" s="55" t="s">
        <v>20</v>
      </c>
      <c r="E59" s="54" t="s">
        <v>21</v>
      </c>
      <c r="F59" s="57" t="s">
        <v>350</v>
      </c>
      <c r="G59" s="56" t="s">
        <v>351</v>
      </c>
      <c r="H59" s="56" t="s">
        <v>352</v>
      </c>
      <c r="I59" s="56" t="s">
        <v>353</v>
      </c>
      <c r="J59" s="143">
        <f>(2666/2666)</f>
        <v>1</v>
      </c>
      <c r="K59" s="63" t="s">
        <v>354</v>
      </c>
      <c r="L59" s="144"/>
      <c r="M59" s="144"/>
      <c r="N59" s="144"/>
      <c r="O59" s="144"/>
      <c r="P59" s="144"/>
      <c r="Q59" s="144"/>
      <c r="R59" s="144"/>
      <c r="S59" s="144"/>
      <c r="T59" s="144"/>
      <c r="U59" s="144"/>
      <c r="V59" s="144"/>
      <c r="W59" s="144"/>
      <c r="X59" s="144"/>
      <c r="Y59" s="145"/>
      <c r="Z59" s="145"/>
      <c r="AA59" s="145"/>
      <c r="AB59" s="145"/>
      <c r="AC59" s="145"/>
      <c r="AD59" s="145"/>
      <c r="AE59" s="145"/>
      <c r="AF59" s="145"/>
      <c r="AG59" s="145"/>
      <c r="AH59" s="145"/>
      <c r="AI59" s="145"/>
      <c r="AJ59" s="145"/>
      <c r="AK59" s="145"/>
      <c r="AL59" s="145"/>
      <c r="AM59" s="145"/>
      <c r="AN59" s="145"/>
    </row>
    <row r="60" spans="1:40" ht="25.5" x14ac:dyDescent="0.2">
      <c r="A60" s="50">
        <v>54</v>
      </c>
      <c r="B60" s="31" t="s">
        <v>355</v>
      </c>
      <c r="C60" s="31" t="s">
        <v>333</v>
      </c>
      <c r="D60" s="32" t="s">
        <v>20</v>
      </c>
      <c r="E60" s="31" t="s">
        <v>21</v>
      </c>
      <c r="F60" s="34" t="s">
        <v>356</v>
      </c>
      <c r="G60" s="33" t="s">
        <v>357</v>
      </c>
      <c r="H60" s="33" t="s">
        <v>358</v>
      </c>
      <c r="I60" s="33" t="s">
        <v>337</v>
      </c>
      <c r="J60" s="96">
        <f>(117 / 117)</f>
        <v>1</v>
      </c>
      <c r="K60" s="146" t="s">
        <v>359</v>
      </c>
      <c r="L60" s="147"/>
      <c r="M60" s="147"/>
      <c r="N60" s="147"/>
      <c r="O60" s="147"/>
      <c r="P60" s="147"/>
      <c r="Q60" s="147"/>
      <c r="R60" s="147"/>
      <c r="S60" s="147"/>
      <c r="T60" s="147"/>
      <c r="U60" s="147"/>
      <c r="V60" s="147"/>
      <c r="W60" s="147"/>
      <c r="X60" s="148"/>
      <c r="Y60" s="142"/>
      <c r="Z60" s="142"/>
      <c r="AA60" s="142"/>
      <c r="AB60" s="142"/>
      <c r="AC60" s="142"/>
      <c r="AD60" s="142"/>
      <c r="AE60" s="142"/>
      <c r="AF60" s="142"/>
      <c r="AG60" s="142"/>
      <c r="AH60" s="142"/>
      <c r="AI60" s="142"/>
      <c r="AJ60" s="142"/>
      <c r="AK60" s="142"/>
      <c r="AL60" s="142"/>
      <c r="AM60" s="142"/>
      <c r="AN60" s="142"/>
    </row>
    <row r="61" spans="1:40" ht="38.25" x14ac:dyDescent="0.25">
      <c r="A61" s="53">
        <v>55</v>
      </c>
      <c r="B61" s="54" t="s">
        <v>360</v>
      </c>
      <c r="C61" s="54" t="s">
        <v>361</v>
      </c>
      <c r="D61" s="55" t="s">
        <v>362</v>
      </c>
      <c r="E61" s="54" t="s">
        <v>21</v>
      </c>
      <c r="F61" s="57" t="s">
        <v>363</v>
      </c>
      <c r="G61" s="56" t="s">
        <v>364</v>
      </c>
      <c r="H61" s="56" t="s">
        <v>365</v>
      </c>
      <c r="I61" s="56" t="s">
        <v>366</v>
      </c>
      <c r="J61" s="143">
        <f>( 6 / 6 )</f>
        <v>1</v>
      </c>
      <c r="K61" s="90" t="s">
        <v>367</v>
      </c>
      <c r="L61" s="62"/>
      <c r="M61" s="62"/>
      <c r="N61" s="62"/>
      <c r="O61" s="62"/>
      <c r="P61" s="62"/>
      <c r="Q61" s="62"/>
      <c r="R61" s="62"/>
      <c r="S61" s="62"/>
      <c r="T61" s="62"/>
      <c r="U61" s="62"/>
      <c r="V61" s="62"/>
      <c r="W61" s="62"/>
      <c r="X61" s="62"/>
      <c r="Y61" s="64"/>
      <c r="Z61" s="64"/>
      <c r="AA61" s="64"/>
      <c r="AB61" s="64"/>
      <c r="AC61" s="64"/>
      <c r="AD61" s="64"/>
      <c r="AE61" s="64"/>
      <c r="AF61" s="64"/>
      <c r="AG61" s="64"/>
      <c r="AH61" s="64"/>
      <c r="AI61" s="64"/>
      <c r="AJ61" s="64"/>
      <c r="AK61" s="64"/>
      <c r="AL61" s="64"/>
      <c r="AM61" s="64"/>
      <c r="AN61" s="64"/>
    </row>
    <row r="62" spans="1:40" ht="51" x14ac:dyDescent="0.25">
      <c r="A62" s="50">
        <v>56</v>
      </c>
      <c r="B62" s="31" t="s">
        <v>368</v>
      </c>
      <c r="C62" s="31" t="s">
        <v>361</v>
      </c>
      <c r="D62" s="32" t="s">
        <v>362</v>
      </c>
      <c r="E62" s="31" t="s">
        <v>21</v>
      </c>
      <c r="F62" s="34" t="s">
        <v>369</v>
      </c>
      <c r="G62" s="33" t="s">
        <v>370</v>
      </c>
      <c r="H62" s="33" t="s">
        <v>371</v>
      </c>
      <c r="I62" s="33" t="s">
        <v>372</v>
      </c>
      <c r="J62" s="78">
        <f>(11/ 11)</f>
        <v>1</v>
      </c>
      <c r="K62" s="149" t="s">
        <v>373</v>
      </c>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1:40" ht="51" x14ac:dyDescent="0.2">
      <c r="A63" s="53">
        <v>57</v>
      </c>
      <c r="B63" s="54" t="s">
        <v>374</v>
      </c>
      <c r="C63" s="54" t="s">
        <v>361</v>
      </c>
      <c r="D63" s="56" t="s">
        <v>362</v>
      </c>
      <c r="E63" s="54" t="s">
        <v>21</v>
      </c>
      <c r="F63" s="56" t="s">
        <v>375</v>
      </c>
      <c r="G63" s="56" t="s">
        <v>376</v>
      </c>
      <c r="H63" s="56" t="s">
        <v>377</v>
      </c>
      <c r="I63" s="56" t="s">
        <v>378</v>
      </c>
      <c r="J63" s="143">
        <f>(4 / 4)</f>
        <v>1</v>
      </c>
      <c r="K63" s="90" t="s">
        <v>379</v>
      </c>
      <c r="L63" s="144"/>
      <c r="M63" s="144"/>
      <c r="N63" s="144"/>
      <c r="O63" s="144"/>
      <c r="P63" s="144"/>
      <c r="Q63" s="144"/>
      <c r="R63" s="144"/>
      <c r="S63" s="144"/>
      <c r="T63" s="144"/>
      <c r="U63" s="144"/>
      <c r="V63" s="144"/>
      <c r="W63" s="144"/>
      <c r="X63" s="144"/>
      <c r="Y63" s="145"/>
      <c r="Z63" s="145"/>
      <c r="AA63" s="145"/>
      <c r="AB63" s="145"/>
      <c r="AC63" s="145"/>
      <c r="AD63" s="145"/>
      <c r="AE63" s="145"/>
      <c r="AF63" s="145"/>
      <c r="AG63" s="145"/>
      <c r="AH63" s="145"/>
      <c r="AI63" s="145"/>
      <c r="AJ63" s="145"/>
      <c r="AK63" s="145"/>
      <c r="AL63" s="145"/>
      <c r="AM63" s="145"/>
      <c r="AN63" s="145"/>
    </row>
    <row r="64" spans="1:40" ht="15" customHeight="1" x14ac:dyDescent="0.2">
      <c r="A64" s="150"/>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row>
    <row r="65" spans="1:40" ht="15" customHeigh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row>
    <row r="66" spans="1:40" ht="15" customHeight="1" x14ac:dyDescent="0.2">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row>
    <row r="67" spans="1:40" ht="15" customHeight="1" x14ac:dyDescent="0.2">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row>
    <row r="68" spans="1:40" ht="15" customHeight="1" x14ac:dyDescent="0.2">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row>
    <row r="69" spans="1:40" ht="12.75" x14ac:dyDescent="0.2">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row>
    <row r="70" spans="1:40" ht="12.75" x14ac:dyDescent="0.2">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row>
    <row r="71" spans="1:40" ht="12.75" x14ac:dyDescent="0.2">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row>
    <row r="72" spans="1:40" ht="12.75" x14ac:dyDescent="0.2">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row>
    <row r="73" spans="1:40" ht="12.75" x14ac:dyDescent="0.2">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row>
    <row r="74" spans="1:40" ht="12.75" x14ac:dyDescent="0.2">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row>
    <row r="75" spans="1:40" ht="12.75" x14ac:dyDescent="0.2">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row>
    <row r="76" spans="1:40" ht="164.25" customHeight="1" x14ac:dyDescent="0.2">
      <c r="A76" s="144"/>
      <c r="B76" s="144"/>
      <c r="C76" s="144"/>
      <c r="D76" s="144" t="s">
        <v>380</v>
      </c>
      <c r="E76" s="152"/>
      <c r="F76" s="144"/>
      <c r="G76" s="144"/>
      <c r="H76" s="144"/>
      <c r="I76" s="144"/>
      <c r="J76" s="144"/>
      <c r="K76" s="153"/>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row>
    <row r="77" spans="1:40" ht="46.5" customHeight="1" x14ac:dyDescent="0.2">
      <c r="A77" s="144"/>
      <c r="B77" s="144"/>
      <c r="C77" s="144"/>
      <c r="D77" s="144"/>
      <c r="E77" s="152"/>
      <c r="F77" s="154"/>
      <c r="G77" s="152"/>
      <c r="H77" s="152"/>
      <c r="I77" s="152"/>
      <c r="J77" s="155"/>
      <c r="K77" s="15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row>
    <row r="78" spans="1:40" ht="52.5" customHeight="1" x14ac:dyDescent="0.2">
      <c r="A78" s="144"/>
      <c r="B78" s="144"/>
      <c r="C78" s="144"/>
      <c r="D78" s="144"/>
      <c r="E78" s="152"/>
      <c r="F78" s="154"/>
      <c r="G78" s="152">
        <f>(184/100)*100</f>
        <v>184</v>
      </c>
      <c r="H78" s="152"/>
      <c r="I78" s="152"/>
      <c r="J78" s="155"/>
      <c r="K78" s="15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row>
    <row r="79" spans="1:40" ht="98.25" customHeight="1" x14ac:dyDescent="0.2">
      <c r="A79" s="144"/>
      <c r="B79" s="144"/>
      <c r="C79" s="144"/>
      <c r="D79" s="144"/>
      <c r="E79" s="152"/>
      <c r="F79" s="154"/>
      <c r="G79" s="152"/>
      <c r="H79" s="152"/>
      <c r="I79" s="152"/>
      <c r="J79" s="155"/>
      <c r="K79" s="154"/>
      <c r="L79" s="144"/>
      <c r="M79" s="144"/>
      <c r="N79" s="144"/>
      <c r="O79" s="144">
        <v>8</v>
      </c>
      <c r="P79" s="144">
        <v>12</v>
      </c>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row>
    <row r="80" spans="1:40" ht="83.25" customHeight="1" x14ac:dyDescent="0.2">
      <c r="A80" s="144"/>
      <c r="B80" s="144"/>
      <c r="C80" s="144"/>
      <c r="D80" s="144"/>
      <c r="E80" s="152"/>
      <c r="F80" s="154"/>
      <c r="G80" s="152"/>
      <c r="H80" s="152"/>
      <c r="I80" s="152"/>
      <c r="J80" s="155"/>
      <c r="K80" s="154"/>
      <c r="L80" s="144"/>
      <c r="M80" s="144"/>
      <c r="N80" s="144"/>
      <c r="O80" s="144"/>
      <c r="P80" s="144">
        <v>16</v>
      </c>
      <c r="Q80" s="144" t="s">
        <v>381</v>
      </c>
      <c r="R80" s="144">
        <v>8</v>
      </c>
      <c r="S80" s="144" t="s">
        <v>382</v>
      </c>
      <c r="T80" s="144"/>
      <c r="U80" s="144"/>
      <c r="V80" s="144"/>
      <c r="W80" s="144"/>
      <c r="X80" s="144"/>
      <c r="Y80" s="144"/>
      <c r="Z80" s="144"/>
      <c r="AA80" s="144"/>
      <c r="AB80" s="144"/>
      <c r="AC80" s="144"/>
      <c r="AD80" s="144"/>
      <c r="AE80" s="144"/>
      <c r="AF80" s="144"/>
      <c r="AG80" s="144"/>
      <c r="AH80" s="144"/>
      <c r="AI80" s="144"/>
      <c r="AJ80" s="144"/>
      <c r="AK80" s="144"/>
      <c r="AL80" s="144"/>
      <c r="AM80" s="144"/>
      <c r="AN80" s="144"/>
    </row>
    <row r="81" spans="1:40" ht="120" customHeight="1" x14ac:dyDescent="0.2">
      <c r="A81" s="144"/>
      <c r="B81" s="144"/>
      <c r="C81" s="144"/>
      <c r="D81" s="144"/>
      <c r="E81" s="152"/>
      <c r="F81" s="154"/>
      <c r="G81" s="152"/>
      <c r="H81" s="152"/>
      <c r="I81" s="152"/>
      <c r="J81" s="155"/>
      <c r="K81" s="154"/>
      <c r="L81" s="144"/>
      <c r="M81" s="144"/>
      <c r="N81" s="144"/>
      <c r="O81" s="144"/>
      <c r="P81" s="144">
        <f>+P80/10</f>
        <v>1.6</v>
      </c>
      <c r="Q81" s="144"/>
      <c r="R81" s="144">
        <f>+R80*30</f>
        <v>240</v>
      </c>
      <c r="S81" s="144"/>
      <c r="T81" s="144"/>
      <c r="U81" s="144"/>
      <c r="V81" s="144"/>
      <c r="W81" s="144"/>
      <c r="X81" s="144"/>
      <c r="Y81" s="144"/>
      <c r="Z81" s="144"/>
      <c r="AA81" s="144"/>
      <c r="AB81" s="144"/>
      <c r="AC81" s="144"/>
      <c r="AD81" s="144"/>
      <c r="AE81" s="144"/>
      <c r="AF81" s="144"/>
      <c r="AG81" s="144"/>
      <c r="AH81" s="144"/>
      <c r="AI81" s="144"/>
      <c r="AJ81" s="144"/>
      <c r="AK81" s="144"/>
      <c r="AL81" s="144"/>
      <c r="AM81" s="144"/>
      <c r="AN81" s="144"/>
    </row>
    <row r="82" spans="1:40" ht="12.75" customHeight="1" x14ac:dyDescent="0.2">
      <c r="A82" s="4"/>
      <c r="B82" s="4"/>
      <c r="C82" s="4"/>
      <c r="D82" s="4"/>
      <c r="E82" s="156"/>
      <c r="F82" s="157"/>
      <c r="G82" s="156"/>
      <c r="H82" s="156"/>
      <c r="I82" s="156"/>
      <c r="J82" s="158"/>
      <c r="K82" s="157"/>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65.25" customHeight="1" x14ac:dyDescent="0.2">
      <c r="A83" s="4"/>
      <c r="B83" s="4"/>
      <c r="C83" s="4"/>
      <c r="D83" s="4"/>
      <c r="E83" s="156"/>
      <c r="F83" s="157"/>
      <c r="G83" s="156"/>
      <c r="H83" s="156"/>
      <c r="I83" s="156"/>
      <c r="J83" s="158"/>
      <c r="K83" s="157"/>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90" customHeight="1" x14ac:dyDescent="0.2">
      <c r="A84" s="4"/>
      <c r="B84" s="4"/>
      <c r="C84" s="4"/>
      <c r="D84" s="4"/>
      <c r="E84" s="156"/>
      <c r="F84" s="4"/>
      <c r="G84" s="4"/>
      <c r="H84" s="4"/>
      <c r="I84" s="4"/>
      <c r="J84" s="4"/>
      <c r="K84" s="5"/>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74.25" customHeight="1" x14ac:dyDescent="0.2">
      <c r="A85" s="4"/>
      <c r="B85" s="4"/>
      <c r="C85" s="4"/>
      <c r="D85" s="4"/>
      <c r="E85" s="156"/>
      <c r="F85" s="157"/>
      <c r="G85" s="156"/>
      <c r="H85" s="156"/>
      <c r="I85" s="156"/>
      <c r="J85" s="158"/>
      <c r="K85" s="157"/>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74.25" customHeight="1" x14ac:dyDescent="0.2">
      <c r="A86" s="4"/>
      <c r="B86" s="4"/>
      <c r="C86" s="4"/>
      <c r="D86" s="4"/>
      <c r="E86" s="156"/>
      <c r="F86" s="157"/>
      <c r="G86" s="156"/>
      <c r="H86" s="156"/>
      <c r="I86" s="156"/>
      <c r="J86" s="158"/>
      <c r="K86" s="157"/>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68.25" customHeight="1" x14ac:dyDescent="0.2">
      <c r="A87" s="4"/>
      <c r="B87" s="4"/>
      <c r="C87" s="4"/>
      <c r="D87" s="4"/>
      <c r="E87" s="156"/>
      <c r="F87" s="157"/>
      <c r="G87" s="156"/>
      <c r="H87" s="156"/>
      <c r="I87" s="156"/>
      <c r="J87" s="158"/>
      <c r="K87" s="157"/>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70.5" customHeight="1" x14ac:dyDescent="0.2">
      <c r="A88" s="4"/>
      <c r="B88" s="4"/>
      <c r="C88" s="4"/>
      <c r="D88" s="4"/>
      <c r="E88" s="156"/>
      <c r="F88" s="157"/>
      <c r="G88" s="156"/>
      <c r="H88" s="156"/>
      <c r="I88" s="156"/>
      <c r="J88" s="158"/>
      <c r="K88" s="157"/>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65.25" customHeight="1" x14ac:dyDescent="0.2">
      <c r="A89" s="4"/>
      <c r="B89" s="4"/>
      <c r="C89" s="4"/>
      <c r="D89" s="4"/>
      <c r="E89" s="156"/>
      <c r="F89" s="157"/>
      <c r="G89" s="156"/>
      <c r="H89" s="156"/>
      <c r="I89" s="156"/>
      <c r="J89" s="158"/>
      <c r="K89" s="157"/>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9" customHeight="1" x14ac:dyDescent="0.2">
      <c r="A90" s="4"/>
      <c r="B90" s="4"/>
      <c r="C90" s="4"/>
      <c r="D90" s="4"/>
      <c r="E90" s="156"/>
      <c r="F90" s="157"/>
      <c r="G90" s="156"/>
      <c r="H90" s="156"/>
      <c r="I90" s="156"/>
      <c r="J90" s="158"/>
      <c r="K90" s="157"/>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61.5" customHeight="1" x14ac:dyDescent="0.2">
      <c r="A91" s="4"/>
      <c r="B91" s="4"/>
      <c r="C91" s="4"/>
      <c r="D91" s="4"/>
      <c r="E91" s="156"/>
      <c r="F91" s="157"/>
      <c r="G91" s="156"/>
      <c r="H91" s="156"/>
      <c r="I91" s="156"/>
      <c r="J91" s="158"/>
      <c r="K91" s="157"/>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63.75" customHeight="1" x14ac:dyDescent="0.2">
      <c r="A92" s="4"/>
      <c r="B92" s="4"/>
      <c r="C92" s="4"/>
      <c r="D92" s="4"/>
      <c r="E92" s="156"/>
      <c r="F92" s="157"/>
      <c r="G92" s="156"/>
      <c r="H92" s="156"/>
      <c r="I92" s="156"/>
      <c r="J92" s="158"/>
      <c r="K92" s="157"/>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83.25" customHeight="1" x14ac:dyDescent="0.2">
      <c r="A93" s="4"/>
      <c r="B93" s="4"/>
      <c r="C93" s="4"/>
      <c r="D93" s="4"/>
      <c r="E93" s="156"/>
      <c r="F93" s="157"/>
      <c r="G93" s="156"/>
      <c r="H93" s="156"/>
      <c r="I93" s="156"/>
      <c r="J93" s="158"/>
      <c r="K93" s="157"/>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12.75" customHeight="1" x14ac:dyDescent="0.2">
      <c r="A94" s="4"/>
      <c r="B94" s="4"/>
      <c r="C94" s="4"/>
      <c r="D94" s="4"/>
      <c r="E94" s="156"/>
      <c r="F94" s="157"/>
      <c r="G94" s="156"/>
      <c r="H94" s="156"/>
      <c r="I94" s="156"/>
      <c r="J94" s="158"/>
      <c r="K94" s="157"/>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81" customHeight="1" x14ac:dyDescent="0.2">
      <c r="A95" s="4"/>
      <c r="B95" s="4"/>
      <c r="C95" s="4"/>
      <c r="D95" s="4"/>
      <c r="E95" s="156"/>
      <c r="F95" s="157"/>
      <c r="G95" s="156"/>
      <c r="H95" s="156"/>
      <c r="I95" s="156"/>
      <c r="J95" s="158"/>
      <c r="K95" s="157"/>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59.25" customHeight="1" x14ac:dyDescent="0.2">
      <c r="A96" s="4"/>
      <c r="B96" s="4"/>
      <c r="C96" s="4"/>
      <c r="D96" s="4"/>
      <c r="E96" s="156"/>
      <c r="F96" s="157"/>
      <c r="G96" s="156"/>
      <c r="H96" s="156"/>
      <c r="I96" s="156"/>
      <c r="J96" s="158"/>
      <c r="K96" s="157"/>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7" customHeight="1" x14ac:dyDescent="0.2">
      <c r="A97" s="4"/>
      <c r="B97" s="4"/>
      <c r="C97" s="4"/>
      <c r="D97" s="4"/>
      <c r="E97" s="156"/>
      <c r="F97" s="157"/>
      <c r="G97" s="156"/>
      <c r="H97" s="156"/>
      <c r="I97" s="156"/>
      <c r="J97" s="158"/>
      <c r="K97" s="157"/>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39.75" customHeight="1" x14ac:dyDescent="0.2">
      <c r="A98" s="4"/>
      <c r="B98" s="4"/>
      <c r="C98" s="4"/>
      <c r="D98" s="4"/>
      <c r="E98" s="156"/>
      <c r="F98" s="157"/>
      <c r="G98" s="156"/>
      <c r="H98" s="156"/>
      <c r="I98" s="156"/>
      <c r="J98" s="158"/>
      <c r="K98" s="157"/>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52.5" customHeight="1" x14ac:dyDescent="0.2">
      <c r="A99" s="4"/>
      <c r="B99" s="4"/>
      <c r="C99" s="4"/>
      <c r="D99" s="4"/>
      <c r="E99" s="156"/>
      <c r="F99" s="157"/>
      <c r="G99" s="156"/>
      <c r="H99" s="156"/>
      <c r="I99" s="156"/>
      <c r="J99" s="158"/>
      <c r="K99" s="157"/>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57" customHeight="1" x14ac:dyDescent="0.2">
      <c r="A100" s="4"/>
      <c r="B100" s="4"/>
      <c r="C100" s="4"/>
      <c r="D100" s="4"/>
      <c r="E100" s="156"/>
      <c r="F100" s="157"/>
      <c r="G100" s="156"/>
      <c r="H100" s="156"/>
      <c r="I100" s="156"/>
      <c r="J100" s="158"/>
      <c r="K100" s="157"/>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69.75" customHeight="1" x14ac:dyDescent="0.2">
      <c r="A101" s="4"/>
      <c r="B101" s="4"/>
      <c r="C101" s="4"/>
      <c r="D101" s="4"/>
      <c r="E101" s="156"/>
      <c r="F101" s="157"/>
      <c r="G101" s="156"/>
      <c r="H101" s="156"/>
      <c r="I101" s="156"/>
      <c r="J101" s="158"/>
      <c r="K101" s="157"/>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80.25" customHeight="1" x14ac:dyDescent="0.2">
      <c r="A102" s="4"/>
      <c r="B102" s="4"/>
      <c r="C102" s="4"/>
      <c r="D102" s="4"/>
      <c r="E102" s="156"/>
      <c r="F102" s="157"/>
      <c r="G102" s="156"/>
      <c r="H102" s="156"/>
      <c r="I102" s="156"/>
      <c r="J102" s="158"/>
      <c r="K102" s="157"/>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52.5" customHeight="1" x14ac:dyDescent="0.2">
      <c r="A103" s="4"/>
      <c r="B103" s="4"/>
      <c r="C103" s="4"/>
      <c r="D103" s="4"/>
      <c r="E103" s="156"/>
      <c r="F103" s="4"/>
      <c r="G103" s="4"/>
      <c r="H103" s="4"/>
      <c r="I103" s="4"/>
      <c r="J103" s="4"/>
      <c r="K103" s="5"/>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51" customHeight="1" x14ac:dyDescent="0.2">
      <c r="A104" s="4"/>
      <c r="B104" s="4"/>
      <c r="C104" s="4"/>
      <c r="D104" s="4"/>
      <c r="E104" s="156"/>
      <c r="F104" s="157"/>
      <c r="G104" s="156"/>
      <c r="H104" s="156"/>
      <c r="I104" s="156"/>
      <c r="J104" s="158"/>
      <c r="K104" s="157"/>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74.25" customHeight="1" x14ac:dyDescent="0.2">
      <c r="A105" s="4"/>
      <c r="B105" s="4"/>
      <c r="C105" s="4"/>
      <c r="D105" s="4"/>
      <c r="E105" s="156"/>
      <c r="F105" s="157"/>
      <c r="G105" s="156"/>
      <c r="H105" s="156"/>
      <c r="I105" s="156"/>
      <c r="J105" s="158"/>
      <c r="K105" s="157"/>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74.25" customHeight="1" x14ac:dyDescent="0.2">
      <c r="A106" s="4"/>
      <c r="B106" s="4"/>
      <c r="C106" s="4"/>
      <c r="D106" s="4"/>
      <c r="E106" s="156"/>
      <c r="F106" s="157"/>
      <c r="G106" s="156"/>
      <c r="H106" s="156"/>
      <c r="I106" s="156"/>
      <c r="J106" s="158"/>
      <c r="K106" s="157"/>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66" customHeight="1" x14ac:dyDescent="0.2">
      <c r="A107" s="4"/>
      <c r="B107" s="4"/>
      <c r="C107" s="4"/>
      <c r="D107" s="4"/>
      <c r="E107" s="156"/>
      <c r="F107" s="157"/>
      <c r="G107" s="156"/>
      <c r="H107" s="156"/>
      <c r="I107" s="156"/>
      <c r="J107" s="158"/>
      <c r="K107" s="157"/>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51" customHeight="1" x14ac:dyDescent="0.2">
      <c r="A108" s="4"/>
      <c r="B108" s="4"/>
      <c r="C108" s="4"/>
      <c r="D108" s="4"/>
      <c r="E108" s="156"/>
      <c r="F108" s="157"/>
      <c r="G108" s="156"/>
      <c r="H108" s="156"/>
      <c r="I108" s="156"/>
      <c r="J108" s="158"/>
      <c r="K108" s="157"/>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51" customHeight="1" x14ac:dyDescent="0.2">
      <c r="A109" s="4"/>
      <c r="B109" s="4"/>
      <c r="C109" s="4"/>
      <c r="D109" s="4"/>
      <c r="E109" s="156"/>
      <c r="F109" s="157"/>
      <c r="G109" s="156"/>
      <c r="H109" s="156"/>
      <c r="I109" s="156"/>
      <c r="J109" s="158"/>
      <c r="K109" s="157"/>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65.25" customHeight="1" x14ac:dyDescent="0.2">
      <c r="A110" s="4"/>
      <c r="B110" s="4"/>
      <c r="C110" s="4"/>
      <c r="D110" s="4"/>
      <c r="E110" s="156"/>
      <c r="F110" s="157"/>
      <c r="G110" s="156"/>
      <c r="H110" s="156"/>
      <c r="I110" s="156"/>
      <c r="J110" s="158"/>
      <c r="K110" s="157"/>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63.75" customHeight="1" x14ac:dyDescent="0.2">
      <c r="A111" s="4"/>
      <c r="B111" s="4"/>
      <c r="C111" s="4"/>
      <c r="D111" s="4"/>
      <c r="E111" s="156"/>
      <c r="F111" s="157"/>
      <c r="G111" s="156"/>
      <c r="H111" s="156"/>
      <c r="I111" s="156"/>
      <c r="J111" s="158"/>
      <c r="K111" s="157"/>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63.75" customHeight="1" x14ac:dyDescent="0.2">
      <c r="A112" s="4"/>
      <c r="B112" s="4"/>
      <c r="C112" s="4"/>
      <c r="D112" s="4"/>
      <c r="E112" s="156"/>
      <c r="F112" s="157"/>
      <c r="G112" s="156"/>
      <c r="H112" s="156"/>
      <c r="I112" s="156"/>
      <c r="J112" s="158"/>
      <c r="K112" s="157"/>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77.25" customHeight="1" x14ac:dyDescent="0.2">
      <c r="A113" s="4"/>
      <c r="B113" s="4"/>
      <c r="C113" s="4"/>
      <c r="D113" s="4"/>
      <c r="E113" s="156"/>
      <c r="F113" s="157"/>
      <c r="G113" s="156"/>
      <c r="H113" s="156"/>
      <c r="I113" s="156"/>
      <c r="J113" s="158"/>
      <c r="K113" s="157"/>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77.25" customHeight="1" x14ac:dyDescent="0.2">
      <c r="A114" s="4"/>
      <c r="B114" s="4"/>
      <c r="C114" s="4"/>
      <c r="D114" s="4"/>
      <c r="E114" s="156"/>
      <c r="F114" s="157"/>
      <c r="G114" s="156"/>
      <c r="H114" s="156"/>
      <c r="I114" s="156"/>
      <c r="J114" s="158"/>
      <c r="K114" s="157"/>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77.25" customHeight="1" x14ac:dyDescent="0.2">
      <c r="A115" s="4"/>
      <c r="B115" s="4"/>
      <c r="C115" s="4"/>
      <c r="D115" s="4"/>
      <c r="E115" s="156"/>
      <c r="F115" s="157"/>
      <c r="G115" s="156"/>
      <c r="H115" s="156"/>
      <c r="I115" s="156"/>
      <c r="J115" s="158"/>
      <c r="K115" s="157"/>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77.25" customHeight="1" x14ac:dyDescent="0.2">
      <c r="A116" s="4"/>
      <c r="B116" s="4"/>
      <c r="C116" s="4"/>
      <c r="D116" s="4"/>
      <c r="E116" s="156"/>
      <c r="F116" s="157"/>
      <c r="G116" s="156"/>
      <c r="H116" s="156"/>
      <c r="I116" s="156"/>
      <c r="J116" s="158"/>
      <c r="K116" s="157"/>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77.25" customHeight="1" x14ac:dyDescent="0.2">
      <c r="A117" s="4"/>
      <c r="B117" s="4"/>
      <c r="C117" s="4"/>
      <c r="D117" s="4"/>
      <c r="E117" s="156"/>
      <c r="F117" s="157"/>
      <c r="G117" s="156"/>
      <c r="H117" s="156"/>
      <c r="I117" s="156"/>
      <c r="J117" s="158"/>
      <c r="K117" s="157"/>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178.5" customHeight="1" x14ac:dyDescent="0.2">
      <c r="A118" s="4"/>
      <c r="B118" s="4"/>
      <c r="C118" s="4"/>
      <c r="D118" s="4"/>
      <c r="E118" s="156"/>
      <c r="F118" s="157"/>
      <c r="G118" s="156"/>
      <c r="H118" s="156"/>
      <c r="I118" s="156"/>
      <c r="J118" s="158"/>
      <c r="K118" s="157"/>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183" customHeight="1" x14ac:dyDescent="0.2">
      <c r="A119" s="4"/>
      <c r="B119" s="4"/>
      <c r="C119" s="4"/>
      <c r="D119" s="4"/>
      <c r="E119" s="156"/>
      <c r="F119" s="157"/>
      <c r="G119" s="156"/>
      <c r="H119" s="156"/>
      <c r="I119" s="156"/>
      <c r="J119" s="158"/>
      <c r="K119" s="157"/>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189" customHeight="1" x14ac:dyDescent="0.2">
      <c r="A120" s="4"/>
      <c r="B120" s="4"/>
      <c r="C120" s="4"/>
      <c r="D120" s="4"/>
      <c r="E120" s="156"/>
      <c r="F120" s="157"/>
      <c r="G120" s="156"/>
      <c r="H120" s="156"/>
      <c r="I120" s="156"/>
      <c r="J120" s="158"/>
      <c r="K120" s="157"/>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162.75" customHeight="1" x14ac:dyDescent="0.2">
      <c r="A121" s="4"/>
      <c r="B121" s="4"/>
      <c r="C121" s="4"/>
      <c r="D121" s="4"/>
      <c r="E121" s="156"/>
      <c r="F121" s="157"/>
      <c r="G121" s="156"/>
      <c r="H121" s="156"/>
      <c r="I121" s="156"/>
      <c r="J121" s="158"/>
      <c r="K121" s="157"/>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122.25" customHeight="1" x14ac:dyDescent="0.2">
      <c r="A122" s="4"/>
      <c r="B122" s="4"/>
      <c r="C122" s="4"/>
      <c r="D122" s="4"/>
      <c r="E122" s="156"/>
      <c r="F122" s="157"/>
      <c r="G122" s="156"/>
      <c r="H122" s="156"/>
      <c r="I122" s="156"/>
      <c r="J122" s="158"/>
      <c r="K122" s="157"/>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120" customHeight="1" x14ac:dyDescent="0.2">
      <c r="A123" s="4"/>
      <c r="B123" s="4"/>
      <c r="C123" s="4"/>
      <c r="D123" s="4"/>
      <c r="E123" s="156"/>
      <c r="F123" s="157"/>
      <c r="G123" s="156"/>
      <c r="H123" s="156"/>
      <c r="I123" s="156"/>
      <c r="J123" s="158"/>
      <c r="K123" s="157"/>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0" customHeight="1" x14ac:dyDescent="0.2">
      <c r="A124" s="4"/>
      <c r="B124" s="4"/>
      <c r="C124" s="4"/>
      <c r="D124" s="4"/>
      <c r="E124" s="156"/>
      <c r="F124" s="157"/>
      <c r="G124" s="156"/>
      <c r="H124" s="156"/>
      <c r="I124" s="156"/>
      <c r="J124" s="158"/>
      <c r="K124" s="157"/>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35" customHeight="1" x14ac:dyDescent="0.2">
      <c r="A125" s="4"/>
      <c r="B125" s="4"/>
      <c r="C125" s="4"/>
      <c r="D125" s="4"/>
      <c r="E125" s="156"/>
      <c r="F125" s="157"/>
      <c r="G125" s="156"/>
      <c r="H125" s="156"/>
      <c r="I125" s="156"/>
      <c r="J125" s="158"/>
      <c r="K125" s="157"/>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54.5" customHeight="1" x14ac:dyDescent="0.2">
      <c r="A126" s="4"/>
      <c r="B126" s="4"/>
      <c r="C126" s="4"/>
      <c r="D126" s="4"/>
      <c r="E126" s="156"/>
      <c r="F126" s="157"/>
      <c r="G126" s="156"/>
      <c r="H126" s="156"/>
      <c r="I126" s="156"/>
      <c r="J126" s="158"/>
      <c r="K126" s="157"/>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135" customHeight="1" x14ac:dyDescent="0.2">
      <c r="A127" s="4"/>
      <c r="B127" s="4"/>
      <c r="C127" s="4"/>
      <c r="D127" s="4"/>
      <c r="E127" s="156"/>
      <c r="F127" s="157"/>
      <c r="G127" s="156"/>
      <c r="H127" s="156"/>
      <c r="I127" s="156"/>
      <c r="J127" s="158"/>
      <c r="K127" s="157"/>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54.75" customHeight="1" x14ac:dyDescent="0.2">
      <c r="A128" s="4"/>
      <c r="B128" s="4"/>
      <c r="C128" s="4"/>
      <c r="D128" s="4"/>
      <c r="E128" s="156"/>
      <c r="F128" s="157"/>
      <c r="G128" s="156"/>
      <c r="H128" s="156"/>
      <c r="I128" s="156"/>
      <c r="J128" s="158"/>
      <c r="K128" s="157"/>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78.75" customHeight="1" x14ac:dyDescent="0.2">
      <c r="A129" s="4"/>
      <c r="B129" s="4"/>
      <c r="C129" s="4"/>
      <c r="D129" s="4"/>
      <c r="E129" s="156"/>
      <c r="F129" s="157"/>
      <c r="G129" s="156"/>
      <c r="H129" s="156"/>
      <c r="I129" s="156"/>
      <c r="J129" s="158"/>
      <c r="K129" s="157"/>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69.75" customHeight="1" x14ac:dyDescent="0.2">
      <c r="A130" s="4"/>
      <c r="B130" s="4"/>
      <c r="C130" s="4"/>
      <c r="D130" s="4"/>
      <c r="E130" s="156"/>
      <c r="F130" s="157"/>
      <c r="G130" s="156"/>
      <c r="H130" s="156"/>
      <c r="I130" s="156"/>
      <c r="J130" s="158"/>
      <c r="K130" s="157"/>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69.75" customHeight="1" x14ac:dyDescent="0.2">
      <c r="A131" s="4"/>
      <c r="B131" s="4"/>
      <c r="C131" s="4"/>
      <c r="D131" s="4"/>
      <c r="E131" s="156"/>
      <c r="F131" s="157"/>
      <c r="G131" s="156"/>
      <c r="H131" s="156"/>
      <c r="I131" s="156"/>
      <c r="J131" s="158"/>
      <c r="K131" s="157"/>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69" customHeight="1" x14ac:dyDescent="0.2">
      <c r="A132" s="4"/>
      <c r="B132" s="4"/>
      <c r="C132" s="4"/>
      <c r="D132" s="4"/>
      <c r="E132" s="156"/>
      <c r="F132" s="157"/>
      <c r="G132" s="156"/>
      <c r="H132" s="156"/>
      <c r="I132" s="156"/>
      <c r="J132" s="158"/>
      <c r="K132" s="157"/>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72" customHeight="1" x14ac:dyDescent="0.2">
      <c r="A133" s="4"/>
      <c r="B133" s="4"/>
      <c r="C133" s="4"/>
      <c r="D133" s="4"/>
      <c r="E133" s="156"/>
      <c r="F133" s="157"/>
      <c r="G133" s="156"/>
      <c r="H133" s="156"/>
      <c r="I133" s="156"/>
      <c r="J133" s="158"/>
      <c r="K133" s="157"/>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83.25" customHeight="1" x14ac:dyDescent="0.2">
      <c r="A134" s="4"/>
      <c r="B134" s="4"/>
      <c r="C134" s="4"/>
      <c r="D134" s="4"/>
      <c r="E134" s="156"/>
      <c r="F134" s="157"/>
      <c r="G134" s="156"/>
      <c r="H134" s="156"/>
      <c r="I134" s="156"/>
      <c r="J134" s="158"/>
      <c r="K134" s="157"/>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156"/>
      <c r="F135" s="157"/>
      <c r="G135" s="156"/>
      <c r="H135" s="156"/>
      <c r="I135" s="156"/>
      <c r="J135" s="158"/>
      <c r="K135" s="157"/>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51" customHeight="1" x14ac:dyDescent="0.2">
      <c r="A136" s="4"/>
      <c r="B136" s="4"/>
      <c r="C136" s="4"/>
      <c r="D136" s="4"/>
      <c r="E136" s="156"/>
      <c r="F136" s="157"/>
      <c r="G136" s="156"/>
      <c r="H136" s="156"/>
      <c r="I136" s="156"/>
      <c r="J136" s="158"/>
      <c r="K136" s="157"/>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156"/>
      <c r="F137" s="157"/>
      <c r="G137" s="156"/>
      <c r="H137" s="156"/>
      <c r="I137" s="156"/>
      <c r="J137" s="156"/>
      <c r="K137" s="157"/>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156"/>
      <c r="F138" s="157"/>
      <c r="G138" s="156"/>
      <c r="H138" s="156"/>
      <c r="I138" s="156"/>
      <c r="J138" s="156"/>
      <c r="K138" s="157"/>
      <c r="L138" s="4"/>
      <c r="M138" s="4" t="s">
        <v>383</v>
      </c>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156"/>
      <c r="F139" s="157"/>
      <c r="G139" s="156"/>
      <c r="H139" s="156"/>
      <c r="I139" s="156"/>
      <c r="J139" s="156"/>
      <c r="K139" s="157"/>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59.25" customHeight="1" x14ac:dyDescent="0.2">
      <c r="A140" s="4"/>
      <c r="B140" s="4"/>
      <c r="C140" s="4"/>
      <c r="D140" s="4"/>
      <c r="E140" s="156"/>
      <c r="F140" s="157"/>
      <c r="G140" s="156"/>
      <c r="H140" s="156"/>
      <c r="I140" s="156"/>
      <c r="J140" s="156"/>
      <c r="K140" s="157"/>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51" customHeight="1" x14ac:dyDescent="0.2">
      <c r="A141" s="4"/>
      <c r="B141" s="4"/>
      <c r="C141" s="4"/>
      <c r="D141" s="4"/>
      <c r="E141" s="156"/>
      <c r="F141" s="157"/>
      <c r="G141" s="156"/>
      <c r="H141" s="156"/>
      <c r="I141" s="156"/>
      <c r="J141" s="156"/>
      <c r="K141" s="157"/>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65.25" customHeight="1" x14ac:dyDescent="0.2">
      <c r="A142" s="4"/>
      <c r="B142" s="4"/>
      <c r="C142" s="4"/>
      <c r="D142" s="4"/>
      <c r="E142" s="156"/>
      <c r="F142" s="157"/>
      <c r="G142" s="156"/>
      <c r="H142" s="156"/>
      <c r="I142" s="156"/>
      <c r="J142" s="156"/>
      <c r="K142" s="157"/>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54" customHeight="1" x14ac:dyDescent="0.2">
      <c r="A143" s="4"/>
      <c r="B143" s="4"/>
      <c r="C143" s="4"/>
      <c r="D143" s="4"/>
      <c r="E143" s="156"/>
      <c r="F143" s="157"/>
      <c r="G143" s="156"/>
      <c r="H143" s="156"/>
      <c r="I143" s="156"/>
      <c r="J143" s="158"/>
      <c r="K143" s="157"/>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156"/>
      <c r="F144" s="157"/>
      <c r="G144" s="156"/>
      <c r="H144" s="156"/>
      <c r="I144" s="156"/>
      <c r="J144" s="158"/>
      <c r="K144" s="157"/>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159"/>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row r="1001" spans="1:40" ht="12.75" customHeight="1" x14ac:dyDescent="0.2">
      <c r="A1001" s="4"/>
      <c r="B1001" s="4"/>
      <c r="C1001" s="4"/>
      <c r="D1001" s="4"/>
      <c r="E1001" s="4"/>
      <c r="F1001" s="4"/>
      <c r="G1001" s="4"/>
      <c r="H1001" s="4"/>
      <c r="I1001" s="4"/>
      <c r="J1001" s="4"/>
      <c r="K1001" s="5"/>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row>
    <row r="1002" spans="1:40" ht="12.75" customHeight="1" x14ac:dyDescent="0.2">
      <c r="A1002" s="4"/>
      <c r="B1002" s="4"/>
      <c r="C1002" s="4"/>
      <c r="D1002" s="4"/>
      <c r="E1002" s="4"/>
      <c r="F1002" s="4"/>
      <c r="G1002" s="4"/>
      <c r="H1002" s="4"/>
      <c r="I1002" s="4"/>
      <c r="J1002" s="4"/>
      <c r="K1002" s="5"/>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row>
    <row r="1003" spans="1:40" ht="12.75" customHeight="1" x14ac:dyDescent="0.2">
      <c r="A1003" s="4"/>
      <c r="B1003" s="4"/>
      <c r="C1003" s="4"/>
      <c r="D1003" s="4"/>
      <c r="E1003" s="4"/>
      <c r="F1003" s="4"/>
      <c r="G1003" s="4"/>
      <c r="H1003" s="4"/>
      <c r="I1003" s="4"/>
      <c r="J1003" s="4"/>
      <c r="K1003" s="5"/>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row>
    <row r="1004" spans="1:40" ht="12.75" customHeight="1" x14ac:dyDescent="0.2">
      <c r="A1004" s="4"/>
      <c r="B1004" s="4"/>
      <c r="C1004" s="4"/>
      <c r="D1004" s="4"/>
      <c r="E1004" s="4"/>
      <c r="F1004" s="4"/>
      <c r="G1004" s="4"/>
      <c r="H1004" s="4"/>
      <c r="I1004" s="4"/>
      <c r="J1004" s="4"/>
      <c r="K1004" s="5"/>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row>
    <row r="1005" spans="1:40" ht="12.75" customHeight="1" x14ac:dyDescent="0.2">
      <c r="A1005" s="4"/>
      <c r="B1005" s="4"/>
      <c r="C1005" s="4"/>
      <c r="D1005" s="4"/>
      <c r="E1005" s="4"/>
      <c r="F1005" s="4"/>
      <c r="G1005" s="4"/>
      <c r="H1005" s="4"/>
      <c r="I1005" s="4"/>
      <c r="J1005" s="4"/>
      <c r="K1005" s="5"/>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row>
    <row r="1006" spans="1:40" ht="12.75" customHeight="1" x14ac:dyDescent="0.2">
      <c r="A1006" s="4"/>
      <c r="B1006" s="4"/>
      <c r="C1006" s="4"/>
      <c r="D1006" s="4"/>
      <c r="E1006" s="4"/>
      <c r="F1006" s="4"/>
      <c r="G1006" s="4"/>
      <c r="H1006" s="4"/>
      <c r="I1006" s="4"/>
      <c r="J1006" s="4"/>
      <c r="K1006" s="5"/>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row>
    <row r="1007" spans="1:40" ht="12.75" customHeight="1" x14ac:dyDescent="0.2">
      <c r="A1007" s="4"/>
      <c r="B1007" s="4"/>
      <c r="C1007" s="4"/>
      <c r="D1007" s="4"/>
      <c r="E1007" s="4"/>
      <c r="F1007" s="4"/>
      <c r="G1007" s="4"/>
      <c r="H1007" s="4"/>
      <c r="I1007" s="4"/>
      <c r="J1007" s="4"/>
      <c r="K1007" s="5"/>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row>
    <row r="1008" spans="1:40" ht="12.75" customHeight="1" x14ac:dyDescent="0.2">
      <c r="A1008" s="4"/>
      <c r="B1008" s="4"/>
      <c r="C1008" s="4"/>
      <c r="D1008" s="4"/>
      <c r="E1008" s="4"/>
      <c r="F1008" s="4"/>
      <c r="G1008" s="4"/>
      <c r="H1008" s="4"/>
      <c r="I1008" s="4"/>
      <c r="J1008" s="4"/>
      <c r="K1008" s="5"/>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row>
    <row r="1009" spans="1:40" ht="12.75" customHeight="1" x14ac:dyDescent="0.2">
      <c r="A1009" s="4"/>
      <c r="B1009" s="4"/>
      <c r="C1009" s="4"/>
      <c r="D1009" s="4"/>
      <c r="E1009" s="4"/>
      <c r="F1009" s="4"/>
      <c r="G1009" s="4"/>
      <c r="H1009" s="4"/>
      <c r="I1009" s="4"/>
      <c r="J1009" s="4"/>
      <c r="K1009" s="5"/>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row>
    <row r="1010" spans="1:40" ht="12.75" customHeight="1" x14ac:dyDescent="0.2">
      <c r="A1010" s="4"/>
      <c r="B1010" s="4"/>
      <c r="C1010" s="4"/>
      <c r="D1010" s="4"/>
      <c r="E1010" s="4"/>
      <c r="F1010" s="4"/>
      <c r="G1010" s="4"/>
      <c r="H1010" s="4"/>
      <c r="I1010" s="4"/>
      <c r="J1010" s="4"/>
      <c r="K1010" s="5"/>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row>
    <row r="1011" spans="1:40" ht="12.75" customHeight="1" x14ac:dyDescent="0.2">
      <c r="A1011" s="4"/>
      <c r="B1011" s="4"/>
      <c r="C1011" s="4"/>
      <c r="D1011" s="4"/>
      <c r="E1011" s="4"/>
      <c r="F1011" s="4"/>
      <c r="G1011" s="4"/>
      <c r="H1011" s="4"/>
      <c r="I1011" s="4"/>
      <c r="J1011" s="4"/>
      <c r="K1011" s="5"/>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row>
    <row r="1012" spans="1:40" ht="15.75" customHeight="1" x14ac:dyDescent="0.2">
      <c r="A1012" s="43"/>
      <c r="B1012" s="43"/>
      <c r="C1012" s="43"/>
      <c r="D1012" s="43"/>
      <c r="E1012" s="43"/>
      <c r="F1012" s="43"/>
      <c r="G1012" s="43"/>
      <c r="H1012" s="43"/>
      <c r="I1012" s="43"/>
      <c r="J1012" s="43"/>
      <c r="K1012" s="43"/>
      <c r="L1012" s="43"/>
      <c r="M1012" s="43"/>
      <c r="N1012" s="43"/>
      <c r="O1012" s="43"/>
      <c r="P1012" s="43"/>
      <c r="Q1012" s="43"/>
      <c r="R1012" s="43"/>
      <c r="S1012" s="43"/>
      <c r="T1012" s="43"/>
      <c r="U1012" s="43"/>
      <c r="V1012" s="43"/>
      <c r="W1012" s="43"/>
      <c r="X1012" s="43"/>
      <c r="Y1012" s="43"/>
      <c r="Z1012" s="43"/>
      <c r="AA1012" s="43"/>
      <c r="AB1012" s="43"/>
      <c r="AC1012" s="43"/>
      <c r="AD1012" s="43"/>
      <c r="AE1012" s="43"/>
      <c r="AF1012" s="43"/>
      <c r="AG1012" s="43"/>
      <c r="AH1012" s="43"/>
      <c r="AI1012" s="43"/>
      <c r="AJ1012" s="43"/>
      <c r="AK1012" s="43"/>
      <c r="AL1012" s="43"/>
      <c r="AM1012" s="43"/>
      <c r="AN1012" s="43"/>
    </row>
    <row r="1013" spans="1:40" ht="15.75" customHeight="1" x14ac:dyDescent="0.2">
      <c r="A1013" s="43"/>
      <c r="B1013" s="43"/>
      <c r="C1013" s="43"/>
      <c r="D1013" s="43"/>
      <c r="E1013" s="43"/>
      <c r="F1013" s="43"/>
      <c r="G1013" s="43"/>
      <c r="H1013" s="43"/>
      <c r="I1013" s="43"/>
      <c r="J1013" s="43"/>
      <c r="K1013" s="43"/>
      <c r="L1013" s="43"/>
      <c r="M1013" s="43"/>
      <c r="N1013" s="43"/>
      <c r="O1013" s="43"/>
      <c r="P1013" s="43"/>
      <c r="Q1013" s="43"/>
      <c r="R1013" s="43"/>
      <c r="S1013" s="43"/>
      <c r="T1013" s="43"/>
      <c r="U1013" s="43"/>
      <c r="V1013" s="43"/>
      <c r="W1013" s="43"/>
      <c r="X1013" s="43"/>
      <c r="Y1013" s="43"/>
      <c r="Z1013" s="43"/>
      <c r="AA1013" s="43"/>
      <c r="AB1013" s="43"/>
      <c r="AC1013" s="43"/>
      <c r="AD1013" s="43"/>
      <c r="AE1013" s="43"/>
      <c r="AF1013" s="43"/>
      <c r="AG1013" s="43"/>
      <c r="AH1013" s="43"/>
      <c r="AI1013" s="43"/>
      <c r="AJ1013" s="43"/>
      <c r="AK1013" s="43"/>
      <c r="AL1013" s="43"/>
      <c r="AM1013" s="43"/>
      <c r="AN1013" s="43"/>
    </row>
    <row r="1014" spans="1:40" ht="15.75" customHeight="1" x14ac:dyDescent="0.2">
      <c r="A1014" s="43"/>
      <c r="B1014" s="43"/>
      <c r="C1014" s="43"/>
      <c r="D1014" s="43"/>
      <c r="E1014" s="43"/>
      <c r="F1014" s="43"/>
      <c r="G1014" s="43"/>
      <c r="H1014" s="43"/>
      <c r="I1014" s="43"/>
      <c r="J1014" s="43"/>
      <c r="K1014" s="43"/>
      <c r="L1014" s="43"/>
      <c r="M1014" s="43"/>
      <c r="N1014" s="43"/>
      <c r="O1014" s="43"/>
      <c r="P1014" s="43"/>
      <c r="Q1014" s="43"/>
      <c r="R1014" s="43"/>
      <c r="S1014" s="43"/>
      <c r="T1014" s="43"/>
      <c r="U1014" s="43"/>
      <c r="V1014" s="43"/>
      <c r="W1014" s="43"/>
      <c r="X1014" s="43"/>
      <c r="Y1014" s="43"/>
      <c r="Z1014" s="43"/>
      <c r="AA1014" s="43"/>
      <c r="AB1014" s="43"/>
      <c r="AC1014" s="43"/>
      <c r="AD1014" s="43"/>
      <c r="AE1014" s="43"/>
      <c r="AF1014" s="43"/>
      <c r="AG1014" s="43"/>
      <c r="AH1014" s="43"/>
      <c r="AI1014" s="43"/>
      <c r="AJ1014" s="43"/>
      <c r="AK1014" s="43"/>
      <c r="AL1014" s="43"/>
      <c r="AM1014" s="43"/>
      <c r="AN1014" s="43"/>
    </row>
  </sheetData>
  <autoFilter ref="B6:K78" xr:uid="{00000000-0009-0000-0000-000000000000}">
    <sortState xmlns:xlrd2="http://schemas.microsoft.com/office/spreadsheetml/2017/richdata2" ref="B6:K78">
      <sortCondition descending="1" ref="D6:D78"/>
    </sortState>
  </autoFilter>
  <hyperlinks>
    <hyperlink ref="K13" r:id="rId1" xr:uid="{00000000-0004-0000-0000-000000000000}"/>
    <hyperlink ref="K16" r:id="rId2" xr:uid="{00000000-0004-0000-0000-000001000000}"/>
  </hyperlinks>
  <pageMargins left="0.70866141732283472" right="0.70866141732283472" top="0.74803149606299213" bottom="0.74803149606299213" header="0" footer="0"/>
  <pageSetup orientation="landscape"/>
  <headerFooter>
    <oddFooter>&amp;C&amp;P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2026-03-09T20:54:52Z</dcterms:modified>
</cp:coreProperties>
</file>