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Debate de Control Politico\7\Bateria Indicadores Financieros 2020\"/>
    </mc:Choice>
  </mc:AlternateContent>
  <bookViews>
    <workbookView xWindow="0" yWindow="0" windowWidth="20490" windowHeight="7650"/>
  </bookViews>
  <sheets>
    <sheet name="MATRIZ DE INDICADORES FROS VF" sheetId="1" r:id="rId1"/>
  </sheets>
  <externalReferences>
    <externalReference r:id="rId2"/>
  </externalReferences>
  <definedNames>
    <definedName name="_00">#N/A</definedName>
    <definedName name="_0000_03" localSheetId="0">[1]CAPROVIG!#REF!</definedName>
    <definedName name="_0000_03">[1]CAPROVIG!#REF!</definedName>
    <definedName name="_0000_08">#N/A</definedName>
    <definedName name="_1000_01">#N/A</definedName>
    <definedName name="_1130_02" localSheetId="0">[1]CAPROVIG!#REF!</definedName>
    <definedName name="_1130_02">[1]CAPROVIG!#REF!</definedName>
    <definedName name="_133_19" localSheetId="0">[1]CAPROVIG!#REF!</definedName>
    <definedName name="_133_19">[1]CAPROVIG!#REF!</definedName>
    <definedName name="_2110_02" localSheetId="0">[1]CAPROVIG!#REF!</definedName>
    <definedName name="_2110_02">[1]CAPROVIG!#REF!</definedName>
    <definedName name="_2110_06" localSheetId="0">[1]CAPROVIG!#REF!</definedName>
    <definedName name="_2110_06">[1]CAPROVIG!#REF!</definedName>
    <definedName name="_230_01">#N/A</definedName>
    <definedName name="_230_03">#N/A</definedName>
    <definedName name="_230_05">#N/A</definedName>
    <definedName name="_3000_08" localSheetId="0">[1]CAPROVIG!#REF!</definedName>
    <definedName name="_3000_08">[1]CAPROVIG!#REF!</definedName>
    <definedName name="_3000_19" localSheetId="0">[1]CAPROVIG!#REF!</definedName>
    <definedName name="_3000_19">[1]CAPROVIG!#REF!</definedName>
    <definedName name="_3110_11" localSheetId="0">[1]CAPROVIG!#REF!</definedName>
    <definedName name="_3110_11">[1]CAPROVIG!#REF!</definedName>
    <definedName name="_3130_02" localSheetId="0">[1]CAPROVIG!#REF!</definedName>
    <definedName name="_3130_02">[1]CAPROVIG!#REF!</definedName>
    <definedName name="_888_22" localSheetId="0">[1]CAPROVIG!#REF!</definedName>
    <definedName name="_888_22">[1]CAPROVIG!#REF!</definedName>
    <definedName name="_888_29" localSheetId="0">[1]CAPROVIG!#REF!</definedName>
    <definedName name="_888_29">[1]CAPROVIG!#REF!</definedName>
    <definedName name="_888_34" localSheetId="0">[1]CAPROVIG!#REF!</definedName>
    <definedName name="_888_34">[1]CAPROVIG!#REF!</definedName>
    <definedName name="_888_35" localSheetId="0">[1]CAPROVIG!#REF!</definedName>
    <definedName name="_888_35">[1]CAPROVIG!#REF!</definedName>
    <definedName name="_888_43">#N/A</definedName>
    <definedName name="_888_44">#N/A</definedName>
    <definedName name="_xlnm._FilterDatabase" localSheetId="0" hidden="1">'MATRIZ DE INDICADORES FROS VF'!$A$9:$W$15</definedName>
    <definedName name="_Key1" localSheetId="0" hidden="1">[1]CAPROVIG!#REF!</definedName>
    <definedName name="_Key1" hidden="1">[1]CAPROVIG!#REF!</definedName>
    <definedName name="_Key2" localSheetId="0" hidden="1">[1]CAPROVIG!#REF!</definedName>
    <definedName name="_Key2" hidden="1">[1]CAPROVIG!#REF!</definedName>
    <definedName name="_Order1" hidden="1">255</definedName>
    <definedName name="_Order2" hidden="1">255</definedName>
    <definedName name="_Toc134838815_7">#N/A</definedName>
    <definedName name="_Toc134838819_6">#N/A</definedName>
    <definedName name="_Toc134838824_7">#N/A</definedName>
    <definedName name="a" localSheetId="0">[1]CAPROVIG!#REF!</definedName>
    <definedName name="a">[1]CAPROVIG!#REF!</definedName>
    <definedName name="Daniel" localSheetId="0" hidden="1">[1]CAPROVIG!#REF!</definedName>
    <definedName name="Daniel" hidden="1">[1]CAPROVIG!#REF!</definedName>
    <definedName name="ggggggggggggggg" localSheetId="0">[1]CAPROVIG!#REF!</definedName>
    <definedName name="ggggggggggggggg">[1]CAPROVIG!#REF!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4" i="1" l="1"/>
  <c r="T12" i="1"/>
  <c r="T10" i="1" l="1"/>
  <c r="S14" i="1" l="1"/>
  <c r="S12" i="1"/>
  <c r="S10" i="1"/>
  <c r="R14" i="1" l="1"/>
  <c r="Q14" i="1" l="1"/>
  <c r="P14" i="1"/>
  <c r="O14" i="1" l="1"/>
  <c r="N14" i="1" l="1"/>
  <c r="M14" i="1"/>
  <c r="L14" i="1"/>
  <c r="J14" i="1"/>
  <c r="K14" i="1"/>
  <c r="R12" i="1" l="1"/>
  <c r="Q12" i="1"/>
  <c r="P12" i="1"/>
  <c r="O12" i="1"/>
  <c r="N12" i="1"/>
  <c r="M12" i="1"/>
  <c r="L12" i="1"/>
  <c r="J12" i="1" l="1"/>
  <c r="K12" i="1"/>
  <c r="H10" i="1" l="1"/>
  <c r="R10" i="1"/>
  <c r="Q10" i="1"/>
  <c r="P10" i="1"/>
  <c r="O10" i="1"/>
  <c r="N10" i="1"/>
  <c r="M10" i="1"/>
  <c r="L10" i="1"/>
  <c r="K10" i="1"/>
  <c r="J10" i="1"/>
  <c r="V14" i="1" l="1"/>
  <c r="H14" i="1"/>
  <c r="V12" i="1"/>
  <c r="H12" i="1"/>
  <c r="V10" i="1"/>
</calcChain>
</file>

<file path=xl/sharedStrings.xml><?xml version="1.0" encoding="utf-8"?>
<sst xmlns="http://schemas.openxmlformats.org/spreadsheetml/2006/main" count="36" uniqueCount="34">
  <si>
    <t>NIT</t>
  </si>
  <si>
    <t xml:space="preserve">SUPERINTENDENCIA NACIONAL DE SALUD </t>
  </si>
  <si>
    <t xml:space="preserve">SUPERINTENDENCIA DELEGA PARA LAS MEDIDAS ESPECIALES </t>
  </si>
  <si>
    <t xml:space="preserve">PRIORIZACIÓN DE INDICADORES FÉNIX Y DESCRIPCIÓN METODOLOGICA PARA ENTIDADES ADMINISTRADORAS DE PLANES BENEFICIARIOS </t>
  </si>
  <si>
    <t>Componente</t>
  </si>
  <si>
    <t xml:space="preserve">Línea </t>
  </si>
  <si>
    <t>Indicador</t>
  </si>
  <si>
    <t>Fuente</t>
  </si>
  <si>
    <t>Metodologìa</t>
  </si>
  <si>
    <t>OBSERVACIONES Y ACLARACIONES</t>
  </si>
  <si>
    <t>LINEA BASE DATOS</t>
  </si>
  <si>
    <t>LINEA BASE %</t>
  </si>
  <si>
    <t>OBSERVACIÓN</t>
  </si>
  <si>
    <t>META</t>
  </si>
  <si>
    <t>DATOS PERIODO ANALISIS</t>
  </si>
  <si>
    <t>Capital Minimo</t>
  </si>
  <si>
    <t>INDICADORES DE SEGUIMIENTO</t>
  </si>
  <si>
    <t>Condiciones Financieras</t>
  </si>
  <si>
    <t>FT 011</t>
  </si>
  <si>
    <t>NOTA:Tenga en cuenta que el defecto patrimonial inicial para quienes se rigen por el Decreto 2702 de 2014 es junio de 2015, a quienes les aplique el Decreto 2117 de 2016 es diciembre de 2015 y para quienes aplique el Decreto 718 de 2017 es el defecto proyectado al cierre de la primera vigencia fiscal de la operación.</t>
  </si>
  <si>
    <t>Patrimonio Adecuado</t>
  </si>
  <si>
    <t>Defecto de capital inicial menos el defecto de capital del periodo de cálculo</t>
  </si>
  <si>
    <t xml:space="preserve">Defecto de capital inicial por porcentaje a cumplir para el periodo de calculo </t>
  </si>
  <si>
    <t>Defecto patrimonial inicial menos el defecto patrimonial del periodo de cálculo</t>
  </si>
  <si>
    <t>Defecto patrimonial inicial por porcentaje a cumplir para el periodo de calculo</t>
  </si>
  <si>
    <t>Inversion de Reservas Tecnicas</t>
  </si>
  <si>
    <t>Inversiones del periodo objeto de analisis</t>
  </si>
  <si>
    <t>(Reservas del periodo inmediatamente anterior por porcentaje a cumplir para el periodo de calculo)</t>
  </si>
  <si>
    <t>FT001</t>
  </si>
  <si>
    <t>La validación de las cifras se hace con la información reportada por parte del vigilado en el archivo 167 de la Circular Externa 007 de 2014,  la cual debe coincidir con la información reportada en el archivo FT001 y FT006. Habrá algunas excepciones especificas, para los casos de certificación de deuda por parte del Adres y/o Entes Territoriales, la cual deberá ser coordinada con la Delegada para la Supervisión de Riesgos.</t>
  </si>
  <si>
    <t>ASMET SALUD ESPS</t>
  </si>
  <si>
    <t xml:space="preserve">Asmet Salud EPS SAS registra un defecto de capital mínimo al cierre de la vigencia 2020 de -1,61, respecto al defecto de capital inicial proyectado para el año 2017 en el PRI.
En el mes de diciembre se suscribió contrato de capitalización de acreencias con la Unidad Oncológica Surcolombiana SAS por $600 millones, al cierre de la vigencia se tiene capitalizaciones acumuladas por $45.789 millones.
En el informe de gestion se encuentra detallada las alternativas para el fortalecimiento patrimonial vigencia 2021.
</t>
  </si>
  <si>
    <t xml:space="preserve">Asmet salud EPS SAS registra un defecto de patrimonio adecuado al cierre de la vigencia de -1,88 puntos frente al defecto de capital inicial proyectado para el año 2017. 
Adicional a las acciones que se desarrollan y que se proyectan realizar para dar cumplimiento al capital mínimo, la compañía realiza actividades para obtener un resultado operacional positivo que ayude a la recuperación patrimonial vía utilidades del ejercicio.
Las acciones implementadas para la obtención de utilidad operacional son:
• Seguimiento a los costos reconocidos por atención en salud de la  vigencia, enfocados en las notas técnicas de acuerdo a población y servicio contratados. 
• Cambio de modalidad de contratación, pasando de contratos por evento a contratos de riesgo compartido como los son los contratos por modalidad de pago global prospectivo.
• Caracterización de la población afiliada con el objetivo de conformar grupos de atención con impacto en las necesidades de los afiliados.
• Equipo de auditores médicos los cuales realizaran control al costo por atención de baja complejidad y se gestionara mediante estos funcionarios la conciliación de glosas formuladas durante la vigencia y los recobros a los contratos por atenciones en otras IPS.
• Conciliación de glosas con prestadores y proveedores de servicios de salud durante la vigencia de ejecución del contrato.
</t>
  </si>
  <si>
    <t xml:space="preserve">Las inversiones en reservas técnicas de Asmet Salud con corte al mes de diciembre de 2020 representan el 6% del valor mínimo exigido como inversión de las reservas técnicas para el cuarto año de operación de la EPS, según plan de reorganización institucional.
La inversión en reservas técnicas de Asmet Salud EPS SAS, se encuentran respaldadas en certificados de deuda NO PBS emitidos por los diferentes deudores del sistema de acuerdo a lo estipulado en el numeral 2.d. del articulo 3 Decreto 2117 de 2016, contratos de transacción suscritos con Entidades Territoriales.
La EPS ha remitido derechos de petición a los diferentes deudores del sistema, los cuales emiten certificados del valor adeudado, pero no se detallan los estados del valor adeudado, imposibilitando la identificación del valor reconocido para pago.
El 26,5% de las cuentas por pagar anteriormente relacionadas asciende a $238.421 millones, es decir, la compañía debería computar inversiones en reservas técnicas por este monto al cierre del mes de noviembre para dar cumplimiento a la meta establecida en el indicador.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</si>
</sst>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_-;\-* #,##0_-;_-* &quot;-&quot;_-;_-@_-"/>
    <numFmt numFmtId="165" formatCode="#,##0_ ;\-#,##0\ "/>
    <numFmt numFmtId="166" formatCode="#,##0.00_ ;\-#,##0.00\ "/>
  </numFmts>
  <fonts count="10">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sz val="11"/>
      <name val="Calibri"/>
      <family val="2"/>
      <scheme val="minor"/>
    </font>
    <font>
      <b/>
      <sz val="9"/>
      <name val="Calibri"/>
      <family val="2"/>
      <scheme val="minor"/>
    </font>
    <font>
      <b/>
      <sz val="10"/>
      <name val="Calibri"/>
      <family val="2"/>
      <scheme val="minor"/>
    </font>
    <font>
      <sz val="10"/>
      <color theme="1"/>
      <name val="Calibri"/>
      <family val="2"/>
      <scheme val="minor"/>
    </font>
    <font>
      <sz val="10"/>
      <name val="Calibri"/>
      <family val="2"/>
      <scheme val="minor"/>
    </font>
    <font>
      <sz val="11"/>
      <color indexed="8"/>
      <name val="Arial2"/>
    </font>
  </fonts>
  <fills count="6">
    <fill>
      <patternFill patternType="none"/>
    </fill>
    <fill>
      <patternFill patternType="gray125"/>
    </fill>
    <fill>
      <patternFill patternType="solid">
        <fgColor rgb="FFBFBFBF"/>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8"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9" fillId="0" borderId="0"/>
    <xf numFmtId="0" fontId="1" fillId="0" borderId="0"/>
  </cellStyleXfs>
  <cellXfs count="42">
    <xf numFmtId="0" fontId="0" fillId="0" borderId="0" xfId="0"/>
    <xf numFmtId="0" fontId="2" fillId="0" borderId="0" xfId="0" applyFont="1"/>
    <xf numFmtId="0" fontId="0" fillId="0" borderId="0" xfId="0" applyAlignment="1"/>
    <xf numFmtId="0" fontId="0" fillId="0" borderId="0" xfId="0" applyAlignment="1">
      <alignment vertical="top"/>
    </xf>
    <xf numFmtId="0" fontId="0" fillId="0" borderId="0" xfId="0" applyAlignment="1">
      <alignment horizontal="center"/>
    </xf>
    <xf numFmtId="0" fontId="3" fillId="0" borderId="0" xfId="0" applyFont="1"/>
    <xf numFmtId="0" fontId="4" fillId="0" borderId="0" xfId="0" applyFont="1"/>
    <xf numFmtId="0" fontId="4" fillId="0" borderId="0" xfId="0" applyFont="1" applyAlignment="1">
      <alignment vertical="top"/>
    </xf>
    <xf numFmtId="0" fontId="5" fillId="0" borderId="0" xfId="0" applyFont="1" applyAlignment="1">
      <alignment horizont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xf>
    <xf numFmtId="165" fontId="8" fillId="0" borderId="1" xfId="1" applyNumberFormat="1" applyFont="1" applyFill="1" applyBorder="1" applyAlignment="1">
      <alignment horizontal="right" vertical="center"/>
    </xf>
    <xf numFmtId="166" fontId="8" fillId="0" borderId="1" xfId="1" applyNumberFormat="1" applyFont="1" applyFill="1" applyBorder="1" applyAlignment="1">
      <alignment horizontal="left" vertical="center" wrapText="1"/>
    </xf>
    <xf numFmtId="17" fontId="6" fillId="3" borderId="1" xfId="0" applyNumberFormat="1" applyFont="1" applyFill="1" applyBorder="1" applyAlignment="1">
      <alignment horizontal="center" vertical="center" wrapText="1"/>
    </xf>
    <xf numFmtId="165" fontId="8" fillId="0" borderId="1" xfId="1" applyNumberFormat="1" applyFont="1" applyBorder="1" applyAlignment="1">
      <alignment horizontal="right" vertical="center"/>
    </xf>
    <xf numFmtId="2" fontId="8" fillId="0" borderId="2" xfId="0" applyNumberFormat="1" applyFont="1" applyFill="1" applyBorder="1" applyAlignment="1">
      <alignment horizontal="center" vertical="center" wrapText="1"/>
    </xf>
    <xf numFmtId="2" fontId="8" fillId="0" borderId="3" xfId="0" applyNumberFormat="1" applyFont="1" applyFill="1" applyBorder="1" applyAlignment="1">
      <alignment horizontal="center" vertical="center" wrapText="1"/>
    </xf>
    <xf numFmtId="2" fontId="8" fillId="0" borderId="1" xfId="1" applyNumberFormat="1" applyFont="1" applyFill="1" applyBorder="1" applyAlignment="1">
      <alignment horizontal="center" vertical="center" wrapText="1"/>
    </xf>
    <xf numFmtId="2" fontId="8" fillId="0" borderId="1" xfId="2" applyNumberFormat="1" applyFont="1" applyFill="1" applyBorder="1" applyAlignment="1">
      <alignment horizontal="center" vertical="center" wrapText="1"/>
    </xf>
    <xf numFmtId="2" fontId="8" fillId="0" borderId="2" xfId="1" applyNumberFormat="1" applyFont="1" applyFill="1" applyBorder="1" applyAlignment="1">
      <alignment horizontal="center" vertical="center" wrapText="1"/>
    </xf>
    <xf numFmtId="2" fontId="8" fillId="0" borderId="3" xfId="1" applyNumberFormat="1" applyFont="1" applyFill="1" applyBorder="1" applyAlignment="1">
      <alignment horizontal="center" vertical="center" wrapText="1"/>
    </xf>
    <xf numFmtId="2" fontId="8" fillId="0" borderId="2" xfId="2" applyNumberFormat="1" applyFont="1" applyFill="1" applyBorder="1" applyAlignment="1">
      <alignment horizontal="center" vertical="center" wrapText="1"/>
    </xf>
    <xf numFmtId="2" fontId="8" fillId="0" borderId="3" xfId="2"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6" fontId="8" fillId="0" borderId="1" xfId="1" applyNumberFormat="1" applyFont="1" applyFill="1" applyBorder="1" applyAlignment="1">
      <alignment horizontal="center" vertical="center"/>
    </xf>
    <xf numFmtId="0" fontId="6" fillId="5" borderId="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2" fontId="8" fillId="0" borderId="1" xfId="0" applyNumberFormat="1" applyFont="1" applyFill="1" applyBorder="1" applyAlignment="1">
      <alignment horizontal="center" vertical="center" wrapText="1"/>
    </xf>
    <xf numFmtId="2" fontId="8" fillId="0" borderId="1" xfId="0" applyNumberFormat="1" applyFont="1" applyFill="1" applyBorder="1" applyAlignment="1">
      <alignment vertical="center" wrapText="1"/>
    </xf>
    <xf numFmtId="0" fontId="8" fillId="0" borderId="1" xfId="0" applyFont="1" applyBorder="1" applyAlignment="1">
      <alignment horizontal="left" vertical="top" wrapText="1"/>
    </xf>
    <xf numFmtId="0" fontId="7" fillId="0" borderId="1" xfId="0" applyFont="1" applyBorder="1" applyAlignment="1">
      <alignment horizontal="left" vertical="top" wrapText="1"/>
    </xf>
    <xf numFmtId="0" fontId="6" fillId="2" borderId="2" xfId="0" applyFont="1" applyFill="1" applyBorder="1" applyAlignment="1">
      <alignment horizontal="center" vertical="center" textRotation="90" wrapText="1"/>
    </xf>
    <xf numFmtId="0" fontId="6" fillId="2" borderId="5" xfId="0" applyFont="1" applyFill="1" applyBorder="1" applyAlignment="1">
      <alignment horizontal="center" vertical="center" textRotation="90" wrapText="1"/>
    </xf>
    <xf numFmtId="0" fontId="0" fillId="0" borderId="4" xfId="0" applyBorder="1" applyAlignment="1">
      <alignment horizontal="center"/>
    </xf>
    <xf numFmtId="2" fontId="8" fillId="0" borderId="1" xfId="1" applyNumberFormat="1" applyFont="1" applyFill="1" applyBorder="1" applyAlignment="1">
      <alignment vertical="center" wrapText="1"/>
    </xf>
    <xf numFmtId="2" fontId="8" fillId="0" borderId="1" xfId="1" applyNumberFormat="1" applyFont="1" applyFill="1" applyBorder="1" applyAlignment="1">
      <alignment horizontal="right" vertical="center" wrapText="1"/>
    </xf>
  </cellXfs>
  <cellStyles count="6">
    <cellStyle name="Excel Built-in Normal" xfId="4"/>
    <cellStyle name="Millares [0]" xfId="1" builtinId="6"/>
    <cellStyle name="Millares [0] 6" xfId="3"/>
    <cellStyle name="Normal" xfId="0" builtinId="0"/>
    <cellStyle name="Normal 2 2" xfId="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cs.supersalud.gov.co/Users/ana.cipagauta/Desktop/ana/CATALOGO%20Ago%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ROVIG"/>
      <sheetName val="Hoja1"/>
      <sheetName val="Vigentes"/>
      <sheetName val="Eliminados"/>
      <sheetName val="Hoja2"/>
      <sheetName val="Hoja3"/>
      <sheetName val="041"/>
      <sheetName val="Hoja4"/>
      <sheetName val="054"/>
      <sheetName val="543_548"/>
      <sheetName val="Hoja6"/>
      <sheetName val="544-547"/>
      <sheetName val="Hoja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tabSelected="1" topLeftCell="A5" zoomScale="120" zoomScaleNormal="120" workbookViewId="0">
      <selection activeCell="C16" sqref="C16:E19"/>
    </sheetView>
  </sheetViews>
  <sheetFormatPr baseColWidth="10" defaultRowHeight="15"/>
  <cols>
    <col min="1" max="1" width="12.140625" customWidth="1"/>
    <col min="2" max="2" width="26.28515625" style="2" customWidth="1"/>
    <col min="3" max="3" width="26.5703125" customWidth="1"/>
    <col min="4" max="4" width="11.42578125" customWidth="1"/>
    <col min="5" max="5" width="30.42578125" customWidth="1"/>
    <col min="6" max="6" width="47" style="3" customWidth="1"/>
    <col min="7" max="7" width="20.7109375" customWidth="1"/>
    <col min="8" max="8" width="17.140625" style="4" bestFit="1" customWidth="1"/>
    <col min="9" max="22" width="17.140625" style="4" customWidth="1"/>
    <col min="23" max="23" width="99.140625" customWidth="1"/>
  </cols>
  <sheetData>
    <row r="1" spans="1:24">
      <c r="A1" s="1" t="s">
        <v>30</v>
      </c>
    </row>
    <row r="2" spans="1:24">
      <c r="A2" s="1" t="s">
        <v>0</v>
      </c>
    </row>
    <row r="3" spans="1:24" s="6" customFormat="1" ht="15.75">
      <c r="A3" s="5" t="s">
        <v>1</v>
      </c>
      <c r="F3" s="7"/>
      <c r="H3" s="8"/>
      <c r="I3" s="8"/>
      <c r="J3" s="8"/>
      <c r="K3" s="8"/>
      <c r="L3" s="8"/>
      <c r="M3" s="8"/>
      <c r="N3" s="8"/>
      <c r="O3" s="8"/>
      <c r="P3" s="8"/>
      <c r="Q3" s="8"/>
      <c r="R3" s="8"/>
      <c r="S3" s="8"/>
      <c r="T3" s="8"/>
      <c r="U3" s="8"/>
      <c r="V3" s="8"/>
    </row>
    <row r="4" spans="1:24" s="6" customFormat="1" ht="15.75">
      <c r="A4" s="5" t="s">
        <v>2</v>
      </c>
      <c r="F4" s="7"/>
      <c r="H4" s="8"/>
      <c r="I4" s="8"/>
      <c r="J4" s="8"/>
      <c r="K4" s="8"/>
      <c r="L4" s="8"/>
      <c r="M4" s="8"/>
      <c r="N4" s="8"/>
      <c r="O4" s="8"/>
      <c r="P4" s="8"/>
      <c r="Q4" s="8"/>
      <c r="R4" s="8"/>
      <c r="S4" s="8"/>
      <c r="T4" s="8"/>
      <c r="U4" s="8"/>
      <c r="V4" s="8"/>
    </row>
    <row r="5" spans="1:24" s="6" customFormat="1" ht="15.75">
      <c r="A5" s="5" t="s">
        <v>3</v>
      </c>
      <c r="F5" s="7"/>
      <c r="H5" s="8"/>
      <c r="I5" s="8"/>
      <c r="J5" s="8"/>
      <c r="K5" s="8"/>
      <c r="L5" s="8"/>
      <c r="M5" s="8"/>
      <c r="N5" s="8"/>
      <c r="O5" s="8"/>
      <c r="P5" s="8"/>
      <c r="Q5" s="8"/>
      <c r="R5" s="8"/>
      <c r="S5" s="8"/>
      <c r="T5" s="8"/>
      <c r="U5" s="8"/>
      <c r="V5" s="8"/>
    </row>
    <row r="9" spans="1:24" s="4" customFormat="1" ht="25.5">
      <c r="A9" s="9" t="s">
        <v>4</v>
      </c>
      <c r="B9" s="9" t="s">
        <v>5</v>
      </c>
      <c r="C9" s="9" t="s">
        <v>6</v>
      </c>
      <c r="D9" s="9" t="s">
        <v>7</v>
      </c>
      <c r="E9" s="9" t="s">
        <v>8</v>
      </c>
      <c r="F9" s="11" t="s">
        <v>9</v>
      </c>
      <c r="G9" s="10" t="s">
        <v>10</v>
      </c>
      <c r="H9" s="10" t="s">
        <v>11</v>
      </c>
      <c r="I9" s="10" t="s">
        <v>13</v>
      </c>
      <c r="J9" s="14">
        <v>43831</v>
      </c>
      <c r="K9" s="14">
        <v>43862</v>
      </c>
      <c r="L9" s="14">
        <v>43891</v>
      </c>
      <c r="M9" s="14">
        <v>43922</v>
      </c>
      <c r="N9" s="14">
        <v>43952</v>
      </c>
      <c r="O9" s="14">
        <v>43983</v>
      </c>
      <c r="P9" s="14">
        <v>44013</v>
      </c>
      <c r="Q9" s="14">
        <v>44044</v>
      </c>
      <c r="R9" s="14">
        <v>44075</v>
      </c>
      <c r="S9" s="14">
        <v>44105</v>
      </c>
      <c r="T9" s="14">
        <v>44136</v>
      </c>
      <c r="U9" s="10" t="s">
        <v>14</v>
      </c>
      <c r="V9" s="14">
        <v>44166</v>
      </c>
      <c r="W9" s="10" t="s">
        <v>12</v>
      </c>
    </row>
    <row r="10" spans="1:24" s="4" customFormat="1" ht="60" customHeight="1">
      <c r="A10" s="37" t="s">
        <v>16</v>
      </c>
      <c r="B10" s="26" t="s">
        <v>17</v>
      </c>
      <c r="C10" s="24" t="s">
        <v>15</v>
      </c>
      <c r="D10" s="25" t="s">
        <v>18</v>
      </c>
      <c r="E10" s="13" t="s">
        <v>21</v>
      </c>
      <c r="F10" s="36" t="s">
        <v>19</v>
      </c>
      <c r="G10" s="12">
        <v>-218100</v>
      </c>
      <c r="H10" s="33">
        <f>+G10/G11</f>
        <v>-2.5681483662054756</v>
      </c>
      <c r="I10" s="33">
        <v>1</v>
      </c>
      <c r="J10" s="16">
        <f>-217824/136395</f>
        <v>-1.5970086880017595</v>
      </c>
      <c r="K10" s="16">
        <f>-216841/136395</f>
        <v>-1.5898016789471754</v>
      </c>
      <c r="L10" s="16">
        <f>-213677/136395</f>
        <v>-1.5666043476667033</v>
      </c>
      <c r="M10" s="16">
        <f>-212134/136395</f>
        <v>-1.5552916162615931</v>
      </c>
      <c r="N10" s="16">
        <f>-211234/136395</f>
        <v>-1.5486931339125334</v>
      </c>
      <c r="O10" s="16">
        <f>-209415/136395</f>
        <v>-1.5353568679203784</v>
      </c>
      <c r="P10" s="16">
        <f>-207108/136395</f>
        <v>-1.5184427581656219</v>
      </c>
      <c r="Q10" s="16">
        <f>-204883/136395</f>
        <v>-1.5021298434693353</v>
      </c>
      <c r="R10" s="16">
        <f>-203776/136395</f>
        <v>-1.494013710179992</v>
      </c>
      <c r="S10" s="16">
        <f>-206827/136395</f>
        <v>-1.5163825653433043</v>
      </c>
      <c r="T10" s="16">
        <f>-206087/136395</f>
        <v>-1.5109571465229663</v>
      </c>
      <c r="U10" s="12">
        <v>-219921</v>
      </c>
      <c r="V10" s="34">
        <f>+U10/U11</f>
        <v>-1.6123831518750686</v>
      </c>
      <c r="W10" s="31" t="s">
        <v>31</v>
      </c>
      <c r="X10" s="39"/>
    </row>
    <row r="11" spans="1:24" s="4" customFormat="1" ht="66" customHeight="1">
      <c r="A11" s="38"/>
      <c r="B11" s="27"/>
      <c r="C11" s="24"/>
      <c r="D11" s="25"/>
      <c r="E11" s="13" t="s">
        <v>22</v>
      </c>
      <c r="F11" s="36"/>
      <c r="G11" s="12">
        <v>84925</v>
      </c>
      <c r="H11" s="33"/>
      <c r="I11" s="33"/>
      <c r="J11" s="17"/>
      <c r="K11" s="17"/>
      <c r="L11" s="17"/>
      <c r="M11" s="17"/>
      <c r="N11" s="17"/>
      <c r="O11" s="17"/>
      <c r="P11" s="17"/>
      <c r="Q11" s="17"/>
      <c r="R11" s="17"/>
      <c r="S11" s="17"/>
      <c r="T11" s="17"/>
      <c r="U11" s="12">
        <v>136395</v>
      </c>
      <c r="V11" s="34"/>
      <c r="W11" s="32"/>
      <c r="X11" s="39"/>
    </row>
    <row r="12" spans="1:24" s="4" customFormat="1" ht="69.75" customHeight="1">
      <c r="A12" s="38"/>
      <c r="B12" s="27"/>
      <c r="C12" s="24" t="s">
        <v>20</v>
      </c>
      <c r="D12" s="25" t="s">
        <v>18</v>
      </c>
      <c r="E12" s="13" t="s">
        <v>23</v>
      </c>
      <c r="F12" s="35" t="s">
        <v>19</v>
      </c>
      <c r="G12" s="15">
        <v>-297178</v>
      </c>
      <c r="H12" s="18">
        <f>+G12/G13</f>
        <v>-2.9175715211372695</v>
      </c>
      <c r="I12" s="18">
        <v>1</v>
      </c>
      <c r="J12" s="18">
        <f>-297023/163591</f>
        <v>-1.8156438923901681</v>
      </c>
      <c r="K12" s="18">
        <f>-296710/163591</f>
        <v>-1.8137305842008424</v>
      </c>
      <c r="L12" s="18">
        <f>-294338/163591</f>
        <v>-1.7992310090408397</v>
      </c>
      <c r="M12" s="18">
        <f>-293490/163591</f>
        <v>-1.7940473497930816</v>
      </c>
      <c r="N12" s="18">
        <f>-293365/163591</f>
        <v>-1.7932832490784945</v>
      </c>
      <c r="O12" s="18">
        <f>-292280/163591</f>
        <v>-1.7866508548758795</v>
      </c>
      <c r="P12" s="18">
        <f>-290780/163591</f>
        <v>-1.7774816463008356</v>
      </c>
      <c r="Q12" s="18">
        <f>-289347/163591</f>
        <v>-1.7687219957088103</v>
      </c>
      <c r="R12" s="18">
        <f>-288963/163591</f>
        <v>-1.7663746783135992</v>
      </c>
      <c r="S12" s="20">
        <f>-292877/163591</f>
        <v>-1.7903001998887469</v>
      </c>
      <c r="T12" s="20">
        <f>-293017/163591</f>
        <v>-1.7911559926890843</v>
      </c>
      <c r="U12" s="12">
        <v>-307328</v>
      </c>
      <c r="V12" s="41">
        <f>+U12/U13</f>
        <v>-1.8786363553007195</v>
      </c>
      <c r="W12" s="29" t="s">
        <v>32</v>
      </c>
    </row>
    <row r="13" spans="1:24" s="4" customFormat="1" ht="61.5" customHeight="1">
      <c r="A13" s="38"/>
      <c r="B13" s="27"/>
      <c r="C13" s="24"/>
      <c r="D13" s="25"/>
      <c r="E13" s="13" t="s">
        <v>24</v>
      </c>
      <c r="F13" s="35"/>
      <c r="G13" s="15">
        <v>101858</v>
      </c>
      <c r="H13" s="18"/>
      <c r="I13" s="18"/>
      <c r="J13" s="18"/>
      <c r="K13" s="18"/>
      <c r="L13" s="18"/>
      <c r="M13" s="18"/>
      <c r="N13" s="18"/>
      <c r="O13" s="18"/>
      <c r="P13" s="18"/>
      <c r="Q13" s="18"/>
      <c r="R13" s="18"/>
      <c r="S13" s="21"/>
      <c r="T13" s="21"/>
      <c r="U13" s="12">
        <v>163591</v>
      </c>
      <c r="V13" s="41"/>
      <c r="W13" s="30"/>
    </row>
    <row r="14" spans="1:24" s="4" customFormat="1" ht="71.25" customHeight="1">
      <c r="A14" s="38"/>
      <c r="B14" s="27"/>
      <c r="C14" s="24" t="s">
        <v>25</v>
      </c>
      <c r="D14" s="25" t="s">
        <v>28</v>
      </c>
      <c r="E14" s="13" t="s">
        <v>26</v>
      </c>
      <c r="F14" s="36" t="s">
        <v>29</v>
      </c>
      <c r="G14" s="15">
        <v>15426145153.997999</v>
      </c>
      <c r="H14" s="19">
        <f>+G14/G15</f>
        <v>9.6506083018412653E-2</v>
      </c>
      <c r="I14" s="19">
        <v>1</v>
      </c>
      <c r="J14" s="19">
        <f>11364514671/253846350318</f>
        <v>4.4769265568574745E-2</v>
      </c>
      <c r="K14" s="19">
        <f>16171037654/256440447484</f>
        <v>6.3059621883591335E-2</v>
      </c>
      <c r="L14" s="19">
        <f>16168557303/256579943909</f>
        <v>6.3015670892555914E-2</v>
      </c>
      <c r="M14" s="19">
        <f>14015923748/257562220632</f>
        <v>5.4417622715039742E-2</v>
      </c>
      <c r="N14" s="19">
        <f>11529387206/276456472560</f>
        <v>4.1704168107323837E-2</v>
      </c>
      <c r="O14" s="19">
        <f>11529387206/255872992475</f>
        <v>4.5059023597914402E-2</v>
      </c>
      <c r="P14" s="19">
        <f>11529387206/245775613823</f>
        <v>4.6910216301211671E-2</v>
      </c>
      <c r="Q14" s="19">
        <f>4004369806/244503796400</f>
        <v>1.6377536320331752E-2</v>
      </c>
      <c r="R14" s="19">
        <f>4004369806/244503796400</f>
        <v>1.6377536320331752E-2</v>
      </c>
      <c r="S14" s="22">
        <f>28993313929/241007461597</f>
        <v>0.12030048255303022</v>
      </c>
      <c r="T14" s="22">
        <f>23073035209/238421320612</f>
        <v>9.6774211088900025E-2</v>
      </c>
      <c r="U14" s="12">
        <v>13373226459.6</v>
      </c>
      <c r="V14" s="40">
        <f>+U14/U15</f>
        <v>5.609073226032165E-2</v>
      </c>
      <c r="W14" s="29" t="s">
        <v>33</v>
      </c>
    </row>
    <row r="15" spans="1:24" s="4" customFormat="1" ht="71.25" customHeight="1">
      <c r="A15" s="38"/>
      <c r="B15" s="28"/>
      <c r="C15" s="24"/>
      <c r="D15" s="25"/>
      <c r="E15" s="13" t="s">
        <v>27</v>
      </c>
      <c r="F15" s="36"/>
      <c r="G15" s="15">
        <v>159846350318.19501</v>
      </c>
      <c r="H15" s="19"/>
      <c r="I15" s="19"/>
      <c r="J15" s="19"/>
      <c r="K15" s="19"/>
      <c r="L15" s="19"/>
      <c r="M15" s="19"/>
      <c r="N15" s="19"/>
      <c r="O15" s="19"/>
      <c r="P15" s="19"/>
      <c r="Q15" s="19"/>
      <c r="R15" s="19"/>
      <c r="S15" s="23"/>
      <c r="T15" s="23"/>
      <c r="U15" s="12">
        <v>238421320612</v>
      </c>
      <c r="V15" s="40"/>
      <c r="W15" s="30"/>
    </row>
  </sheetData>
  <autoFilter ref="A9:W15"/>
  <mergeCells count="57">
    <mergeCell ref="P10:P11"/>
    <mergeCell ref="P12:P13"/>
    <mergeCell ref="P14:P15"/>
    <mergeCell ref="O10:O11"/>
    <mergeCell ref="O12:O13"/>
    <mergeCell ref="O14:O15"/>
    <mergeCell ref="X10:X11"/>
    <mergeCell ref="V14:V15"/>
    <mergeCell ref="L10:L11"/>
    <mergeCell ref="L12:L13"/>
    <mergeCell ref="L14:L15"/>
    <mergeCell ref="N10:N11"/>
    <mergeCell ref="N12:N13"/>
    <mergeCell ref="N14:N15"/>
    <mergeCell ref="W12:W13"/>
    <mergeCell ref="V12:V13"/>
    <mergeCell ref="A10:A15"/>
    <mergeCell ref="F10:F11"/>
    <mergeCell ref="H10:H11"/>
    <mergeCell ref="I12:I13"/>
    <mergeCell ref="C10:C11"/>
    <mergeCell ref="D10:D11"/>
    <mergeCell ref="W14:W15"/>
    <mergeCell ref="W10:W11"/>
    <mergeCell ref="I10:I11"/>
    <mergeCell ref="V10:V11"/>
    <mergeCell ref="F12:F13"/>
    <mergeCell ref="H12:H13"/>
    <mergeCell ref="I14:I15"/>
    <mergeCell ref="F14:F15"/>
    <mergeCell ref="H14:H15"/>
    <mergeCell ref="J10:J11"/>
    <mergeCell ref="J12:J13"/>
    <mergeCell ref="J14:J15"/>
    <mergeCell ref="C14:C15"/>
    <mergeCell ref="D14:D15"/>
    <mergeCell ref="C12:C13"/>
    <mergeCell ref="D12:D13"/>
    <mergeCell ref="B10:B15"/>
    <mergeCell ref="Q10:Q11"/>
    <mergeCell ref="Q12:Q13"/>
    <mergeCell ref="Q14:Q15"/>
    <mergeCell ref="K10:K11"/>
    <mergeCell ref="K12:K13"/>
    <mergeCell ref="K14:K15"/>
    <mergeCell ref="M10:M11"/>
    <mergeCell ref="M12:M13"/>
    <mergeCell ref="M14:M15"/>
    <mergeCell ref="R10:R11"/>
    <mergeCell ref="R12:R13"/>
    <mergeCell ref="R14:R15"/>
    <mergeCell ref="T10:T11"/>
    <mergeCell ref="T12:T13"/>
    <mergeCell ref="T14:T15"/>
    <mergeCell ref="S10:S11"/>
    <mergeCell ref="S12:S13"/>
    <mergeCell ref="S14:S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INDICADORES FROS VF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 Contabilidad</dc:creator>
  <cp:lastModifiedBy>Maciel Socorro Cabrera Tejada</cp:lastModifiedBy>
  <dcterms:created xsi:type="dcterms:W3CDTF">2020-05-19T01:39:25Z</dcterms:created>
  <dcterms:modified xsi:type="dcterms:W3CDTF">2022-12-08T02:31:42Z</dcterms:modified>
</cp:coreProperties>
</file>