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Debate de Control Politico\7\Bateria Indicadores Financieros 2022\"/>
    </mc:Choice>
  </mc:AlternateContent>
  <bookViews>
    <workbookView xWindow="0" yWindow="0" windowWidth="20490" windowHeight="7650"/>
  </bookViews>
  <sheets>
    <sheet name="MATRIZ DE INDICADORES FROS VF" sheetId="1" r:id="rId1"/>
  </sheets>
  <externalReferences>
    <externalReference r:id="rId2"/>
  </externalReferences>
  <definedNames>
    <definedName name="_00">#N/A</definedName>
    <definedName name="_0000_03" localSheetId="0">[1]CAPROVIG!#REF!</definedName>
    <definedName name="_0000_03">[1]CAPROVIG!#REF!</definedName>
    <definedName name="_0000_08">#N/A</definedName>
    <definedName name="_1000_01">#N/A</definedName>
    <definedName name="_1130_02" localSheetId="0">[1]CAPROVIG!#REF!</definedName>
    <definedName name="_1130_02">[1]CAPROVIG!#REF!</definedName>
    <definedName name="_133_19" localSheetId="0">[1]CAPROVIG!#REF!</definedName>
    <definedName name="_133_19">[1]CAPROVIG!#REF!</definedName>
    <definedName name="_2110_02" localSheetId="0">[1]CAPROVIG!#REF!</definedName>
    <definedName name="_2110_02">[1]CAPROVIG!#REF!</definedName>
    <definedName name="_2110_06" localSheetId="0">[1]CAPROVIG!#REF!</definedName>
    <definedName name="_2110_06">[1]CAPROVIG!#REF!</definedName>
    <definedName name="_230_01">#N/A</definedName>
    <definedName name="_230_03">#N/A</definedName>
    <definedName name="_230_05">#N/A</definedName>
    <definedName name="_3000_08" localSheetId="0">[1]CAPROVIG!#REF!</definedName>
    <definedName name="_3000_08">[1]CAPROVIG!#REF!</definedName>
    <definedName name="_3000_19" localSheetId="0">[1]CAPROVIG!#REF!</definedName>
    <definedName name="_3000_19">[1]CAPROVIG!#REF!</definedName>
    <definedName name="_3110_11" localSheetId="0">[1]CAPROVIG!#REF!</definedName>
    <definedName name="_3110_11">[1]CAPROVIG!#REF!</definedName>
    <definedName name="_3130_02" localSheetId="0">[1]CAPROVIG!#REF!</definedName>
    <definedName name="_3130_02">[1]CAPROVIG!#REF!</definedName>
    <definedName name="_888_22" localSheetId="0">[1]CAPROVIG!#REF!</definedName>
    <definedName name="_888_22">[1]CAPROVIG!#REF!</definedName>
    <definedName name="_888_29" localSheetId="0">[1]CAPROVIG!#REF!</definedName>
    <definedName name="_888_29">[1]CAPROVIG!#REF!</definedName>
    <definedName name="_888_34" localSheetId="0">[1]CAPROVIG!#REF!</definedName>
    <definedName name="_888_34">[1]CAPROVIG!#REF!</definedName>
    <definedName name="_888_35" localSheetId="0">[1]CAPROVIG!#REF!</definedName>
    <definedName name="_888_35">[1]CAPROVIG!#REF!</definedName>
    <definedName name="_888_43">#N/A</definedName>
    <definedName name="_888_44">#N/A</definedName>
    <definedName name="_xlnm._FilterDatabase" localSheetId="0" hidden="1">'MATRIZ DE INDICADORES FROS VF'!$A$9:$AS$15</definedName>
    <definedName name="_Key1" localSheetId="0" hidden="1">[1]CAPROVIG!#REF!</definedName>
    <definedName name="_Key1" hidden="1">[1]CAPROVIG!#REF!</definedName>
    <definedName name="_Key2" localSheetId="0" hidden="1">[1]CAPROVIG!#REF!</definedName>
    <definedName name="_Key2" hidden="1">[1]CAPROVIG!#REF!</definedName>
    <definedName name="_Order1" hidden="1">255</definedName>
    <definedName name="_Order2" hidden="1">255</definedName>
    <definedName name="_Toc134838815_7">#N/A</definedName>
    <definedName name="_Toc134838819_6">#N/A</definedName>
    <definedName name="_Toc134838824_7">#N/A</definedName>
    <definedName name="a" localSheetId="0">[1]CAPROVIG!#REF!</definedName>
    <definedName name="a">[1]CAPROVIG!#REF!</definedName>
    <definedName name="Daniel" localSheetId="0" hidden="1">[1]CAPROVIG!#REF!</definedName>
    <definedName name="Daniel" hidden="1">[1]CAPROVIG!#REF!</definedName>
    <definedName name="ggggggggggggggg" localSheetId="0">[1]CAPROVIG!#REF!</definedName>
    <definedName name="ggggggggggggggg">[1]CAPROVIG!#REF!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4" i="1" l="1"/>
  <c r="AR12" i="1"/>
  <c r="AR10" i="1"/>
  <c r="AS7" i="1" l="1"/>
  <c r="U14" i="1" l="1"/>
  <c r="U12" i="1" l="1"/>
  <c r="U10" i="1" l="1"/>
  <c r="T14" i="1" l="1"/>
  <c r="T12" i="1"/>
  <c r="T10" i="1" l="1"/>
  <c r="S14" i="1" l="1"/>
  <c r="S12" i="1"/>
  <c r="S10" i="1"/>
  <c r="R14" i="1" l="1"/>
  <c r="Q14" i="1" l="1"/>
  <c r="P14" i="1"/>
  <c r="O14" i="1" l="1"/>
  <c r="N14" i="1" l="1"/>
  <c r="M14" i="1"/>
  <c r="L14" i="1"/>
  <c r="J14" i="1"/>
  <c r="K14" i="1"/>
  <c r="R12" i="1" l="1"/>
  <c r="Q12" i="1"/>
  <c r="P12" i="1"/>
  <c r="O12" i="1"/>
  <c r="N12" i="1"/>
  <c r="M12" i="1"/>
  <c r="L12" i="1"/>
  <c r="J12" i="1" l="1"/>
  <c r="K12" i="1"/>
  <c r="H10" i="1" l="1"/>
  <c r="R10" i="1"/>
  <c r="Q10" i="1"/>
  <c r="P10" i="1"/>
  <c r="O10" i="1"/>
  <c r="N10" i="1"/>
  <c r="M10" i="1"/>
  <c r="L10" i="1"/>
  <c r="K10" i="1"/>
  <c r="J10" i="1"/>
  <c r="H14" i="1" l="1"/>
  <c r="H12" i="1"/>
</calcChain>
</file>

<file path=xl/sharedStrings.xml><?xml version="1.0" encoding="utf-8"?>
<sst xmlns="http://schemas.openxmlformats.org/spreadsheetml/2006/main" count="36" uniqueCount="34">
  <si>
    <t>NIT</t>
  </si>
  <si>
    <t xml:space="preserve">SUPERINTENDENCIA NACIONAL DE SALUD </t>
  </si>
  <si>
    <t xml:space="preserve">SUPERINTENDENCIA DELEGA PARA LAS MEDIDAS ESPECIALES </t>
  </si>
  <si>
    <t xml:space="preserve">PRIORIZACIÓN DE INDICADORES FÉNIX Y DESCRIPCIÓN METODOLOGICA PARA ENTIDADES ADMINISTRADORAS DE PLANES BENEFICIARIOS </t>
  </si>
  <si>
    <t>Componente</t>
  </si>
  <si>
    <t xml:space="preserve">Línea </t>
  </si>
  <si>
    <t>Indicador</t>
  </si>
  <si>
    <t>Fuente</t>
  </si>
  <si>
    <t>Metodologìa</t>
  </si>
  <si>
    <t>OBSERVACIONES Y ACLARACIONES</t>
  </si>
  <si>
    <t>LINEA BASE DATOS</t>
  </si>
  <si>
    <t>LINEA BASE %</t>
  </si>
  <si>
    <t>OBSERVACIÓN</t>
  </si>
  <si>
    <t>META</t>
  </si>
  <si>
    <t>DATOS PERIODO ANALISIS</t>
  </si>
  <si>
    <t>Capital Minimo</t>
  </si>
  <si>
    <t>INDICADORES DE SEGUIMIENTO</t>
  </si>
  <si>
    <t>Condiciones Financieras</t>
  </si>
  <si>
    <t>FT 011</t>
  </si>
  <si>
    <t>NOTA:Tenga en cuenta que el defecto patrimonial inicial para quienes se rigen por el Decreto 2702 de 2014 es junio de 2015, a quienes les aplique el Decreto 2117 de 2016 es diciembre de 2015 y para quienes aplique el Decreto 718 de 2017 es el defecto proyectado al cierre de la primera vigencia fiscal de la operación.</t>
  </si>
  <si>
    <t>Patrimonio Adecuado</t>
  </si>
  <si>
    <t>Defecto de capital inicial menos el defecto de capital del periodo de cálculo</t>
  </si>
  <si>
    <t xml:space="preserve">Defecto de capital inicial por porcentaje a cumplir para el periodo de calculo </t>
  </si>
  <si>
    <t>Defecto patrimonial inicial menos el defecto patrimonial del periodo de cálculo</t>
  </si>
  <si>
    <t>Defecto patrimonial inicial por porcentaje a cumplir para el periodo de calculo</t>
  </si>
  <si>
    <t>Inversion de Reservas Tecnicas</t>
  </si>
  <si>
    <t>Inversiones del periodo objeto de analisis</t>
  </si>
  <si>
    <t>(Reservas del periodo inmediatamente anterior por porcentaje a cumplir para el periodo de calculo)</t>
  </si>
  <si>
    <t>FT001</t>
  </si>
  <si>
    <t>La validación de las cifras se hace con la información reportada por parte del vigilado en el archivo 167 de la Circular Externa 007 de 2014,  la cual debe coincidir con la información reportada en el archivo FT001 y FT006. Habrá algunas excepciones especificas, para los casos de certificación de deuda por parte del Adres y/o Entes Territoriales, la cual deberá ser coordinada con la Delegada para la Supervisión de Riesgos.</t>
  </si>
  <si>
    <t>ASMET SALUD ESPS</t>
  </si>
  <si>
    <r>
      <t xml:space="preserve">
Al cierre del mes de análisis, se presenta defecto de capital mínimo de </t>
    </r>
    <r>
      <rPr>
        <b/>
        <sz val="10"/>
        <rFont val="Calibri"/>
        <family val="2"/>
        <scheme val="minor"/>
      </rPr>
      <t xml:space="preserve">-$389.596 </t>
    </r>
    <r>
      <rPr>
        <sz val="10"/>
        <rFont val="Calibri"/>
        <family val="2"/>
        <scheme val="minor"/>
      </rPr>
      <t xml:space="preserve">millones, frente al defecto proyectado para el primer año de operación </t>
    </r>
    <r>
      <rPr>
        <sz val="11"/>
        <rFont val="Calibri"/>
        <family val="2"/>
        <scheme val="minor"/>
      </rPr>
      <t>(2018)</t>
    </r>
    <r>
      <rPr>
        <sz val="10"/>
        <rFont val="Calibri"/>
        <family val="2"/>
        <scheme val="minor"/>
      </rPr>
      <t xml:space="preserve"> según PRI. Teniendo en cuenta el plan de cumplimiento de habilitación proyectado para enervar el defecto de capital mínimo y aprobado mediante Resolución 127 de 2018, para la vigencia 2022 se debe enervar el 50% del capital mínimo proyectado en el PRI, es decir, que para el cumplimiento del capital mínimo se debe impactar positivamente el patrimonio en </t>
    </r>
    <r>
      <rPr>
        <b/>
        <sz val="10"/>
        <rFont val="Calibri"/>
        <family val="2"/>
        <scheme val="minor"/>
      </rPr>
      <t xml:space="preserve">$646.945 </t>
    </r>
    <r>
      <rPr>
        <sz val="10"/>
        <rFont val="Calibri"/>
        <family val="2"/>
        <scheme val="minor"/>
      </rPr>
      <t xml:space="preserve">millones.
</t>
    </r>
  </si>
  <si>
    <t>La inversión en reservas técnicas de Asmet Salud EPS SAS, se encuentran respaldadas en certificados de deuda NO PBS emitidos por los diferentes deudores del sistema de acuerdo a lo establecido en el numeral 2.d. del articulo 3 Decreto 2117 de 2016, contratos de transacción suscritos con Entidades Territoriales y no financiados por $81.402 millones. Esta inversión computa el 0,30% del total mínimo requerido para el periodo analizado.</t>
  </si>
  <si>
    <r>
      <t xml:space="preserve">
Al cierre del mes de análisis de 2022 se presenta defecto de patromonio adecuado es de </t>
    </r>
    <r>
      <rPr>
        <b/>
        <sz val="10"/>
        <rFont val="Calibri"/>
        <family val="2"/>
        <scheme val="minor"/>
      </rPr>
      <t>$504.577</t>
    </r>
    <r>
      <rPr>
        <sz val="10"/>
        <rFont val="Calibri"/>
        <family val="2"/>
        <scheme val="minor"/>
      </rPr>
      <t xml:space="preserve"> millones, frente al defecto proyectado para el primer año de operación (2018) según PRI. Teniendo en cuenta el plan de cumplimiento de habilitación proyectado para enervar el defecto de patrimonio adecuado y aprobado mediante Resolución 127 de 2018, para la vigencia 2022 se debe enervar el 50% del capital mínimo proyectado en el PRI, es decir, que para el cumplimiento del patrimonio adecado se debe impactar positivamente el patrimonio en </t>
    </r>
    <r>
      <rPr>
        <b/>
        <sz val="10"/>
        <rFont val="Calibri"/>
        <family val="2"/>
        <scheme val="minor"/>
      </rPr>
      <t>$813.239</t>
    </r>
    <r>
      <rPr>
        <sz val="10"/>
        <rFont val="Calibri"/>
        <family val="2"/>
        <scheme val="minor"/>
      </rPr>
      <t xml:space="preserve"> millones.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</si>
</sst>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 _€_-;\-* #,##0.00\ _€_-;_-* &quot;-&quot;??\ _€_-;_-@_-"/>
    <numFmt numFmtId="164" formatCode="_-* #,##0_-;\-* #,##0_-;_-* &quot;-&quot;_-;_-@_-"/>
    <numFmt numFmtId="165" formatCode="_-* #,##0.00_-;\-* #,##0.00_-;_-* &quot;-&quot;??_-;_-@_-"/>
    <numFmt numFmtId="166" formatCode="#,##0_ ;\-#,##0\ "/>
    <numFmt numFmtId="167" formatCode="#,##0.00_ ;\-#,##0.00\ "/>
    <numFmt numFmtId="168" formatCode="&quot;$&quot;\ #,##0.00_);[Red]\(&quot;$&quot;\ #,##0.00\)"/>
    <numFmt numFmtId="169" formatCode="_(&quot;$&quot;\ * #,##0.00_);_(&quot;$&quot;\ * \(#,##0.00\);_(&quot;$&quot;\ * &quot;-&quot;??_);_(@_)"/>
  </numFmts>
  <fonts count="33">
    <font>
      <sz val="11"/>
      <color theme="1"/>
      <name val="Calibri"/>
      <family val="2"/>
      <scheme val="minor"/>
    </font>
    <font>
      <sz val="11"/>
      <color theme="1"/>
      <name val="Calibri"/>
      <family val="2"/>
      <scheme val="minor"/>
    </font>
    <font>
      <b/>
      <sz val="11"/>
      <color theme="1"/>
      <name val="Calibri"/>
      <family val="2"/>
      <scheme val="minor"/>
    </font>
    <font>
      <b/>
      <sz val="12"/>
      <name val="Arial"/>
      <family val="2"/>
    </font>
    <font>
      <sz val="11"/>
      <name val="Calibri"/>
      <family val="2"/>
      <scheme val="minor"/>
    </font>
    <font>
      <b/>
      <sz val="9"/>
      <name val="Calibri"/>
      <family val="2"/>
      <scheme val="minor"/>
    </font>
    <font>
      <b/>
      <sz val="10"/>
      <name val="Calibri"/>
      <family val="2"/>
      <scheme val="minor"/>
    </font>
    <font>
      <sz val="10"/>
      <color theme="1"/>
      <name val="Calibri"/>
      <family val="2"/>
      <scheme val="minor"/>
    </font>
    <font>
      <sz val="10"/>
      <name val="Calibri"/>
      <family val="2"/>
      <scheme val="minor"/>
    </font>
    <font>
      <sz val="11"/>
      <color indexed="8"/>
      <name val="Ari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8"/>
      <name val="Calibri"/>
      <family val="2"/>
    </font>
    <font>
      <sz val="10"/>
      <name val="Arial"/>
      <family val="2"/>
    </font>
    <font>
      <sz val="11"/>
      <color indexed="8"/>
      <name val="Calibri"/>
      <family val="2"/>
      <charset val="1"/>
    </font>
    <font>
      <sz val="10"/>
      <color rgb="FF000000"/>
      <name val="Arial"/>
      <family val="2"/>
    </font>
    <font>
      <sz val="10"/>
      <color indexed="8"/>
      <name val="Arial"/>
      <family val="2"/>
    </font>
    <font>
      <sz val="11"/>
      <color rgb="FF000000"/>
      <name val="Calibri"/>
      <family val="2"/>
      <scheme val="minor"/>
    </font>
    <font>
      <b/>
      <sz val="18"/>
      <color theme="3"/>
      <name val="Calibri Light"/>
      <family val="2"/>
      <scheme val="major"/>
    </font>
    <font>
      <sz val="10"/>
      <color rgb="FF000000"/>
      <name val="Arial1"/>
    </font>
  </fonts>
  <fills count="39">
    <fill>
      <patternFill patternType="none"/>
    </fill>
    <fill>
      <patternFill patternType="gray125"/>
    </fill>
    <fill>
      <patternFill patternType="solid">
        <fgColor rgb="FFBFBFBF"/>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8"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16">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9" fillId="0" borderId="0"/>
    <xf numFmtId="0" fontId="1" fillId="0" borderId="0"/>
    <xf numFmtId="0" fontId="10" fillId="0" borderId="6" applyNumberFormat="0" applyFill="0" applyAlignment="0" applyProtection="0"/>
    <xf numFmtId="0" fontId="11" fillId="0" borderId="7" applyNumberFormat="0" applyFill="0" applyAlignment="0" applyProtection="0"/>
    <xf numFmtId="0" fontId="12" fillId="0" borderId="8" applyNumberFormat="0" applyFill="0" applyAlignment="0" applyProtection="0"/>
    <xf numFmtId="0" fontId="12" fillId="0" borderId="0" applyNumberFormat="0" applyFill="0" applyBorder="0" applyAlignment="0" applyProtection="0"/>
    <xf numFmtId="0" fontId="13" fillId="6" borderId="0" applyNumberFormat="0" applyBorder="0" applyAlignment="0" applyProtection="0"/>
    <xf numFmtId="0" fontId="14" fillId="7" borderId="0" applyNumberFormat="0" applyBorder="0" applyAlignment="0" applyProtection="0"/>
    <xf numFmtId="0" fontId="16" fillId="9" borderId="9" applyNumberFormat="0" applyAlignment="0" applyProtection="0"/>
    <xf numFmtId="0" fontId="17" fillId="10" borderId="10" applyNumberFormat="0" applyAlignment="0" applyProtection="0"/>
    <xf numFmtId="0" fontId="18" fillId="10" borderId="9" applyNumberFormat="0" applyAlignment="0" applyProtection="0"/>
    <xf numFmtId="0" fontId="19" fillId="0" borderId="11" applyNumberFormat="0" applyFill="0" applyAlignment="0" applyProtection="0"/>
    <xf numFmtId="0" fontId="20" fillId="11" borderId="12"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 fillId="0" borderId="14" applyNumberFormat="0" applyFill="0" applyAlignment="0" applyProtection="0"/>
    <xf numFmtId="0" fontId="23"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3"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3"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3"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3"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3"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4" fillId="0" borderId="0">
      <alignment vertical="top"/>
    </xf>
    <xf numFmtId="164"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0" fontId="25" fillId="0" borderId="0"/>
    <xf numFmtId="169" fontId="25" fillId="0" borderId="0" applyFont="0" applyFill="0" applyBorder="0" applyAlignment="0" applyProtection="0"/>
    <xf numFmtId="0" fontId="26" fillId="0" borderId="0"/>
    <xf numFmtId="0" fontId="26" fillId="0" borderId="0"/>
    <xf numFmtId="0" fontId="27" fillId="0" borderId="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28"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0" fontId="9" fillId="0" borderId="0"/>
    <xf numFmtId="0" fontId="30"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0" fontId="1" fillId="0" borderId="0"/>
    <xf numFmtId="43" fontId="1" fillId="0" borderId="0" applyFont="0" applyFill="0" applyBorder="0" applyAlignment="0" applyProtection="0"/>
    <xf numFmtId="0" fontId="31" fillId="0" borderId="0" applyNumberFormat="0" applyFill="0" applyBorder="0" applyAlignment="0" applyProtection="0"/>
    <xf numFmtId="0" fontId="15" fillId="8" borderId="0" applyNumberFormat="0" applyBorder="0" applyAlignment="0" applyProtection="0"/>
    <xf numFmtId="0" fontId="1" fillId="12" borderId="13" applyNumberFormat="0" applyFont="0" applyAlignment="0" applyProtection="0"/>
    <xf numFmtId="0" fontId="23" fillId="16" borderId="0" applyNumberFormat="0" applyBorder="0" applyAlignment="0" applyProtection="0"/>
    <xf numFmtId="0" fontId="23" fillId="20" borderId="0" applyNumberFormat="0" applyBorder="0" applyAlignment="0" applyProtection="0"/>
    <xf numFmtId="0" fontId="23" fillId="24" borderId="0" applyNumberFormat="0" applyBorder="0" applyAlignment="0" applyProtection="0"/>
    <xf numFmtId="0" fontId="23" fillId="28" borderId="0" applyNumberFormat="0" applyBorder="0" applyAlignment="0" applyProtection="0"/>
    <xf numFmtId="0" fontId="23" fillId="32" borderId="0" applyNumberFormat="0" applyBorder="0" applyAlignment="0" applyProtection="0"/>
    <xf numFmtId="0" fontId="23" fillId="36" borderId="0" applyNumberFormat="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9" fontId="30" fillId="0" borderId="0" applyFont="0" applyFill="0" applyBorder="0" applyAlignment="0" applyProtection="0"/>
    <xf numFmtId="164" fontId="30" fillId="0" borderId="0" applyFont="0" applyFill="0" applyBorder="0" applyAlignment="0" applyProtection="0"/>
    <xf numFmtId="0" fontId="1" fillId="0" borderId="0"/>
    <xf numFmtId="165" fontId="1" fillId="0" borderId="0" applyFont="0" applyFill="0" applyBorder="0" applyAlignment="0" applyProtection="0"/>
    <xf numFmtId="16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26" fillId="0" borderId="0"/>
    <xf numFmtId="0" fontId="29" fillId="0" borderId="0"/>
    <xf numFmtId="169" fontId="32" fillId="0" borderId="0"/>
    <xf numFmtId="169" fontId="32" fillId="0" borderId="0"/>
    <xf numFmtId="0" fontId="1" fillId="0" borderId="0"/>
    <xf numFmtId="168" fontId="26" fillId="0" borderId="0"/>
    <xf numFmtId="0" fontId="1" fillId="0" borderId="0"/>
    <xf numFmtId="165" fontId="1" fillId="0" borderId="0" applyFont="0" applyFill="0" applyBorder="0" applyAlignment="0" applyProtection="0"/>
    <xf numFmtId="169" fontId="1" fillId="0" borderId="0" applyFont="0" applyFill="0" applyBorder="0" applyAlignment="0" applyProtection="0"/>
    <xf numFmtId="0" fontId="29" fillId="0" borderId="0">
      <alignment vertical="top"/>
    </xf>
    <xf numFmtId="0" fontId="1" fillId="0" borderId="0"/>
    <xf numFmtId="165"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169" fontId="1" fillId="0" borderId="0" applyFont="0" applyFill="0" applyBorder="0" applyAlignment="0" applyProtection="0"/>
    <xf numFmtId="0" fontId="29" fillId="0" borderId="0">
      <alignment vertical="top"/>
    </xf>
    <xf numFmtId="164" fontId="29" fillId="0" borderId="0" applyFont="0" applyFill="0" applyBorder="0" applyAlignment="0" applyProtection="0"/>
    <xf numFmtId="164" fontId="29" fillId="0" borderId="0" applyFont="0" applyFill="0" applyBorder="0" applyAlignment="0" applyProtection="0">
      <alignment vertical="top"/>
    </xf>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alignment vertical="top"/>
    </xf>
    <xf numFmtId="9" fontId="29" fillId="0" borderId="0" applyFont="0" applyFill="0" applyBorder="0" applyAlignment="0" applyProtection="0">
      <alignment vertical="top"/>
    </xf>
    <xf numFmtId="9" fontId="29" fillId="0" borderId="0" applyFont="0" applyFill="0" applyBorder="0" applyAlignment="0" applyProtection="0">
      <alignment vertical="top"/>
    </xf>
    <xf numFmtId="0" fontId="1" fillId="0" borderId="0"/>
    <xf numFmtId="164" fontId="1" fillId="0" borderId="0" applyFont="0" applyFill="0" applyBorder="0" applyAlignment="0" applyProtection="0"/>
  </cellStyleXfs>
  <cellXfs count="59">
    <xf numFmtId="0" fontId="0" fillId="0" borderId="0" xfId="0"/>
    <xf numFmtId="0" fontId="2" fillId="0" borderId="0" xfId="0" applyFont="1"/>
    <xf numFmtId="0" fontId="0" fillId="0" borderId="0" xfId="0" applyAlignment="1"/>
    <xf numFmtId="0" fontId="0" fillId="0" borderId="0" xfId="0" applyAlignment="1">
      <alignment vertical="top"/>
    </xf>
    <xf numFmtId="0" fontId="0" fillId="0" borderId="0" xfId="0" applyAlignment="1">
      <alignment horizontal="center"/>
    </xf>
    <xf numFmtId="0" fontId="3" fillId="0" borderId="0" xfId="0" applyFont="1"/>
    <xf numFmtId="0" fontId="4" fillId="0" borderId="0" xfId="0" applyFont="1"/>
    <xf numFmtId="0" fontId="4" fillId="0" borderId="0" xfId="0" applyFont="1" applyAlignment="1">
      <alignment vertical="top"/>
    </xf>
    <xf numFmtId="0" fontId="5" fillId="0" borderId="0" xfId="0" applyFont="1" applyAlignment="1">
      <alignment horizontal="center"/>
    </xf>
    <xf numFmtId="0" fontId="6"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4" borderId="1" xfId="0" applyFont="1" applyFill="1" applyBorder="1" applyAlignment="1">
      <alignment horizontal="center" vertical="center"/>
    </xf>
    <xf numFmtId="166" fontId="8" fillId="0" borderId="1" xfId="1" applyNumberFormat="1" applyFont="1" applyFill="1" applyBorder="1" applyAlignment="1">
      <alignment horizontal="right" vertical="center"/>
    </xf>
    <xf numFmtId="167" fontId="8" fillId="0" borderId="1" xfId="1" applyNumberFormat="1" applyFont="1" applyFill="1" applyBorder="1" applyAlignment="1">
      <alignment horizontal="left" vertical="center" wrapText="1"/>
    </xf>
    <xf numFmtId="17" fontId="6" fillId="3" borderId="1" xfId="0" applyNumberFormat="1" applyFont="1" applyFill="1" applyBorder="1" applyAlignment="1">
      <alignment horizontal="center" vertical="center" wrapText="1"/>
    </xf>
    <xf numFmtId="166" fontId="8" fillId="0" borderId="1" xfId="1" applyNumberFormat="1" applyFont="1" applyBorder="1" applyAlignment="1">
      <alignment horizontal="right" vertical="center"/>
    </xf>
    <xf numFmtId="0" fontId="0" fillId="0" borderId="0" xfId="0" applyAlignment="1">
      <alignment horizontal="center" vertical="center"/>
    </xf>
    <xf numFmtId="0" fontId="5" fillId="0" borderId="0" xfId="0" applyFont="1" applyAlignment="1">
      <alignment horizontal="center" vertical="center"/>
    </xf>
    <xf numFmtId="2" fontId="8" fillId="0" borderId="2" xfId="1" applyNumberFormat="1" applyFont="1" applyFill="1" applyBorder="1" applyAlignment="1">
      <alignment horizontal="center" vertical="center" wrapText="1"/>
    </xf>
    <xf numFmtId="2" fontId="8" fillId="0" borderId="3" xfId="1" applyNumberFormat="1" applyFont="1" applyFill="1" applyBorder="1" applyAlignment="1">
      <alignment horizontal="center" vertical="center" wrapText="1"/>
    </xf>
    <xf numFmtId="2" fontId="8" fillId="37" borderId="2" xfId="0" applyNumberFormat="1" applyFont="1" applyFill="1" applyBorder="1" applyAlignment="1">
      <alignment horizontal="center" vertical="center" wrapText="1"/>
    </xf>
    <xf numFmtId="2" fontId="8" fillId="37" borderId="3" xfId="0" applyNumberFormat="1" applyFont="1" applyFill="1" applyBorder="1" applyAlignment="1">
      <alignment horizontal="center" vertical="center" wrapText="1"/>
    </xf>
    <xf numFmtId="2" fontId="8" fillId="37" borderId="2" xfId="0" applyNumberFormat="1" applyFont="1" applyFill="1" applyBorder="1" applyAlignment="1">
      <alignment horizontal="center" vertical="center" wrapText="1"/>
    </xf>
    <xf numFmtId="2" fontId="8" fillId="37" borderId="3" xfId="0" applyNumberFormat="1" applyFont="1" applyFill="1" applyBorder="1" applyAlignment="1">
      <alignment horizontal="center" vertical="center" wrapText="1"/>
    </xf>
    <xf numFmtId="2" fontId="8" fillId="37" borderId="2" xfId="0" applyNumberFormat="1" applyFont="1" applyFill="1" applyBorder="1" applyAlignment="1">
      <alignment horizontal="center" vertical="center" wrapText="1"/>
    </xf>
    <xf numFmtId="2" fontId="8" fillId="37" borderId="3" xfId="0" applyNumberFormat="1" applyFont="1" applyFill="1" applyBorder="1" applyAlignment="1">
      <alignment horizontal="center" vertical="center" wrapText="1"/>
    </xf>
    <xf numFmtId="166" fontId="8" fillId="0" borderId="1" xfId="1" applyNumberFormat="1" applyFont="1" applyFill="1" applyBorder="1" applyAlignment="1">
      <alignment horizontal="center" vertical="center"/>
    </xf>
    <xf numFmtId="2" fontId="8" fillId="37" borderId="2" xfId="0" applyNumberFormat="1" applyFont="1" applyFill="1" applyBorder="1" applyAlignment="1">
      <alignment horizontal="center" vertical="center" wrapText="1"/>
    </xf>
    <xf numFmtId="2" fontId="8" fillId="37" borderId="3" xfId="0" applyNumberFormat="1" applyFont="1" applyFill="1" applyBorder="1" applyAlignment="1">
      <alignment horizontal="center" vertical="center" wrapText="1"/>
    </xf>
    <xf numFmtId="2" fontId="8" fillId="37" borderId="1" xfId="0" applyNumberFormat="1" applyFont="1" applyFill="1" applyBorder="1" applyAlignment="1">
      <alignment horizontal="center" vertical="center" wrapText="1"/>
    </xf>
    <xf numFmtId="2" fontId="8" fillId="0" borderId="2" xfId="0" applyNumberFormat="1" applyFont="1" applyFill="1" applyBorder="1" applyAlignment="1">
      <alignment horizontal="center" vertical="center" wrapText="1"/>
    </xf>
    <xf numFmtId="2" fontId="8" fillId="0" borderId="3" xfId="0" applyNumberFormat="1" applyFont="1" applyFill="1" applyBorder="1" applyAlignment="1">
      <alignment horizontal="center" vertical="center" wrapText="1"/>
    </xf>
    <xf numFmtId="2" fontId="8" fillId="0" borderId="2" xfId="1" applyNumberFormat="1" applyFont="1" applyFill="1" applyBorder="1" applyAlignment="1">
      <alignment horizontal="center" vertical="center" wrapText="1"/>
    </xf>
    <xf numFmtId="2" fontId="8" fillId="0" borderId="3" xfId="1" applyNumberFormat="1" applyFont="1" applyFill="1" applyBorder="1" applyAlignment="1">
      <alignment horizontal="center" vertical="center" wrapText="1"/>
    </xf>
    <xf numFmtId="2" fontId="8" fillId="37" borderId="2" xfId="0" applyNumberFormat="1" applyFont="1" applyFill="1" applyBorder="1" applyAlignment="1">
      <alignment horizontal="center" vertical="center"/>
    </xf>
    <xf numFmtId="2" fontId="8" fillId="37" borderId="3" xfId="0" applyNumberFormat="1" applyFont="1" applyFill="1" applyBorder="1" applyAlignment="1">
      <alignment horizontal="center" vertical="center"/>
    </xf>
    <xf numFmtId="2" fontId="8" fillId="0" borderId="2" xfId="2" applyNumberFormat="1" applyFont="1" applyFill="1" applyBorder="1" applyAlignment="1">
      <alignment horizontal="center" vertical="center" wrapText="1"/>
    </xf>
    <xf numFmtId="2" fontId="8" fillId="0" borderId="3" xfId="2" applyNumberFormat="1" applyFont="1" applyFill="1" applyBorder="1" applyAlignment="1">
      <alignment horizontal="center" vertical="center" wrapText="1"/>
    </xf>
    <xf numFmtId="0" fontId="6" fillId="2" borderId="2" xfId="0" applyFont="1" applyFill="1" applyBorder="1" applyAlignment="1">
      <alignment horizontal="center" vertical="center" textRotation="90" wrapText="1"/>
    </xf>
    <xf numFmtId="0" fontId="6" fillId="2" borderId="5" xfId="0" applyFont="1" applyFill="1" applyBorder="1" applyAlignment="1">
      <alignment horizontal="center" vertical="center" textRotation="90" wrapText="1"/>
    </xf>
    <xf numFmtId="0" fontId="7" fillId="0" borderId="1" xfId="0" applyFont="1" applyFill="1" applyBorder="1" applyAlignment="1">
      <alignment horizontal="left" vertical="top" wrapText="1"/>
    </xf>
    <xf numFmtId="167" fontId="8" fillId="0" borderId="1" xfId="1" applyNumberFormat="1" applyFont="1" applyFill="1" applyBorder="1" applyAlignment="1">
      <alignment horizontal="center" vertical="center"/>
    </xf>
    <xf numFmtId="2" fontId="8" fillId="0" borderId="1" xfId="0" applyNumberFormat="1" applyFont="1" applyFill="1" applyBorder="1" applyAlignment="1">
      <alignment horizontal="center" vertical="center" wrapText="1"/>
    </xf>
    <xf numFmtId="2" fontId="8" fillId="0" borderId="1" xfId="1"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Border="1" applyAlignment="1">
      <alignment horizontal="left" vertical="top" wrapText="1"/>
    </xf>
    <xf numFmtId="2" fontId="8" fillId="0" borderId="1" xfId="2" applyNumberFormat="1"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0" fillId="0" borderId="4" xfId="0" applyBorder="1" applyAlignment="1">
      <alignment horizontal="center"/>
    </xf>
    <xf numFmtId="0" fontId="8" fillId="37" borderId="1" xfId="0" applyFont="1" applyFill="1" applyBorder="1" applyAlignment="1">
      <alignment horizontal="left" vertical="top" wrapText="1"/>
    </xf>
    <xf numFmtId="0" fontId="8" fillId="37" borderId="1" xfId="0" applyFont="1" applyFill="1" applyBorder="1" applyAlignment="1">
      <alignment horizontal="left" vertical="top"/>
    </xf>
    <xf numFmtId="0" fontId="8" fillId="37" borderId="2" xfId="0" applyFont="1" applyFill="1" applyBorder="1" applyAlignment="1">
      <alignment horizontal="left" vertical="top" wrapText="1"/>
    </xf>
    <xf numFmtId="0" fontId="8" fillId="37" borderId="3" xfId="0" applyFont="1" applyFill="1" applyBorder="1" applyAlignment="1">
      <alignment horizontal="left" vertical="top" wrapText="1"/>
    </xf>
    <xf numFmtId="2" fontId="8" fillId="0" borderId="1" xfId="0" applyNumberFormat="1" applyFont="1" applyFill="1" applyBorder="1" applyAlignment="1">
      <alignment vertical="center" wrapText="1"/>
    </xf>
    <xf numFmtId="2" fontId="8" fillId="0" borderId="1" xfId="1" applyNumberFormat="1" applyFont="1" applyFill="1" applyBorder="1" applyAlignment="1">
      <alignment horizontal="right" vertical="center" wrapText="1"/>
    </xf>
    <xf numFmtId="2" fontId="8" fillId="0" borderId="1" xfId="1" applyNumberFormat="1" applyFont="1" applyFill="1" applyBorder="1" applyAlignment="1">
      <alignment vertical="center" wrapText="1"/>
    </xf>
    <xf numFmtId="0" fontId="6" fillId="38" borderId="1" xfId="0" applyFont="1" applyFill="1" applyBorder="1" applyAlignment="1">
      <alignment horizontal="center" vertical="center" wrapText="1"/>
    </xf>
  </cellXfs>
  <cellStyles count="116">
    <cellStyle name="20% - Énfasis1" xfId="21" builtinId="30" customBuiltin="1"/>
    <cellStyle name="20% - Énfasis2" xfId="24" builtinId="34" customBuiltin="1"/>
    <cellStyle name="20% - Énfasis3" xfId="27" builtinId="38" customBuiltin="1"/>
    <cellStyle name="20% - Énfasis4" xfId="30" builtinId="42" customBuiltin="1"/>
    <cellStyle name="20% - Énfasis5" xfId="33" builtinId="46" customBuiltin="1"/>
    <cellStyle name="20% - Énfasis6" xfId="36" builtinId="50" customBuiltin="1"/>
    <cellStyle name="40% - Énfasis1" xfId="22" builtinId="31" customBuiltin="1"/>
    <cellStyle name="40% - Énfasis2" xfId="25" builtinId="35" customBuiltin="1"/>
    <cellStyle name="40% - Énfasis3" xfId="28" builtinId="39" customBuiltin="1"/>
    <cellStyle name="40% - Énfasis4" xfId="31" builtinId="43" customBuiltin="1"/>
    <cellStyle name="40% - Énfasis5" xfId="34" builtinId="47" customBuiltin="1"/>
    <cellStyle name="40% - Énfasis6" xfId="37" builtinId="51" customBuiltin="1"/>
    <cellStyle name="60% - Énfasis1 2" xfId="69"/>
    <cellStyle name="60% - Énfasis2 2" xfId="70"/>
    <cellStyle name="60% - Énfasis3 2" xfId="71"/>
    <cellStyle name="60% - Énfasis4 2" xfId="72"/>
    <cellStyle name="60% - Énfasis5 2" xfId="73"/>
    <cellStyle name="60% - Énfasis6 2" xfId="74"/>
    <cellStyle name="Bueno" xfId="10" builtinId="26" customBuiltin="1"/>
    <cellStyle name="Cálculo" xfId="14" builtinId="22" customBuiltin="1"/>
    <cellStyle name="Celda de comprobación" xfId="16" builtinId="23" customBuiltin="1"/>
    <cellStyle name="Celda vinculada" xfId="15" builtinId="24" customBuiltin="1"/>
    <cellStyle name="Encabezado 1" xfId="6" builtinId="16" customBuiltin="1"/>
    <cellStyle name="Encabezado 4" xfId="9" builtinId="19" customBuiltin="1"/>
    <cellStyle name="Énfasis1" xfId="20" builtinId="29" customBuiltin="1"/>
    <cellStyle name="Énfasis2" xfId="23" builtinId="33" customBuiltin="1"/>
    <cellStyle name="Énfasis3" xfId="26" builtinId="37" customBuiltin="1"/>
    <cellStyle name="Énfasis4" xfId="29" builtinId="41" customBuiltin="1"/>
    <cellStyle name="Énfasis5" xfId="32" builtinId="45" customBuiltin="1"/>
    <cellStyle name="Énfasis6" xfId="35" builtinId="49" customBuiltin="1"/>
    <cellStyle name="Entrada" xfId="12" builtinId="20" customBuiltin="1"/>
    <cellStyle name="Excel Built-in Normal" xfId="4"/>
    <cellStyle name="Excel Built-in Normal 2" xfId="59"/>
    <cellStyle name="Excel Built-in Normal 3" xfId="49"/>
    <cellStyle name="Incorrecto" xfId="11" builtinId="27" customBuiltin="1"/>
    <cellStyle name="Millares [0]" xfId="1" builtinId="6"/>
    <cellStyle name="Millares [0] 2" xfId="42"/>
    <cellStyle name="Millares [0] 3" xfId="44"/>
    <cellStyle name="Millares [0] 4" xfId="53"/>
    <cellStyle name="Millares [0] 4 2" xfId="115"/>
    <cellStyle name="Millares [0] 5" xfId="81"/>
    <cellStyle name="Millares [0] 6" xfId="3"/>
    <cellStyle name="Millares [0] 6 2" xfId="85"/>
    <cellStyle name="Millares [0] 7" xfId="108"/>
    <cellStyle name="Millares [0] 8" xfId="39"/>
    <cellStyle name="Millares [0] 9" xfId="107"/>
    <cellStyle name="Millares 10" xfId="86"/>
    <cellStyle name="Millares 11" xfId="95"/>
    <cellStyle name="Millares 12" xfId="99"/>
    <cellStyle name="Millares 13" xfId="103"/>
    <cellStyle name="Millares 2" xfId="41"/>
    <cellStyle name="Millares 2 2" xfId="77"/>
    <cellStyle name="Millares 2 3" xfId="76"/>
    <cellStyle name="Millares 2 4" xfId="75"/>
    <cellStyle name="Millares 2 5" xfId="101"/>
    <cellStyle name="Millares 2 6" xfId="104"/>
    <cellStyle name="Millares 3" xfId="57"/>
    <cellStyle name="Millares 3 2" xfId="65"/>
    <cellStyle name="Millares 4" xfId="63"/>
    <cellStyle name="Millares 5" xfId="62"/>
    <cellStyle name="Millares 6" xfId="61"/>
    <cellStyle name="Millares 7" xfId="78"/>
    <cellStyle name="Millares 8" xfId="79"/>
    <cellStyle name="Millares 9" xfId="83"/>
    <cellStyle name="Moneda 10" xfId="46"/>
    <cellStyle name="Moneda 2" xfId="84"/>
    <cellStyle name="Moneda 2 2 2" xfId="90"/>
    <cellStyle name="Moneda 3" xfId="96"/>
    <cellStyle name="Moneda 4" xfId="100"/>
    <cellStyle name="Moneda 5" xfId="105"/>
    <cellStyle name="Neutral 2" xfId="67"/>
    <cellStyle name="Normal" xfId="0" builtinId="0"/>
    <cellStyle name="Normal 10" xfId="45"/>
    <cellStyle name="Normal 11" xfId="48"/>
    <cellStyle name="Normal 12" xfId="98"/>
    <cellStyle name="Normal 13" xfId="102"/>
    <cellStyle name="Normal 1362" xfId="52"/>
    <cellStyle name="Normal 14" xfId="38"/>
    <cellStyle name="Normal 2" xfId="40"/>
    <cellStyle name="Normal 2 2" xfId="5"/>
    <cellStyle name="Normal 2 2 2" xfId="47"/>
    <cellStyle name="Normal 2 3" xfId="92"/>
    <cellStyle name="Normal 2 3 2" xfId="88"/>
    <cellStyle name="Normal 2 4" xfId="93"/>
    <cellStyle name="Normal 2 4 19" xfId="55"/>
    <cellStyle name="Normal 3" xfId="43"/>
    <cellStyle name="Normal 3 2" xfId="64"/>
    <cellStyle name="Normal 3 4" xfId="91"/>
    <cellStyle name="Normal 4" xfId="51"/>
    <cellStyle name="Normal 4 2" xfId="89"/>
    <cellStyle name="Normal 4 3" xfId="114"/>
    <cellStyle name="Normal 5" xfId="56"/>
    <cellStyle name="Normal 5 2" xfId="106"/>
    <cellStyle name="Normal 6" xfId="60"/>
    <cellStyle name="Normal 7" xfId="82"/>
    <cellStyle name="Normal 8" xfId="94"/>
    <cellStyle name="Normal 9" xfId="97"/>
    <cellStyle name="Notas 2" xfId="68"/>
    <cellStyle name="Porcentaje" xfId="2" builtinId="5"/>
    <cellStyle name="Porcentaje 10" xfId="112"/>
    <cellStyle name="Porcentaje 11" xfId="109"/>
    <cellStyle name="Porcentaje 2" xfId="50"/>
    <cellStyle name="Porcentaje 3" xfId="54"/>
    <cellStyle name="Porcentaje 4" xfId="58"/>
    <cellStyle name="Porcentaje 5" xfId="80"/>
    <cellStyle name="Porcentaje 6" xfId="87"/>
    <cellStyle name="Porcentaje 7" xfId="110"/>
    <cellStyle name="Porcentaje 8" xfId="113"/>
    <cellStyle name="Porcentaje 9" xfId="111"/>
    <cellStyle name="Salida" xfId="13" builtinId="21" customBuiltin="1"/>
    <cellStyle name="Texto de advertencia" xfId="17" builtinId="11" customBuiltin="1"/>
    <cellStyle name="Texto explicativo" xfId="18" builtinId="53" customBuiltin="1"/>
    <cellStyle name="Título 2" xfId="7" builtinId="17" customBuiltin="1"/>
    <cellStyle name="Título 3" xfId="8" builtinId="18" customBuiltin="1"/>
    <cellStyle name="Título 4" xfId="66"/>
    <cellStyle name="Total" xfId="19"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ocs.supersalud.gov.co/Users/ana.cipagauta/Desktop/ana/CATALOGO%20Ago%202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ROVIG"/>
      <sheetName val="Hoja1"/>
      <sheetName val="Vigentes"/>
      <sheetName val="Eliminados"/>
      <sheetName val="Hoja2"/>
      <sheetName val="Hoja3"/>
      <sheetName val="041"/>
      <sheetName val="Hoja4"/>
      <sheetName val="054"/>
      <sheetName val="543_548"/>
      <sheetName val="Hoja6"/>
      <sheetName val="544-547"/>
      <sheetName val="Hoja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5"/>
  <sheetViews>
    <sheetView tabSelected="1" topLeftCell="A5" zoomScale="90" zoomScaleNormal="90" workbookViewId="0">
      <pane xSplit="5" ySplit="5" topLeftCell="F10" activePane="bottomRight" state="frozen"/>
      <selection activeCell="A5" sqref="A5"/>
      <selection pane="topRight" activeCell="F5" sqref="F5"/>
      <selection pane="bottomLeft" activeCell="A10" sqref="A10"/>
      <selection pane="bottomRight" activeCell="F10" sqref="F10:F11"/>
    </sheetView>
  </sheetViews>
  <sheetFormatPr baseColWidth="10" defaultRowHeight="15"/>
  <cols>
    <col min="1" max="1" width="12.140625" customWidth="1"/>
    <col min="2" max="2" width="26.28515625" style="2" customWidth="1"/>
    <col min="3" max="3" width="26.5703125" customWidth="1"/>
    <col min="4" max="4" width="11.42578125" customWidth="1"/>
    <col min="5" max="5" width="30.42578125" customWidth="1"/>
    <col min="6" max="6" width="47" style="3" customWidth="1"/>
    <col min="7" max="7" width="20.7109375" customWidth="1"/>
    <col min="8" max="8" width="17.140625" style="4" bestFit="1" customWidth="1"/>
    <col min="9" max="9" width="17.140625" style="4" customWidth="1"/>
    <col min="10" max="33" width="17.140625" style="4" hidden="1" customWidth="1"/>
    <col min="34" max="42" width="17.140625" style="16" customWidth="1"/>
    <col min="43" max="43" width="21.28515625" style="16" customWidth="1"/>
    <col min="44" max="44" width="17.140625" style="16" customWidth="1"/>
    <col min="45" max="45" width="73.7109375" customWidth="1"/>
  </cols>
  <sheetData>
    <row r="1" spans="1:46">
      <c r="A1" s="1" t="s">
        <v>30</v>
      </c>
    </row>
    <row r="2" spans="1:46">
      <c r="A2" s="1" t="s">
        <v>0</v>
      </c>
    </row>
    <row r="3" spans="1:46" s="6" customFormat="1" ht="15.75">
      <c r="A3" s="5" t="s">
        <v>1</v>
      </c>
      <c r="F3" s="7"/>
      <c r="H3" s="8"/>
      <c r="I3" s="8"/>
      <c r="J3" s="8"/>
      <c r="K3" s="8"/>
      <c r="L3" s="8"/>
      <c r="M3" s="8"/>
      <c r="N3" s="8"/>
      <c r="O3" s="8"/>
      <c r="P3" s="8"/>
      <c r="Q3" s="8"/>
      <c r="R3" s="8"/>
      <c r="S3" s="8"/>
      <c r="T3" s="8"/>
      <c r="U3" s="8"/>
      <c r="V3" s="8"/>
      <c r="W3" s="8"/>
      <c r="X3" s="8"/>
      <c r="Y3" s="8"/>
      <c r="Z3" s="8"/>
      <c r="AA3" s="8"/>
      <c r="AB3" s="8"/>
      <c r="AC3" s="8"/>
      <c r="AD3" s="8"/>
      <c r="AE3" s="8"/>
      <c r="AF3" s="8"/>
      <c r="AG3" s="8"/>
      <c r="AH3" s="17"/>
      <c r="AI3" s="17"/>
      <c r="AJ3" s="17"/>
      <c r="AK3" s="17"/>
      <c r="AL3" s="17"/>
      <c r="AM3" s="17"/>
      <c r="AN3" s="17"/>
      <c r="AO3" s="17"/>
      <c r="AP3" s="17"/>
      <c r="AQ3" s="17"/>
      <c r="AR3" s="17"/>
    </row>
    <row r="4" spans="1:46" s="6" customFormat="1" ht="15.75">
      <c r="A4" s="5" t="s">
        <v>2</v>
      </c>
      <c r="F4" s="7"/>
      <c r="H4" s="8"/>
      <c r="I4" s="8"/>
      <c r="J4" s="8"/>
      <c r="K4" s="8"/>
      <c r="L4" s="8"/>
      <c r="M4" s="8"/>
      <c r="N4" s="8"/>
      <c r="O4" s="8"/>
      <c r="P4" s="8"/>
      <c r="Q4" s="8"/>
      <c r="R4" s="8"/>
      <c r="S4" s="8"/>
      <c r="T4" s="8"/>
      <c r="U4" s="8"/>
      <c r="V4" s="8"/>
      <c r="W4" s="8"/>
      <c r="X4" s="8"/>
      <c r="Y4" s="8"/>
      <c r="Z4" s="8"/>
      <c r="AA4" s="8"/>
      <c r="AB4" s="8"/>
      <c r="AC4" s="8"/>
      <c r="AD4" s="8"/>
      <c r="AE4" s="8"/>
      <c r="AF4" s="8"/>
      <c r="AG4" s="8"/>
      <c r="AH4" s="17"/>
      <c r="AI4" s="17"/>
      <c r="AJ4" s="17"/>
      <c r="AK4" s="17"/>
      <c r="AL4" s="17"/>
      <c r="AM4" s="17"/>
      <c r="AN4" s="17"/>
      <c r="AO4" s="17"/>
      <c r="AP4" s="17"/>
      <c r="AQ4" s="17"/>
      <c r="AR4" s="17"/>
    </row>
    <row r="5" spans="1:46" s="6" customFormat="1" ht="15.75">
      <c r="A5" s="5" t="s">
        <v>3</v>
      </c>
      <c r="F5" s="7"/>
      <c r="H5" s="8"/>
      <c r="I5" s="8"/>
      <c r="J5" s="8"/>
      <c r="K5" s="8"/>
      <c r="L5" s="8"/>
      <c r="M5" s="8"/>
      <c r="N5" s="8"/>
      <c r="O5" s="8"/>
      <c r="P5" s="8"/>
      <c r="Q5" s="8"/>
      <c r="R5" s="8"/>
      <c r="S5" s="8"/>
      <c r="T5" s="8"/>
      <c r="U5" s="8"/>
      <c r="V5" s="8"/>
      <c r="W5" s="8"/>
      <c r="X5" s="8"/>
      <c r="Y5" s="8"/>
      <c r="Z5" s="8"/>
      <c r="AA5" s="8"/>
      <c r="AB5" s="8"/>
      <c r="AC5" s="8"/>
      <c r="AD5" s="8"/>
      <c r="AE5" s="8"/>
      <c r="AF5" s="8"/>
      <c r="AG5" s="8"/>
      <c r="AH5" s="17"/>
      <c r="AI5" s="17"/>
      <c r="AJ5" s="17"/>
      <c r="AK5" s="17"/>
      <c r="AL5" s="17"/>
      <c r="AM5" s="17"/>
      <c r="AN5" s="17"/>
      <c r="AO5" s="17"/>
      <c r="AP5" s="17"/>
      <c r="AQ5" s="17"/>
      <c r="AR5" s="17"/>
    </row>
    <row r="6" spans="1:46" ht="15" hidden="1" customHeight="1">
      <c r="AH6" s="17"/>
      <c r="AI6" s="17"/>
      <c r="AJ6" s="17"/>
      <c r="AK6" s="17"/>
      <c r="AL6" s="17"/>
      <c r="AM6" s="17"/>
      <c r="AN6" s="17"/>
      <c r="AO6" s="17"/>
      <c r="AP6" s="17"/>
      <c r="AR6" s="17"/>
    </row>
    <row r="7" spans="1:46" ht="15" hidden="1" customHeight="1">
      <c r="AH7" s="17"/>
      <c r="AI7" s="17"/>
      <c r="AJ7" s="17"/>
      <c r="AK7" s="17"/>
      <c r="AL7" s="17"/>
      <c r="AM7" s="17"/>
      <c r="AN7" s="17"/>
      <c r="AO7" s="17"/>
      <c r="AP7" s="17"/>
      <c r="AR7" s="17"/>
      <c r="AS7">
        <f>+AO4-AO5-AO6-AO7</f>
        <v>0</v>
      </c>
    </row>
    <row r="8" spans="1:46" ht="15" hidden="1" customHeight="1"/>
    <row r="9" spans="1:46" s="4" customFormat="1" ht="35.25" customHeight="1">
      <c r="A9" s="9" t="s">
        <v>4</v>
      </c>
      <c r="B9" s="9" t="s">
        <v>5</v>
      </c>
      <c r="C9" s="9" t="s">
        <v>6</v>
      </c>
      <c r="D9" s="9" t="s">
        <v>7</v>
      </c>
      <c r="E9" s="9" t="s">
        <v>8</v>
      </c>
      <c r="F9" s="11" t="s">
        <v>9</v>
      </c>
      <c r="G9" s="10" t="s">
        <v>10</v>
      </c>
      <c r="H9" s="10" t="s">
        <v>11</v>
      </c>
      <c r="I9" s="10" t="s">
        <v>13</v>
      </c>
      <c r="J9" s="14">
        <v>43831</v>
      </c>
      <c r="K9" s="14">
        <v>43862</v>
      </c>
      <c r="L9" s="14">
        <v>43891</v>
      </c>
      <c r="M9" s="14">
        <v>43922</v>
      </c>
      <c r="N9" s="14">
        <v>43952</v>
      </c>
      <c r="O9" s="14">
        <v>43983</v>
      </c>
      <c r="P9" s="14">
        <v>44013</v>
      </c>
      <c r="Q9" s="14">
        <v>44044</v>
      </c>
      <c r="R9" s="14">
        <v>44075</v>
      </c>
      <c r="S9" s="14">
        <v>44105</v>
      </c>
      <c r="T9" s="14">
        <v>44136</v>
      </c>
      <c r="U9" s="14">
        <v>44166</v>
      </c>
      <c r="V9" s="14">
        <v>44197</v>
      </c>
      <c r="W9" s="14">
        <v>44228</v>
      </c>
      <c r="X9" s="14">
        <v>44256</v>
      </c>
      <c r="Y9" s="14">
        <v>44287</v>
      </c>
      <c r="Z9" s="14">
        <v>44317</v>
      </c>
      <c r="AA9" s="14">
        <v>44348</v>
      </c>
      <c r="AB9" s="14">
        <v>44378</v>
      </c>
      <c r="AC9" s="14">
        <v>44409</v>
      </c>
      <c r="AD9" s="14">
        <v>44440</v>
      </c>
      <c r="AE9" s="14">
        <v>44470</v>
      </c>
      <c r="AF9" s="14">
        <v>44501</v>
      </c>
      <c r="AG9" s="14">
        <v>44531</v>
      </c>
      <c r="AH9" s="14">
        <v>44562</v>
      </c>
      <c r="AI9" s="14">
        <v>44593</v>
      </c>
      <c r="AJ9" s="14">
        <v>44621</v>
      </c>
      <c r="AK9" s="14">
        <v>44652</v>
      </c>
      <c r="AL9" s="14">
        <v>44682</v>
      </c>
      <c r="AM9" s="14">
        <v>44713</v>
      </c>
      <c r="AN9" s="14">
        <v>44743</v>
      </c>
      <c r="AO9" s="14">
        <v>44774</v>
      </c>
      <c r="AP9" s="14">
        <v>44805</v>
      </c>
      <c r="AQ9" s="10" t="s">
        <v>14</v>
      </c>
      <c r="AR9" s="14">
        <v>44835</v>
      </c>
      <c r="AS9" s="10" t="s">
        <v>12</v>
      </c>
    </row>
    <row r="10" spans="1:46" s="4" customFormat="1" ht="60" customHeight="1">
      <c r="A10" s="38" t="s">
        <v>16</v>
      </c>
      <c r="B10" s="47" t="s">
        <v>17</v>
      </c>
      <c r="C10" s="58" t="s">
        <v>15</v>
      </c>
      <c r="D10" s="41" t="s">
        <v>18</v>
      </c>
      <c r="E10" s="13" t="s">
        <v>21</v>
      </c>
      <c r="F10" s="45" t="s">
        <v>19</v>
      </c>
      <c r="G10" s="12">
        <v>-218100</v>
      </c>
      <c r="H10" s="42">
        <f>+G10/G11</f>
        <v>-2.5681483662054756</v>
      </c>
      <c r="I10" s="42">
        <v>1</v>
      </c>
      <c r="J10" s="30">
        <f>-217824/136395</f>
        <v>-1.5970086880017595</v>
      </c>
      <c r="K10" s="30">
        <f>-216841/136395</f>
        <v>-1.5898016789471754</v>
      </c>
      <c r="L10" s="30">
        <f>-213677/136395</f>
        <v>-1.5666043476667033</v>
      </c>
      <c r="M10" s="30">
        <f>-212134/136395</f>
        <v>-1.5552916162615931</v>
      </c>
      <c r="N10" s="30">
        <f>-211234/136395</f>
        <v>-1.5486931339125334</v>
      </c>
      <c r="O10" s="30">
        <f>-209415/136395</f>
        <v>-1.5353568679203784</v>
      </c>
      <c r="P10" s="30">
        <f>-207108/136395</f>
        <v>-1.5184427581656219</v>
      </c>
      <c r="Q10" s="30">
        <f>-204883/136395</f>
        <v>-1.5021298434693353</v>
      </c>
      <c r="R10" s="30">
        <f>-203776/136395</f>
        <v>-1.494013710179992</v>
      </c>
      <c r="S10" s="30">
        <f>-206827/136395</f>
        <v>-1.5163825653433043</v>
      </c>
      <c r="T10" s="30">
        <f>-206087/136395</f>
        <v>-1.5109571465229663</v>
      </c>
      <c r="U10" s="30">
        <f>-219921/136395</f>
        <v>-1.6123831518750686</v>
      </c>
      <c r="V10" s="30">
        <v>-1.01</v>
      </c>
      <c r="W10" s="30">
        <v>-1.9147036181678214</v>
      </c>
      <c r="X10" s="30">
        <v>-1.9147036181678214</v>
      </c>
      <c r="Y10" s="30">
        <v>-1.9147036181678214</v>
      </c>
      <c r="Z10" s="55">
        <v>-1.0511349395858145</v>
      </c>
      <c r="AA10" s="30">
        <v>-2.0637999926683528</v>
      </c>
      <c r="AB10" s="55">
        <v>-2.1752603959222609</v>
      </c>
      <c r="AC10" s="30">
        <v>-2.413708068799298</v>
      </c>
      <c r="AD10" s="30">
        <v>-2.5778273430775775</v>
      </c>
      <c r="AE10" s="30">
        <v>-1.9037102649989233</v>
      </c>
      <c r="AF10" s="30">
        <v>-2.108601624520718</v>
      </c>
      <c r="AG10" s="30">
        <v>-1.90077401934558</v>
      </c>
      <c r="AH10" s="42">
        <v>-0.98616412282295896</v>
      </c>
      <c r="AI10" s="29">
        <v>-0.98898791063091052</v>
      </c>
      <c r="AJ10" s="27">
        <v>-1.0600028613742412</v>
      </c>
      <c r="AK10" s="27">
        <v>-1.1264938673338247</v>
      </c>
      <c r="AL10" s="27">
        <v>-1.1772116239989698</v>
      </c>
      <c r="AM10" s="22">
        <v>-1.2441742536399987</v>
      </c>
      <c r="AN10" s="24">
        <v>-1.2675998114018887</v>
      </c>
      <c r="AO10" s="29">
        <v>-1.3418949936382336</v>
      </c>
      <c r="AP10" s="27">
        <v>-1.49898472542886</v>
      </c>
      <c r="AQ10" s="26">
        <v>-389596.0779091788</v>
      </c>
      <c r="AR10" s="27">
        <f>+AQ10/AQ11</f>
        <v>-1.5138851709226158</v>
      </c>
      <c r="AS10" s="53" t="s">
        <v>31</v>
      </c>
      <c r="AT10" s="50"/>
    </row>
    <row r="11" spans="1:46" s="4" customFormat="1" ht="66" customHeight="1">
      <c r="A11" s="39"/>
      <c r="B11" s="48"/>
      <c r="C11" s="58"/>
      <c r="D11" s="41"/>
      <c r="E11" s="13" t="s">
        <v>22</v>
      </c>
      <c r="F11" s="45"/>
      <c r="G11" s="12">
        <v>84925</v>
      </c>
      <c r="H11" s="42"/>
      <c r="I11" s="42"/>
      <c r="J11" s="31"/>
      <c r="K11" s="31"/>
      <c r="L11" s="31"/>
      <c r="M11" s="31"/>
      <c r="N11" s="31"/>
      <c r="O11" s="31"/>
      <c r="P11" s="31"/>
      <c r="Q11" s="31"/>
      <c r="R11" s="31"/>
      <c r="S11" s="31"/>
      <c r="T11" s="31"/>
      <c r="U11" s="31"/>
      <c r="V11" s="31"/>
      <c r="W11" s="31"/>
      <c r="X11" s="31"/>
      <c r="Y11" s="31"/>
      <c r="Z11" s="55"/>
      <c r="AA11" s="31"/>
      <c r="AB11" s="55"/>
      <c r="AC11" s="31"/>
      <c r="AD11" s="31"/>
      <c r="AE11" s="31"/>
      <c r="AF11" s="31"/>
      <c r="AG11" s="31"/>
      <c r="AH11" s="42"/>
      <c r="AI11" s="29"/>
      <c r="AJ11" s="28"/>
      <c r="AK11" s="28"/>
      <c r="AL11" s="28"/>
      <c r="AM11" s="23"/>
      <c r="AN11" s="25"/>
      <c r="AO11" s="29"/>
      <c r="AP11" s="28"/>
      <c r="AQ11" s="26">
        <v>257348.5</v>
      </c>
      <c r="AR11" s="28"/>
      <c r="AS11" s="54"/>
      <c r="AT11" s="50"/>
    </row>
    <row r="12" spans="1:46" s="4" customFormat="1" ht="69.75" customHeight="1">
      <c r="A12" s="39"/>
      <c r="B12" s="48"/>
      <c r="C12" s="58" t="s">
        <v>20</v>
      </c>
      <c r="D12" s="41" t="s">
        <v>18</v>
      </c>
      <c r="E12" s="13" t="s">
        <v>23</v>
      </c>
      <c r="F12" s="45" t="s">
        <v>19</v>
      </c>
      <c r="G12" s="15">
        <v>-297178</v>
      </c>
      <c r="H12" s="43">
        <f>+G12/G13</f>
        <v>-2.9175715211372695</v>
      </c>
      <c r="I12" s="43">
        <v>1</v>
      </c>
      <c r="J12" s="43">
        <f>-297023/163591</f>
        <v>-1.8156438923901681</v>
      </c>
      <c r="K12" s="43">
        <f>-296710/163591</f>
        <v>-1.8137305842008424</v>
      </c>
      <c r="L12" s="43">
        <f>-294338/163591</f>
        <v>-1.7992310090408397</v>
      </c>
      <c r="M12" s="43">
        <f>-293490/163591</f>
        <v>-1.7940473497930816</v>
      </c>
      <c r="N12" s="43">
        <f>-293365/163591</f>
        <v>-1.7932832490784945</v>
      </c>
      <c r="O12" s="43">
        <f>-292280/163591</f>
        <v>-1.7866508548758795</v>
      </c>
      <c r="P12" s="43">
        <f>-290780/163591</f>
        <v>-1.7774816463008356</v>
      </c>
      <c r="Q12" s="43">
        <f>-289347/163591</f>
        <v>-1.7687219957088103</v>
      </c>
      <c r="R12" s="43">
        <f>-288963/163591</f>
        <v>-1.7663746783135992</v>
      </c>
      <c r="S12" s="32">
        <f>-292877/163591</f>
        <v>-1.7903001998887469</v>
      </c>
      <c r="T12" s="32">
        <f>-293017/163591</f>
        <v>-1.7911559926890843</v>
      </c>
      <c r="U12" s="32">
        <f>-307328/163591</f>
        <v>-1.8786363553007195</v>
      </c>
      <c r="V12" s="32">
        <v>-1.1100000000000001</v>
      </c>
      <c r="W12" s="32">
        <v>-2.0879161586411366</v>
      </c>
      <c r="X12" s="32">
        <v>-2.094279594838</v>
      </c>
      <c r="Y12" s="32">
        <v>-2.1003068264327234</v>
      </c>
      <c r="Z12" s="56">
        <v>-1.1572010807938782</v>
      </c>
      <c r="AA12" s="32">
        <v>-2.2579562207815274</v>
      </c>
      <c r="AB12" s="56">
        <v>-2.3577478595075543</v>
      </c>
      <c r="AC12" s="32">
        <v>-2.5825525949310371</v>
      </c>
      <c r="AD12" s="32">
        <v>-2.7323225759678746</v>
      </c>
      <c r="AE12" s="32">
        <v>-2.2374110631853146</v>
      </c>
      <c r="AF12" s="32">
        <v>-2.4067175880119462</v>
      </c>
      <c r="AG12" s="32">
        <v>-2.2395994495046971</v>
      </c>
      <c r="AH12" s="42">
        <v>-1.1618890566380053</v>
      </c>
      <c r="AI12" s="29">
        <v>-1.1618890566380053</v>
      </c>
      <c r="AJ12" s="27">
        <v>-1.2347640551785772</v>
      </c>
      <c r="AK12" s="27">
        <v>-1.2918934373231563</v>
      </c>
      <c r="AL12" s="20">
        <v>-1.3385637835302695</v>
      </c>
      <c r="AM12" s="22">
        <v>-1.3989282775333536</v>
      </c>
      <c r="AN12" s="24">
        <v>-1.4209319230157265</v>
      </c>
      <c r="AO12" s="29">
        <v>-1.4890999401269678</v>
      </c>
      <c r="AP12" s="27">
        <v>-1.6238233875223713</v>
      </c>
      <c r="AQ12" s="26">
        <v>-504576.56762297987</v>
      </c>
      <c r="AR12" s="27">
        <f>+AQ12/AQ13</f>
        <v>-1.6347220183339053</v>
      </c>
      <c r="AS12" s="53" t="s">
        <v>33</v>
      </c>
    </row>
    <row r="13" spans="1:46" s="4" customFormat="1" ht="61.5" customHeight="1">
      <c r="A13" s="39"/>
      <c r="B13" s="48"/>
      <c r="C13" s="58"/>
      <c r="D13" s="41"/>
      <c r="E13" s="13" t="s">
        <v>24</v>
      </c>
      <c r="F13" s="45"/>
      <c r="G13" s="15">
        <v>101858</v>
      </c>
      <c r="H13" s="43"/>
      <c r="I13" s="43"/>
      <c r="J13" s="43"/>
      <c r="K13" s="43"/>
      <c r="L13" s="43"/>
      <c r="M13" s="43"/>
      <c r="N13" s="43"/>
      <c r="O13" s="43"/>
      <c r="P13" s="43"/>
      <c r="Q13" s="43"/>
      <c r="R13" s="43"/>
      <c r="S13" s="33"/>
      <c r="T13" s="33"/>
      <c r="U13" s="33"/>
      <c r="V13" s="33"/>
      <c r="W13" s="33"/>
      <c r="X13" s="33"/>
      <c r="Y13" s="33"/>
      <c r="Z13" s="56"/>
      <c r="AA13" s="33"/>
      <c r="AB13" s="56"/>
      <c r="AC13" s="33"/>
      <c r="AD13" s="33"/>
      <c r="AE13" s="33"/>
      <c r="AF13" s="33"/>
      <c r="AG13" s="33"/>
      <c r="AH13" s="42"/>
      <c r="AI13" s="29"/>
      <c r="AJ13" s="28"/>
      <c r="AK13" s="28"/>
      <c r="AL13" s="21"/>
      <c r="AM13" s="23"/>
      <c r="AN13" s="25"/>
      <c r="AO13" s="29"/>
      <c r="AP13" s="28"/>
      <c r="AQ13" s="26">
        <v>308662</v>
      </c>
      <c r="AR13" s="28"/>
      <c r="AS13" s="54"/>
    </row>
    <row r="14" spans="1:46" s="4" customFormat="1" ht="71.25" customHeight="1">
      <c r="A14" s="39"/>
      <c r="B14" s="48"/>
      <c r="C14" s="44" t="s">
        <v>25</v>
      </c>
      <c r="D14" s="41" t="s">
        <v>28</v>
      </c>
      <c r="E14" s="13" t="s">
        <v>26</v>
      </c>
      <c r="F14" s="40" t="s">
        <v>29</v>
      </c>
      <c r="G14" s="12">
        <v>15426145153.997999</v>
      </c>
      <c r="H14" s="46">
        <f>+G14/G15</f>
        <v>9.6506083018412653E-2</v>
      </c>
      <c r="I14" s="46">
        <v>1</v>
      </c>
      <c r="J14" s="46">
        <f>11364514671/253846350318</f>
        <v>4.4769265568574745E-2</v>
      </c>
      <c r="K14" s="46">
        <f>16171037654/256440447484</f>
        <v>6.3059621883591335E-2</v>
      </c>
      <c r="L14" s="46">
        <f>16168557303/256579943909</f>
        <v>6.3015670892555914E-2</v>
      </c>
      <c r="M14" s="46">
        <f>14015923748/257562220632</f>
        <v>5.4417622715039742E-2</v>
      </c>
      <c r="N14" s="46">
        <f>11529387206/276456472560</f>
        <v>4.1704168107323837E-2</v>
      </c>
      <c r="O14" s="46">
        <f>11529387206/255872992475</f>
        <v>4.5059023597914402E-2</v>
      </c>
      <c r="P14" s="46">
        <f>11529387206/245775613823</f>
        <v>4.6910216301211671E-2</v>
      </c>
      <c r="Q14" s="46">
        <f>4004369806/244503796400</f>
        <v>1.6377536320331752E-2</v>
      </c>
      <c r="R14" s="46">
        <f>4004369806/244503796400</f>
        <v>1.6377536320331752E-2</v>
      </c>
      <c r="S14" s="36">
        <f>28993313929/241007461597</f>
        <v>0.12030048255303022</v>
      </c>
      <c r="T14" s="36">
        <f>23073035209/238421320612</f>
        <v>9.6774211088900025E-2</v>
      </c>
      <c r="U14" s="36">
        <f>13373226459.6/238421320612</f>
        <v>5.609073226032165E-2</v>
      </c>
      <c r="V14" s="36">
        <v>0.03</v>
      </c>
      <c r="W14" s="36">
        <v>3.0274084106100285E-2</v>
      </c>
      <c r="X14" s="36">
        <v>3.1921175033602783E-2</v>
      </c>
      <c r="Y14" s="36">
        <v>3.1921175033602783E-2</v>
      </c>
      <c r="Z14" s="57">
        <v>3.140003411707671E-2</v>
      </c>
      <c r="AA14" s="32">
        <v>8.7744212342905636E-2</v>
      </c>
      <c r="AB14" s="57">
        <v>0.10494087131388743</v>
      </c>
      <c r="AC14" s="32">
        <v>8.995555182004572E-2</v>
      </c>
      <c r="AD14" s="32">
        <v>9.0028674661290567E-2</v>
      </c>
      <c r="AE14" s="32">
        <v>0.25092678709523963</v>
      </c>
      <c r="AF14" s="32">
        <v>0.29931824651748556</v>
      </c>
      <c r="AG14" s="18">
        <v>0.31338188537720518</v>
      </c>
      <c r="AH14" s="42">
        <v>4.500345833635807E-2</v>
      </c>
      <c r="AI14" s="29">
        <v>4.3489733039636366E-2</v>
      </c>
      <c r="AJ14" s="27">
        <v>5.4676916441460957E-2</v>
      </c>
      <c r="AK14" s="27">
        <v>5.4336632065749908E-2</v>
      </c>
      <c r="AL14" s="27">
        <v>0.09</v>
      </c>
      <c r="AM14" s="22">
        <v>3.911065349788901E-2</v>
      </c>
      <c r="AN14" s="24">
        <v>4.1426988751589719E-2</v>
      </c>
      <c r="AO14" s="29">
        <v>2.3315346697436359E-2</v>
      </c>
      <c r="AP14" s="34">
        <v>1.8273826594488778E-2</v>
      </c>
      <c r="AQ14" s="26">
        <v>1401520971</v>
      </c>
      <c r="AR14" s="27">
        <f>+AQ14/AQ15</f>
        <v>3.0110112479109453E-3</v>
      </c>
      <c r="AS14" s="51" t="s">
        <v>32</v>
      </c>
    </row>
    <row r="15" spans="1:46" s="4" customFormat="1" ht="71.25" customHeight="1">
      <c r="A15" s="39"/>
      <c r="B15" s="49"/>
      <c r="C15" s="44"/>
      <c r="D15" s="41"/>
      <c r="E15" s="13" t="s">
        <v>27</v>
      </c>
      <c r="F15" s="40"/>
      <c r="G15" s="12">
        <v>159846350318.19501</v>
      </c>
      <c r="H15" s="46"/>
      <c r="I15" s="46"/>
      <c r="J15" s="46"/>
      <c r="K15" s="46"/>
      <c r="L15" s="46"/>
      <c r="M15" s="46"/>
      <c r="N15" s="46"/>
      <c r="O15" s="46"/>
      <c r="P15" s="46"/>
      <c r="Q15" s="46"/>
      <c r="R15" s="46"/>
      <c r="S15" s="37"/>
      <c r="T15" s="37"/>
      <c r="U15" s="37"/>
      <c r="V15" s="37"/>
      <c r="W15" s="37"/>
      <c r="X15" s="37"/>
      <c r="Y15" s="37"/>
      <c r="Z15" s="57"/>
      <c r="AA15" s="33"/>
      <c r="AB15" s="57"/>
      <c r="AC15" s="33"/>
      <c r="AD15" s="33"/>
      <c r="AE15" s="33"/>
      <c r="AF15" s="33"/>
      <c r="AG15" s="19"/>
      <c r="AH15" s="42"/>
      <c r="AI15" s="29"/>
      <c r="AJ15" s="28"/>
      <c r="AK15" s="28"/>
      <c r="AL15" s="28"/>
      <c r="AM15" s="23"/>
      <c r="AN15" s="25"/>
      <c r="AO15" s="29"/>
      <c r="AP15" s="35"/>
      <c r="AQ15" s="26">
        <v>465465206074</v>
      </c>
      <c r="AR15" s="28"/>
      <c r="AS15" s="52"/>
    </row>
  </sheetData>
  <autoFilter ref="A9:AS15"/>
  <mergeCells count="115">
    <mergeCell ref="AS12:AS13"/>
    <mergeCell ref="AH10:AH11"/>
    <mergeCell ref="AH12:AH13"/>
    <mergeCell ref="AH14:AH15"/>
    <mergeCell ref="AE10:AE11"/>
    <mergeCell ref="AL10:AL11"/>
    <mergeCell ref="AL14:AL15"/>
    <mergeCell ref="AJ10:AJ11"/>
    <mergeCell ref="AK10:AK11"/>
    <mergeCell ref="AK12:AK13"/>
    <mergeCell ref="AJ12:AJ13"/>
    <mergeCell ref="AK14:AK15"/>
    <mergeCell ref="AJ14:AJ15"/>
    <mergeCell ref="AF14:AF15"/>
    <mergeCell ref="AB10:AB11"/>
    <mergeCell ref="AB12:AB13"/>
    <mergeCell ref="AB14:AB15"/>
    <mergeCell ref="Y10:Y11"/>
    <mergeCell ref="Y12:Y13"/>
    <mergeCell ref="Y14:Y15"/>
    <mergeCell ref="AC10:AC11"/>
    <mergeCell ref="AC12:AC13"/>
    <mergeCell ref="AD10:AD11"/>
    <mergeCell ref="AD12:AD13"/>
    <mergeCell ref="R10:R11"/>
    <mergeCell ref="P10:P11"/>
    <mergeCell ref="P12:P13"/>
    <mergeCell ref="P14:P15"/>
    <mergeCell ref="R12:R13"/>
    <mergeCell ref="R14:R15"/>
    <mergeCell ref="S12:S13"/>
    <mergeCell ref="AA10:AA11"/>
    <mergeCell ref="AA12:AA13"/>
    <mergeCell ref="AA14:AA15"/>
    <mergeCell ref="Z10:Z11"/>
    <mergeCell ref="Z12:Z13"/>
    <mergeCell ref="Z14:Z15"/>
    <mergeCell ref="W10:W11"/>
    <mergeCell ref="O10:O11"/>
    <mergeCell ref="O12:O13"/>
    <mergeCell ref="AE12:AE13"/>
    <mergeCell ref="AE14:AE15"/>
    <mergeCell ref="AD14:AD15"/>
    <mergeCell ref="F14:F15"/>
    <mergeCell ref="D14:D15"/>
    <mergeCell ref="J10:J11"/>
    <mergeCell ref="J12:J13"/>
    <mergeCell ref="J14:J15"/>
    <mergeCell ref="L10:L11"/>
    <mergeCell ref="L12:L13"/>
    <mergeCell ref="L14:L15"/>
    <mergeCell ref="T12:T13"/>
    <mergeCell ref="T14:T15"/>
    <mergeCell ref="S14:S15"/>
    <mergeCell ref="Q12:Q13"/>
    <mergeCell ref="Q14:Q15"/>
    <mergeCell ref="K10:K11"/>
    <mergeCell ref="K12:K13"/>
    <mergeCell ref="K14:K15"/>
    <mergeCell ref="W14:W15"/>
    <mergeCell ref="C12:C13"/>
    <mergeCell ref="D12:D13"/>
    <mergeCell ref="M14:M15"/>
    <mergeCell ref="N14:N15"/>
    <mergeCell ref="N10:N11"/>
    <mergeCell ref="N12:N13"/>
    <mergeCell ref="Q10:Q11"/>
    <mergeCell ref="S10:S11"/>
    <mergeCell ref="B10:B15"/>
    <mergeCell ref="AT10:AT11"/>
    <mergeCell ref="AO14:AO15"/>
    <mergeCell ref="AO12:AO13"/>
    <mergeCell ref="AS14:AS15"/>
    <mergeCell ref="AS10:AS11"/>
    <mergeCell ref="AO10:AO11"/>
    <mergeCell ref="X10:X11"/>
    <mergeCell ref="X12:X13"/>
    <mergeCell ref="V12:V13"/>
    <mergeCell ref="AC14:AC15"/>
    <mergeCell ref="O14:O15"/>
    <mergeCell ref="I10:I11"/>
    <mergeCell ref="M10:M11"/>
    <mergeCell ref="M12:M13"/>
    <mergeCell ref="A10:A15"/>
    <mergeCell ref="F10:F11"/>
    <mergeCell ref="H10:H11"/>
    <mergeCell ref="I12:I13"/>
    <mergeCell ref="C10:C11"/>
    <mergeCell ref="D10:D11"/>
    <mergeCell ref="C14:C15"/>
    <mergeCell ref="F12:F13"/>
    <mergeCell ref="H12:H13"/>
    <mergeCell ref="I14:I15"/>
    <mergeCell ref="H14:H15"/>
    <mergeCell ref="U14:U15"/>
    <mergeCell ref="U10:U11"/>
    <mergeCell ref="U12:U13"/>
    <mergeCell ref="T10:T11"/>
    <mergeCell ref="V10:V11"/>
    <mergeCell ref="V14:V15"/>
    <mergeCell ref="X14:X15"/>
    <mergeCell ref="W12:W13"/>
    <mergeCell ref="AR10:AR11"/>
    <mergeCell ref="AR12:AR13"/>
    <mergeCell ref="AR14:AR15"/>
    <mergeCell ref="AG10:AG11"/>
    <mergeCell ref="AG12:AG13"/>
    <mergeCell ref="AF10:AF11"/>
    <mergeCell ref="AF12:AF13"/>
    <mergeCell ref="AI10:AI11"/>
    <mergeCell ref="AI12:AI13"/>
    <mergeCell ref="AI14:AI15"/>
    <mergeCell ref="AP10:AP11"/>
    <mergeCell ref="AP12:AP13"/>
    <mergeCell ref="AP14:AP1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DE INDICADORES FROS VF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Director Contabilidad</dc:creator>
  <cp:lastModifiedBy>Maciel Socorro Cabrera Tejada</cp:lastModifiedBy>
  <dcterms:created xsi:type="dcterms:W3CDTF">2020-05-19T01:39:25Z</dcterms:created>
  <dcterms:modified xsi:type="dcterms:W3CDTF">2022-12-10T03:18:55Z</dcterms:modified>
</cp:coreProperties>
</file>