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transporte-my.sharepoint.com/personal/ybarrera_mintransporte_gov_co/Documents/Documentos/Solicitudes externas/2025/6. Junio/PROPOSICIÓN 082/"/>
    </mc:Choice>
  </mc:AlternateContent>
  <xr:revisionPtr revIDLastSave="1" documentId="8_{C1035AD8-CFD1-4E9B-9E57-2B5CCA6B1A54}" xr6:coauthVersionLast="47" xr6:coauthVersionMax="47" xr10:uidLastSave="{0FD55870-1D7D-43BA-BC69-7DA08DB1234C}"/>
  <bookViews>
    <workbookView xWindow="-120" yWindow="-120" windowWidth="20730" windowHeight="11040" xr2:uid="{68422A8C-A1EF-4F75-95C2-A63ECA8FD33C}"/>
  </bookViews>
  <sheets>
    <sheet name="1. ANI-OPS" sheetId="2" r:id="rId1"/>
    <sheet name="AEROCIVIL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2" l="1"/>
  <c r="D41" i="2" s="1"/>
  <c r="D50" i="2" s="1"/>
  <c r="C32" i="2"/>
  <c r="C41" i="2" s="1"/>
  <c r="C50" i="2" s="1"/>
  <c r="D22" i="2"/>
  <c r="C22" i="2"/>
  <c r="E42" i="1"/>
  <c r="D42" i="1"/>
  <c r="C42" i="1"/>
  <c r="H41" i="1"/>
  <c r="H40" i="1"/>
  <c r="H39" i="1"/>
  <c r="H38" i="1"/>
  <c r="H37" i="1"/>
  <c r="H36" i="1"/>
  <c r="H35" i="1"/>
  <c r="H34" i="1"/>
  <c r="E32" i="1"/>
  <c r="D32" i="1"/>
  <c r="C32" i="1"/>
  <c r="H31" i="1"/>
  <c r="H30" i="1"/>
  <c r="L29" i="1"/>
  <c r="K29" i="1"/>
  <c r="H29" i="1"/>
  <c r="L28" i="1"/>
  <c r="K28" i="1"/>
  <c r="H28" i="1"/>
  <c r="L27" i="1"/>
  <c r="K27" i="1"/>
  <c r="H27" i="1"/>
  <c r="L26" i="1"/>
  <c r="K26" i="1"/>
  <c r="H26" i="1"/>
  <c r="H25" i="1"/>
  <c r="H24" i="1"/>
  <c r="K22" i="1"/>
  <c r="E22" i="1"/>
  <c r="D22" i="1"/>
  <c r="C22" i="1"/>
  <c r="K21" i="1"/>
  <c r="H21" i="1"/>
  <c r="K20" i="1"/>
  <c r="H20" i="1"/>
  <c r="K19" i="1"/>
  <c r="H19" i="1"/>
  <c r="H18" i="1"/>
  <c r="H17" i="1"/>
  <c r="H16" i="1"/>
  <c r="H15" i="1"/>
  <c r="H14" i="1"/>
  <c r="L13" i="1"/>
  <c r="K13" i="1"/>
  <c r="L12" i="1"/>
  <c r="K12" i="1"/>
  <c r="E12" i="1"/>
  <c r="D12" i="1"/>
  <c r="C12" i="1"/>
  <c r="L11" i="1"/>
  <c r="K11" i="1"/>
  <c r="H11" i="1"/>
  <c r="L10" i="1"/>
  <c r="K10" i="1"/>
  <c r="H10" i="1"/>
  <c r="H9" i="1"/>
  <c r="H8" i="1"/>
  <c r="K7" i="1"/>
  <c r="H7" i="1"/>
  <c r="K6" i="1"/>
  <c r="H6" i="1"/>
  <c r="K5" i="1"/>
  <c r="H5" i="1"/>
  <c r="K4" i="1"/>
  <c r="H4" i="1"/>
</calcChain>
</file>

<file path=xl/sharedStrings.xml><?xml version="1.0" encoding="utf-8"?>
<sst xmlns="http://schemas.openxmlformats.org/spreadsheetml/2006/main" count="92" uniqueCount="30">
  <si>
    <t>% Ejecución</t>
  </si>
  <si>
    <t xml:space="preserve">Nivel Central </t>
  </si>
  <si>
    <t>NC</t>
  </si>
  <si>
    <t>CEA</t>
  </si>
  <si>
    <t>CS</t>
  </si>
  <si>
    <t>NOCC</t>
  </si>
  <si>
    <t>NT</t>
  </si>
  <si>
    <t>OCC</t>
  </si>
  <si>
    <t>Contratado *</t>
  </si>
  <si>
    <t>Ejecutado*</t>
  </si>
  <si>
    <t>NORT</t>
  </si>
  <si>
    <t>OR</t>
  </si>
  <si>
    <t xml:space="preserve">*Valor en miles de millones </t>
  </si>
  <si>
    <t>Nivel Regional</t>
  </si>
  <si>
    <t>AÑO</t>
  </si>
  <si>
    <t>CONTRATADO</t>
  </si>
  <si>
    <t>VALOR TOTAL CONTRATADO</t>
  </si>
  <si>
    <t>VICEPRESIDENCIA</t>
  </si>
  <si>
    <t>VALOR CONTRATADO</t>
  </si>
  <si>
    <t>CI</t>
  </si>
  <si>
    <t>OC</t>
  </si>
  <si>
    <t>VAF</t>
  </si>
  <si>
    <t>VE</t>
  </si>
  <si>
    <t>VEJ</t>
  </si>
  <si>
    <t>VGC</t>
  </si>
  <si>
    <t>VGCOR</t>
  </si>
  <si>
    <t>VJ</t>
  </si>
  <si>
    <t>VPRE</t>
  </si>
  <si>
    <t>TOTALES</t>
  </si>
  <si>
    <t>VGCON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</si>
</sst>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9"/>
      <color theme="0"/>
      <name val="Verdana"/>
      <family val="2"/>
    </font>
    <font>
      <sz val="9"/>
      <color theme="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49992370372631"/>
        <bgColor theme="4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5"/>
      </patternFill>
    </fill>
  </fills>
  <borders count="2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hair">
        <color theme="4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2" borderId="1" xfId="1" applyFont="1" applyFill="1" applyBorder="1"/>
    <xf numFmtId="0" fontId="0" fillId="0" borderId="2" xfId="0" applyBorder="1"/>
    <xf numFmtId="9" fontId="2" fillId="0" borderId="2" xfId="3" applyFont="1" applyBorder="1"/>
    <xf numFmtId="0" fontId="0" fillId="0" borderId="3" xfId="0" applyBorder="1"/>
    <xf numFmtId="0" fontId="2" fillId="0" borderId="0" xfId="0" applyFont="1" applyAlignment="1">
      <alignment horizontal="center"/>
    </xf>
    <xf numFmtId="43" fontId="0" fillId="0" borderId="4" xfId="1" applyFont="1" applyBorder="1"/>
    <xf numFmtId="43" fontId="0" fillId="0" borderId="5" xfId="1" applyFont="1" applyBorder="1"/>
    <xf numFmtId="164" fontId="2" fillId="3" borderId="0" xfId="1" applyNumberFormat="1" applyFont="1" applyFill="1" applyBorder="1"/>
    <xf numFmtId="43" fontId="2" fillId="3" borderId="0" xfId="1" applyFont="1" applyFill="1" applyBorder="1"/>
    <xf numFmtId="9" fontId="2" fillId="0" borderId="0" xfId="3" applyFont="1"/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44" fontId="3" fillId="0" borderId="10" xfId="2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44" fontId="5" fillId="4" borderId="20" xfId="2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166" fontId="6" fillId="4" borderId="22" xfId="2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6" fontId="3" fillId="0" borderId="10" xfId="2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66" fontId="6" fillId="4" borderId="10" xfId="2" applyNumberFormat="1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Verdana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Verdana"/>
        <family val="2"/>
        <scheme val="none"/>
      </font>
      <numFmt numFmtId="165" formatCode="_-[$$-240A]\ * #,##0_-;\-[$$-240A]\ * #,##0_-;_-[$$-240A]\ * &quot;-&quot;??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Verdana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Verdana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 ANI-OPS'!$C$5</c:f>
              <c:strCache>
                <c:ptCount val="1"/>
                <c:pt idx="0">
                  <c:v>CONTRATADO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w="190500" h="381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 ANI-OPS'!$B$6:$B$9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'1. ANI-OPS'!$C$6:$C$9</c:f>
              <c:numCache>
                <c:formatCode>General</c:formatCode>
                <c:ptCount val="4"/>
                <c:pt idx="0">
                  <c:v>629</c:v>
                </c:pt>
                <c:pt idx="1">
                  <c:v>801</c:v>
                </c:pt>
                <c:pt idx="2">
                  <c:v>753</c:v>
                </c:pt>
                <c:pt idx="3">
                  <c:v>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9-4F54-ABA4-78A0A8BCC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260671"/>
        <c:axId val="510259711"/>
      </c:barChart>
      <c:catAx>
        <c:axId val="51026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510259711"/>
        <c:crosses val="autoZero"/>
        <c:auto val="1"/>
        <c:lblAlgn val="ctr"/>
        <c:lblOffset val="100"/>
        <c:noMultiLvlLbl val="0"/>
      </c:catAx>
      <c:valAx>
        <c:axId val="510259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510260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'1. ANI-OPS'!$D$5</c:f>
              <c:strCache>
                <c:ptCount val="1"/>
                <c:pt idx="0">
                  <c:v>VALOR TOTAL CONTRATADO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rgbClr val="FFC000"/>
              </a:solidFill>
            </a:ln>
            <a:effectLst/>
            <a:scene3d>
              <a:camera prst="orthographicFront"/>
              <a:lightRig rig="threePt" dir="t"/>
            </a:scene3d>
            <a:sp3d>
              <a:bevelT w="190500" h="38100"/>
            </a:sp3d>
          </c:spPr>
          <c:invertIfNegative val="0"/>
          <c:dLbls>
            <c:dLbl>
              <c:idx val="0"/>
              <c:layout>
                <c:manualLayout>
                  <c:x val="2.7777777777777523E-3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72222222222223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4A8-4D2D-8E24-A8224A1094C5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777777777777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4A8-4D2D-8E24-A8224A1094C5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2222222222223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F4A8-4D2D-8E24-A8224A1094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 ANI-OPS'!$B$6:$B$9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'1. ANI-OPS'!$D$6:$D$9</c:f>
              <c:numCache>
                <c:formatCode>_-[$$-240A]\ * #,##0_-;\-[$$-240A]\ * #,##0_-;_-[$$-240A]\ * "-"??_-;_-@_-</c:formatCode>
                <c:ptCount val="4"/>
                <c:pt idx="0">
                  <c:v>598389174515.82007</c:v>
                </c:pt>
                <c:pt idx="1">
                  <c:v>567578811015</c:v>
                </c:pt>
                <c:pt idx="2">
                  <c:v>251400443425.66699</c:v>
                </c:pt>
                <c:pt idx="3">
                  <c:v>45442049864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8-4D2D-8E24-A8224A109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260671"/>
        <c:axId val="5102597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'1. ANI-OPS'!$C$5</c15:sqref>
                        </c15:formulaRef>
                      </c:ext>
                    </c:extLst>
                    <c:strCache>
                      <c:ptCount val="1"/>
                      <c:pt idx="0">
                        <c:v>CONTRATADO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Verdana" panose="020B0604030504040204" pitchFamily="34" charset="0"/>
                          <a:ea typeface="Verdana" panose="020B0604030504040204" pitchFamily="34" charset="0"/>
                          <a:cs typeface="+mn-cs"/>
                        </a:defRPr>
                      </a:pPr>
                      <a:endParaRPr lang="es-CO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'1. ANI-OPS'!$B$6:$B$9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'1. ANI-OPS'!$C$6:$C$9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629</c:v>
                      </c:pt>
                      <c:pt idx="1">
                        <c:v>801</c:v>
                      </c:pt>
                      <c:pt idx="2">
                        <c:v>753</c:v>
                      </c:pt>
                      <c:pt idx="3">
                        <c:v>416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F4A8-4D2D-8E24-A8224A1094C5}"/>
                  </c:ext>
                </c:extLst>
              </c15:ser>
            </c15:filteredBarSeries>
          </c:ext>
        </c:extLst>
      </c:barChart>
      <c:catAx>
        <c:axId val="51026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510259711"/>
        <c:crosses val="autoZero"/>
        <c:auto val="1"/>
        <c:lblAlgn val="ctr"/>
        <c:lblOffset val="100"/>
        <c:noMultiLvlLbl val="0"/>
      </c:catAx>
      <c:valAx>
        <c:axId val="510259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240A]\ * #,##0_-;\-[$$-240A]\ * #,##0_-;_-[$$-240A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510260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Nivel</a:t>
            </a:r>
            <a:r>
              <a:rPr lang="es-CO" sz="1200" baseline="0"/>
              <a:t> Central </a:t>
            </a:r>
            <a:r>
              <a:rPr lang="es-CO" sz="1200"/>
              <a:t>CPS</a:t>
            </a:r>
            <a:r>
              <a:rPr lang="es-CO" sz="1200" baseline="0"/>
              <a:t> por año</a:t>
            </a:r>
            <a:endParaRPr lang="es-C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5000"/>
                  <a:lumOff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B1E-4215-BC7D-BE22F03C68A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B1E-4215-BC7D-BE22F03C68A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B1E-4215-BC7D-BE22F03C68AD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B1E-4215-BC7D-BE22F03C68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AEROCIVIL!$J$4:$J$7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AEROCIVIL!$K$4:$K$7</c:f>
              <c:numCache>
                <c:formatCode>General</c:formatCode>
                <c:ptCount val="4"/>
                <c:pt idx="0">
                  <c:v>565</c:v>
                </c:pt>
                <c:pt idx="1">
                  <c:v>410</c:v>
                </c:pt>
                <c:pt idx="2">
                  <c:v>537</c:v>
                </c:pt>
                <c:pt idx="3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1E-4215-BC7D-BE22F03C6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75418256"/>
        <c:axId val="1075438416"/>
      </c:barChart>
      <c:catAx>
        <c:axId val="107541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38416"/>
        <c:crosses val="autoZero"/>
        <c:auto val="1"/>
        <c:lblAlgn val="ctr"/>
        <c:lblOffset val="100"/>
        <c:noMultiLvlLbl val="0"/>
      </c:catAx>
      <c:valAx>
        <c:axId val="107543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1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1"/>
              <a:t>Contratado vs</a:t>
            </a:r>
            <a:r>
              <a:rPr lang="es-CO" sz="1200" b="1" baseline="0"/>
              <a:t> Ejecutado</a:t>
            </a:r>
            <a:endParaRPr lang="es-CO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8.763694134653717E-2"/>
          <c:y val="0.22983613150212459"/>
          <c:w val="0.88482001994455117"/>
          <c:h val="0.60261050230497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AEROCIVIL!$K$9</c:f>
              <c:strCache>
                <c:ptCount val="1"/>
                <c:pt idx="0">
                  <c:v>Contratado 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5000"/>
                  <a:lumOff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5A-4ACF-9AAC-C0CE3670F18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5A-4ACF-9AAC-C0CE3670F18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5A-4ACF-9AAC-C0CE3670F187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5A-4ACF-9AAC-C0CE3670F1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AEROCIVIL!$J$10:$J$13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AEROCIVIL!$K$10:$K$13</c:f>
              <c:numCache>
                <c:formatCode>_(* #,##0.00_);_(* \(#,##0.00\);_(* "-"??_);_(@_)</c:formatCode>
                <c:ptCount val="4"/>
                <c:pt idx="0">
                  <c:v>310489.26066000003</c:v>
                </c:pt>
                <c:pt idx="1">
                  <c:v>295493.63847000001</c:v>
                </c:pt>
                <c:pt idx="2">
                  <c:v>509780.25167000003</c:v>
                </c:pt>
                <c:pt idx="3">
                  <c:v>505656.58909999998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5A-4ACF-9AAC-C0CE3670F187}"/>
            </c:ext>
          </c:extLst>
        </c:ser>
        <c:ser>
          <c:idx val="1"/>
          <c:order val="1"/>
          <c:tx>
            <c:strRef>
              <c:f>AEROCIVIL!$L$9</c:f>
              <c:strCache>
                <c:ptCount val="1"/>
                <c:pt idx="0">
                  <c:v>Ejecutado*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AEROCIVIL!$J$10:$J$13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AEROCIVIL!$L$10:$L$13</c:f>
              <c:numCache>
                <c:formatCode>_(* #,##0.00_);_(* \(#,##0.00\);_(* "-"??_);_(@_)</c:formatCode>
                <c:ptCount val="4"/>
                <c:pt idx="0">
                  <c:v>299659.82109789999</c:v>
                </c:pt>
                <c:pt idx="1">
                  <c:v>274561.1888</c:v>
                </c:pt>
                <c:pt idx="2">
                  <c:v>509589.31845000002</c:v>
                </c:pt>
                <c:pt idx="3">
                  <c:v>160542.38349879999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5A-4ACF-9AAC-C0CE3670F1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2"/>
        <c:axId val="1085181312"/>
        <c:axId val="1085177472"/>
      </c:barChart>
      <c:catAx>
        <c:axId val="10851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85177472"/>
        <c:crosses val="autoZero"/>
        <c:auto val="1"/>
        <c:lblAlgn val="ctr"/>
        <c:lblOffset val="100"/>
        <c:noMultiLvlLbl val="0"/>
      </c:catAx>
      <c:valAx>
        <c:axId val="10851774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crossAx val="10851813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Nivel</a:t>
            </a:r>
            <a:r>
              <a:rPr lang="es-CO" sz="1200" baseline="0"/>
              <a:t> Regional </a:t>
            </a:r>
            <a:r>
              <a:rPr lang="es-CO" sz="1200"/>
              <a:t>Contratado vs Ejecutado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AEROCIVIL!$K$25</c:f>
              <c:strCache>
                <c:ptCount val="1"/>
                <c:pt idx="0">
                  <c:v>Contratado *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940-421B-9C68-74CA83791B3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940-421B-9C68-74CA83791B3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940-421B-9C68-74CA83791B36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940-421B-9C68-74CA83791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AEROCIVIL!$J$26:$J$29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AEROCIVIL!$K$26:$K$29</c:f>
              <c:numCache>
                <c:formatCode>_(* #,##0.00_);_(* \(#,##0.00\);_(* "-"??_);_(@_)</c:formatCode>
                <c:ptCount val="4"/>
                <c:pt idx="0">
                  <c:v>9739.1418533300002</c:v>
                </c:pt>
                <c:pt idx="1">
                  <c:v>6404.0022929999996</c:v>
                </c:pt>
                <c:pt idx="2">
                  <c:v>6882.8701179999998</c:v>
                </c:pt>
                <c:pt idx="3">
                  <c:v>7435.2399690000002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40-421B-9C68-74CA83791B36}"/>
            </c:ext>
          </c:extLst>
        </c:ser>
        <c:ser>
          <c:idx val="1"/>
          <c:order val="1"/>
          <c:tx>
            <c:strRef>
              <c:f>AEROCIVIL!$L$25</c:f>
              <c:strCache>
                <c:ptCount val="1"/>
                <c:pt idx="0">
                  <c:v>Ejecutado*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AEROCIVIL!$J$26:$J$29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AEROCIVIL!$L$26:$L$29</c:f>
              <c:numCache>
                <c:formatCode>_(* #,##0.00_);_(* \(#,##0.00\);_(* "-"??_);_(@_)</c:formatCode>
                <c:ptCount val="4"/>
                <c:pt idx="0">
                  <c:v>9530.7002089699999</c:v>
                </c:pt>
                <c:pt idx="1">
                  <c:v>5682.6806017500003</c:v>
                </c:pt>
                <c:pt idx="2">
                  <c:v>5397.60450614</c:v>
                </c:pt>
                <c:pt idx="3">
                  <c:v>1957.8179733099998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40-421B-9C68-74CA83791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"/>
        <c:axId val="1075418256"/>
        <c:axId val="1075438416"/>
      </c:barChart>
      <c:catAx>
        <c:axId val="107541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38416"/>
        <c:crosses val="autoZero"/>
        <c:auto val="1"/>
        <c:lblAlgn val="ctr"/>
        <c:lblOffset val="100"/>
        <c:noMultiLvlLbl val="0"/>
      </c:catAx>
      <c:valAx>
        <c:axId val="107543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182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Nivel</a:t>
            </a:r>
            <a:r>
              <a:rPr lang="es-CO" sz="1200" baseline="0"/>
              <a:t> Regional </a:t>
            </a:r>
            <a:r>
              <a:rPr lang="es-CO" sz="1200"/>
              <a:t>CPS</a:t>
            </a:r>
            <a:r>
              <a:rPr lang="es-CO" sz="1200" baseline="0"/>
              <a:t> por año</a:t>
            </a:r>
            <a:endParaRPr lang="es-C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34A-49EF-808E-00CD68FA940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34A-49EF-808E-00CD68FA9406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34A-49EF-808E-00CD68FA94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AEROCIVIL!$J$19:$J$22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AEROCIVIL!$K$19:$K$22</c:f>
              <c:numCache>
                <c:formatCode>General</c:formatCode>
                <c:ptCount val="4"/>
                <c:pt idx="0">
                  <c:v>212</c:v>
                </c:pt>
                <c:pt idx="1">
                  <c:v>104</c:v>
                </c:pt>
                <c:pt idx="2">
                  <c:v>120</c:v>
                </c:pt>
                <c:pt idx="3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4A-49EF-808E-00CD68FA9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75418256"/>
        <c:axId val="1075438416"/>
      </c:barChart>
      <c:catAx>
        <c:axId val="107541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38416"/>
        <c:crosses val="autoZero"/>
        <c:auto val="1"/>
        <c:lblAlgn val="ctr"/>
        <c:lblOffset val="100"/>
        <c:noMultiLvlLbl val="0"/>
      </c:catAx>
      <c:valAx>
        <c:axId val="107543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541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696402</xdr:colOff>
      <xdr:row>1</xdr:row>
      <xdr:rowOff>105852</xdr:rowOff>
    </xdr:from>
    <xdr:to>
      <xdr:col>7</xdr:col>
      <xdr:colOff>595685</xdr:colOff>
      <xdr:row>16</xdr:row>
      <xdr:rowOff>105852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008FAEE-4B3F-4372-9D05-F4C07D830D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672962</xdr:colOff>
      <xdr:row>22</xdr:row>
      <xdr:rowOff>97651</xdr:rowOff>
    </xdr:from>
    <xdr:to>
      <xdr:col>7</xdr:col>
      <xdr:colOff>828261</xdr:colOff>
      <xdr:row>37</xdr:row>
      <xdr:rowOff>82825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7934756-E067-478E-8F45-1567F79D6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371475</xdr:colOff>
      <xdr:row>1</xdr:row>
      <xdr:rowOff>176212</xdr:rowOff>
    </xdr:from>
    <xdr:to>
      <xdr:col>19</xdr:col>
      <xdr:colOff>371475</xdr:colOff>
      <xdr:row>16</xdr:row>
      <xdr:rowOff>61912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0E30156-F926-40DE-BE43-EBC034491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1447800</xdr:colOff>
      <xdr:row>17</xdr:row>
      <xdr:rowOff>85725</xdr:rowOff>
    </xdr:from>
    <xdr:to>
      <xdr:col>20</xdr:col>
      <xdr:colOff>752475</xdr:colOff>
      <xdr:row>37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9107DF-F556-4791-B83A-41501C2C1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314325</xdr:colOff>
      <xdr:row>48</xdr:row>
      <xdr:rowOff>0</xdr:rowOff>
    </xdr:from>
    <xdr:to>
      <xdr:col>12</xdr:col>
      <xdr:colOff>523875</xdr:colOff>
      <xdr:row>62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F533989-8F8C-4519-80CA-4727A797D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28575</xdr:colOff>
      <xdr:row>31</xdr:row>
      <xdr:rowOff>0</xdr:rowOff>
    </xdr:from>
    <xdr:to>
      <xdr:col>12</xdr:col>
      <xdr:colOff>514350</xdr:colOff>
      <xdr:row>45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2A493A5-CF1A-4E09-9726-308A03D18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EROCIVIL/datos%20Prestaciones%20de%20Servicio%202022%20-%20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I/CONTRATADO%20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CIVIL"/>
    </sheetNames>
    <sheetDataSet>
      <sheetData sheetId="0">
        <row r="4">
          <cell r="J4">
            <v>2022</v>
          </cell>
          <cell r="K4">
            <v>565</v>
          </cell>
        </row>
        <row r="5">
          <cell r="J5">
            <v>2023</v>
          </cell>
          <cell r="K5">
            <v>410</v>
          </cell>
        </row>
        <row r="6">
          <cell r="J6">
            <v>2024</v>
          </cell>
          <cell r="K6">
            <v>537</v>
          </cell>
        </row>
        <row r="7">
          <cell r="J7">
            <v>2025</v>
          </cell>
          <cell r="K7">
            <v>453</v>
          </cell>
        </row>
        <row r="9">
          <cell r="K9" t="str">
            <v>Contratado *</v>
          </cell>
          <cell r="L9" t="str">
            <v>Ejecutado*</v>
          </cell>
        </row>
        <row r="10">
          <cell r="J10">
            <v>2022</v>
          </cell>
          <cell r="K10">
            <v>310489.26066000003</v>
          </cell>
          <cell r="L10">
            <v>299659.82109789999</v>
          </cell>
        </row>
        <row r="11">
          <cell r="J11">
            <v>2023</v>
          </cell>
          <cell r="K11">
            <v>295493.63847000001</v>
          </cell>
          <cell r="L11">
            <v>274561.1888</v>
          </cell>
        </row>
        <row r="12">
          <cell r="J12">
            <v>2024</v>
          </cell>
          <cell r="K12">
            <v>509780.25167000003</v>
          </cell>
          <cell r="L12">
            <v>509589.31845000002</v>
          </cell>
        </row>
        <row r="13">
          <cell r="J13">
            <v>2025</v>
          </cell>
          <cell r="K13">
            <v>505656.58909999998</v>
          </cell>
          <cell r="L13">
            <v>160542.38349879999</v>
          </cell>
        </row>
        <row r="19">
          <cell r="J19">
            <v>2022</v>
          </cell>
          <cell r="K19">
            <v>212</v>
          </cell>
        </row>
        <row r="20">
          <cell r="J20">
            <v>2023</v>
          </cell>
          <cell r="K20">
            <v>104</v>
          </cell>
        </row>
        <row r="21">
          <cell r="J21">
            <v>2024</v>
          </cell>
          <cell r="K21">
            <v>120</v>
          </cell>
        </row>
        <row r="22">
          <cell r="J22">
            <v>2025</v>
          </cell>
          <cell r="K22">
            <v>102</v>
          </cell>
        </row>
        <row r="25">
          <cell r="K25" t="str">
            <v>Contratado *</v>
          </cell>
          <cell r="L25" t="str">
            <v>Ejecutado*</v>
          </cell>
        </row>
        <row r="26">
          <cell r="J26">
            <v>2022</v>
          </cell>
          <cell r="K26">
            <v>9739.1418533300002</v>
          </cell>
          <cell r="L26">
            <v>9530.7002089699999</v>
          </cell>
        </row>
        <row r="27">
          <cell r="J27">
            <v>2023</v>
          </cell>
          <cell r="K27">
            <v>6404.0022929999996</v>
          </cell>
          <cell r="L27">
            <v>5682.6806017500003</v>
          </cell>
        </row>
        <row r="28">
          <cell r="J28">
            <v>2024</v>
          </cell>
          <cell r="K28">
            <v>6882.8701179999998</v>
          </cell>
          <cell r="L28">
            <v>5397.60450614</v>
          </cell>
        </row>
        <row r="29">
          <cell r="J29">
            <v>2025</v>
          </cell>
          <cell r="K29">
            <v>7435.2399690000002</v>
          </cell>
          <cell r="L29">
            <v>1957.8179733099998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"/>
      <sheetName val="2023"/>
      <sheetName val="2024"/>
      <sheetName val="2025"/>
      <sheetName val="GRAFICA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CONTRATADO</v>
          </cell>
          <cell r="D5" t="str">
            <v>VALOR TOTAL CONTRATADO</v>
          </cell>
        </row>
        <row r="6">
          <cell r="B6">
            <v>2022</v>
          </cell>
          <cell r="C6">
            <v>629</v>
          </cell>
          <cell r="D6">
            <v>598389174515.82007</v>
          </cell>
        </row>
        <row r="7">
          <cell r="B7">
            <v>2023</v>
          </cell>
          <cell r="C7">
            <v>801</v>
          </cell>
          <cell r="D7">
            <v>567578811015</v>
          </cell>
        </row>
        <row r="8">
          <cell r="B8">
            <v>2024</v>
          </cell>
          <cell r="C8">
            <v>753</v>
          </cell>
          <cell r="D8">
            <v>251400443425.66699</v>
          </cell>
        </row>
        <row r="9">
          <cell r="B9">
            <v>2025</v>
          </cell>
          <cell r="C9">
            <v>416</v>
          </cell>
          <cell r="D9">
            <v>45442049864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394298-6ABA-4349-BCFF-C20B7AE0C318}" name="Tabla6" displayName="Tabla6" ref="B5:D9" totalsRowShown="0" headerRowDxfId="0" dataDxfId="1" headerRowBorderDxfId="6" tableBorderDxfId="7" totalsRowBorderDxfId="5">
  <autoFilter ref="B5:D9" xr:uid="{24BD6022-0659-4FC9-BFEC-54E87A2832BA}"/>
  <tableColumns count="3">
    <tableColumn id="1" xr3:uid="{2CAEC5C2-8C1A-4B64-B807-267F1C357D03}" name="AÑO" dataDxfId="4"/>
    <tableColumn id="2" xr3:uid="{F80E1F7C-33C0-4D77-A785-894D648030B8}" name="CONTRATADO" dataDxfId="3"/>
    <tableColumn id="3" xr3:uid="{7A7CD19D-D01B-4D65-BF8D-9C882862ECB4}" name="VALOR TOTAL CONTRATADO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2070B-7623-48DA-8C4F-F74D5E3BDD4B}">
  <dimension ref="A5:D50"/>
  <sheetViews>
    <sheetView tabSelected="1" zoomScale="92" zoomScaleNormal="92" workbookViewId="0">
      <selection activeCell="F20" sqref="F20"/>
    </sheetView>
  </sheetViews>
  <sheetFormatPr baseColWidth="10" defaultRowHeight="11.25" x14ac:dyDescent="0.15"/>
  <cols>
    <col min="1" max="1" width="11.42578125" style="13"/>
    <col min="2" max="2" width="23" style="13" customWidth="1"/>
    <col min="3" max="3" width="35.28515625" style="13" bestFit="1" customWidth="1"/>
    <col min="4" max="4" width="40.5703125" style="13" bestFit="1" customWidth="1"/>
    <col min="5" max="5" width="29.42578125" style="13" customWidth="1"/>
    <col min="6" max="755" width="24.28515625" style="13" bestFit="1" customWidth="1"/>
    <col min="756" max="16384" width="11.42578125" style="13"/>
  </cols>
  <sheetData>
    <row r="5" spans="1:4" x14ac:dyDescent="0.15">
      <c r="B5" s="22" t="s">
        <v>14</v>
      </c>
      <c r="C5" s="23" t="s">
        <v>15</v>
      </c>
      <c r="D5" s="24" t="s">
        <v>16</v>
      </c>
    </row>
    <row r="6" spans="1:4" x14ac:dyDescent="0.15">
      <c r="B6" s="14">
        <v>2022</v>
      </c>
      <c r="C6" s="15">
        <v>629</v>
      </c>
      <c r="D6" s="16">
        <v>598389174515.82007</v>
      </c>
    </row>
    <row r="7" spans="1:4" x14ac:dyDescent="0.15">
      <c r="B7" s="14">
        <v>2023</v>
      </c>
      <c r="C7" s="15">
        <v>801</v>
      </c>
      <c r="D7" s="16">
        <v>567578811015</v>
      </c>
    </row>
    <row r="8" spans="1:4" x14ac:dyDescent="0.15">
      <c r="B8" s="14">
        <v>2024</v>
      </c>
      <c r="C8" s="15">
        <v>753</v>
      </c>
      <c r="D8" s="16">
        <v>251400443425.66699</v>
      </c>
    </row>
    <row r="9" spans="1:4" x14ac:dyDescent="0.15">
      <c r="B9" s="17">
        <v>2025</v>
      </c>
      <c r="C9" s="18">
        <v>416</v>
      </c>
      <c r="D9" s="19">
        <v>45442049864</v>
      </c>
    </row>
    <row r="12" spans="1:4" x14ac:dyDescent="0.15">
      <c r="A12" s="25" t="s">
        <v>14</v>
      </c>
      <c r="B12" s="26" t="s">
        <v>17</v>
      </c>
      <c r="C12" s="26" t="s">
        <v>15</v>
      </c>
      <c r="D12" s="26" t="s">
        <v>18</v>
      </c>
    </row>
    <row r="13" spans="1:4" x14ac:dyDescent="0.15">
      <c r="A13" s="15">
        <v>2022</v>
      </c>
      <c r="B13" s="15" t="s">
        <v>19</v>
      </c>
      <c r="C13" s="15">
        <v>14</v>
      </c>
      <c r="D13" s="29">
        <v>1207839358</v>
      </c>
    </row>
    <row r="14" spans="1:4" x14ac:dyDescent="0.15">
      <c r="A14" s="15">
        <v>2022</v>
      </c>
      <c r="B14" s="15" t="s">
        <v>20</v>
      </c>
      <c r="C14" s="15">
        <v>15</v>
      </c>
      <c r="D14" s="29">
        <v>1370846221</v>
      </c>
    </row>
    <row r="15" spans="1:4" x14ac:dyDescent="0.15">
      <c r="A15" s="15">
        <v>2022</v>
      </c>
      <c r="B15" s="15" t="s">
        <v>21</v>
      </c>
      <c r="C15" s="15">
        <v>73</v>
      </c>
      <c r="D15" s="29">
        <v>5119382852</v>
      </c>
    </row>
    <row r="16" spans="1:4" x14ac:dyDescent="0.15">
      <c r="A16" s="15">
        <v>2022</v>
      </c>
      <c r="B16" s="15" t="s">
        <v>22</v>
      </c>
      <c r="C16" s="15">
        <v>66</v>
      </c>
      <c r="D16" s="29">
        <v>173705519025</v>
      </c>
    </row>
    <row r="17" spans="1:4" x14ac:dyDescent="0.15">
      <c r="A17" s="15">
        <v>2022</v>
      </c>
      <c r="B17" s="15" t="s">
        <v>23</v>
      </c>
      <c r="C17" s="15">
        <v>102</v>
      </c>
      <c r="D17" s="29">
        <v>346535443989</v>
      </c>
    </row>
    <row r="18" spans="1:4" x14ac:dyDescent="0.15">
      <c r="A18" s="15">
        <v>2022</v>
      </c>
      <c r="B18" s="15" t="s">
        <v>24</v>
      </c>
      <c r="C18" s="15">
        <v>36</v>
      </c>
      <c r="D18" s="29">
        <v>8469055836</v>
      </c>
    </row>
    <row r="19" spans="1:4" x14ac:dyDescent="0.15">
      <c r="A19" s="15">
        <v>2022</v>
      </c>
      <c r="B19" s="15" t="s">
        <v>25</v>
      </c>
      <c r="C19" s="15">
        <v>30</v>
      </c>
      <c r="D19" s="29">
        <v>31155724270</v>
      </c>
    </row>
    <row r="20" spans="1:4" x14ac:dyDescent="0.15">
      <c r="A20" s="15">
        <v>2022</v>
      </c>
      <c r="B20" s="15" t="s">
        <v>26</v>
      </c>
      <c r="C20" s="15">
        <v>135</v>
      </c>
      <c r="D20" s="29">
        <v>16422027641.82</v>
      </c>
    </row>
    <row r="21" spans="1:4" x14ac:dyDescent="0.15">
      <c r="A21" s="15">
        <v>2022</v>
      </c>
      <c r="B21" s="15" t="s">
        <v>27</v>
      </c>
      <c r="C21" s="15">
        <v>158</v>
      </c>
      <c r="D21" s="29">
        <v>14403335323</v>
      </c>
    </row>
    <row r="22" spans="1:4" x14ac:dyDescent="0.15">
      <c r="A22" s="30" t="s">
        <v>28</v>
      </c>
      <c r="B22" s="31"/>
      <c r="C22" s="31">
        <f>SUBTOTAL(109,C13:C21)</f>
        <v>629</v>
      </c>
      <c r="D22" s="32">
        <f>SUBTOTAL(109,D13:D21)</f>
        <v>598389174515.81995</v>
      </c>
    </row>
    <row r="23" spans="1:4" x14ac:dyDescent="0.15">
      <c r="A23" s="20"/>
      <c r="B23" s="20"/>
      <c r="C23" s="20"/>
      <c r="D23" s="21"/>
    </row>
    <row r="24" spans="1:4" x14ac:dyDescent="0.15">
      <c r="A24" s="27" t="s">
        <v>14</v>
      </c>
      <c r="B24" s="28" t="s">
        <v>17</v>
      </c>
      <c r="C24" s="28" t="s">
        <v>15</v>
      </c>
      <c r="D24" s="28" t="s">
        <v>18</v>
      </c>
    </row>
    <row r="25" spans="1:4" x14ac:dyDescent="0.15">
      <c r="A25" s="36">
        <v>2023</v>
      </c>
      <c r="B25" s="36" t="s">
        <v>20</v>
      </c>
      <c r="C25" s="36">
        <v>4</v>
      </c>
      <c r="D25" s="37">
        <v>354729707</v>
      </c>
    </row>
    <row r="26" spans="1:4" x14ac:dyDescent="0.15">
      <c r="A26" s="36">
        <v>2023</v>
      </c>
      <c r="B26" s="36" t="s">
        <v>22</v>
      </c>
      <c r="C26" s="36">
        <v>100</v>
      </c>
      <c r="D26" s="37">
        <v>358251178994</v>
      </c>
    </row>
    <row r="27" spans="1:4" x14ac:dyDescent="0.15">
      <c r="A27" s="36">
        <v>2023</v>
      </c>
      <c r="B27" s="36" t="s">
        <v>23</v>
      </c>
      <c r="C27" s="36">
        <v>141</v>
      </c>
      <c r="D27" s="37">
        <v>63708575586</v>
      </c>
    </row>
    <row r="28" spans="1:4" x14ac:dyDescent="0.15">
      <c r="A28" s="36">
        <v>2023</v>
      </c>
      <c r="B28" s="36" t="s">
        <v>29</v>
      </c>
      <c r="C28" s="36">
        <v>61</v>
      </c>
      <c r="D28" s="37">
        <v>98808927083</v>
      </c>
    </row>
    <row r="29" spans="1:4" x14ac:dyDescent="0.15">
      <c r="A29" s="36">
        <v>2023</v>
      </c>
      <c r="B29" s="36" t="s">
        <v>25</v>
      </c>
      <c r="C29" s="36">
        <v>153</v>
      </c>
      <c r="D29" s="37">
        <v>16350832183</v>
      </c>
    </row>
    <row r="30" spans="1:4" x14ac:dyDescent="0.15">
      <c r="A30" s="36">
        <v>2023</v>
      </c>
      <c r="B30" s="36" t="s">
        <v>26</v>
      </c>
      <c r="C30" s="36">
        <v>134</v>
      </c>
      <c r="D30" s="37">
        <v>13276882844</v>
      </c>
    </row>
    <row r="31" spans="1:4" x14ac:dyDescent="0.15">
      <c r="A31" s="36">
        <v>2023</v>
      </c>
      <c r="B31" s="36" t="s">
        <v>27</v>
      </c>
      <c r="C31" s="36">
        <v>208</v>
      </c>
      <c r="D31" s="37">
        <v>16827684618</v>
      </c>
    </row>
    <row r="32" spans="1:4" x14ac:dyDescent="0.15">
      <c r="A32" s="33" t="s">
        <v>28</v>
      </c>
      <c r="B32" s="34"/>
      <c r="C32" s="34">
        <f>SUBTOTAL(109,C23:C31)</f>
        <v>801</v>
      </c>
      <c r="D32" s="35">
        <f>SUBTOTAL(109,D23:D31)</f>
        <v>567578811015</v>
      </c>
    </row>
    <row r="33" spans="1:4" x14ac:dyDescent="0.15">
      <c r="A33" s="20"/>
      <c r="B33" s="20"/>
      <c r="C33" s="20"/>
      <c r="D33" s="21"/>
    </row>
    <row r="34" spans="1:4" x14ac:dyDescent="0.15">
      <c r="A34" s="27" t="s">
        <v>14</v>
      </c>
      <c r="B34" s="28" t="s">
        <v>17</v>
      </c>
      <c r="C34" s="28" t="s">
        <v>15</v>
      </c>
      <c r="D34" s="28" t="s">
        <v>18</v>
      </c>
    </row>
    <row r="35" spans="1:4" x14ac:dyDescent="0.15">
      <c r="A35" s="36">
        <v>2024</v>
      </c>
      <c r="B35" s="36" t="s">
        <v>22</v>
      </c>
      <c r="C35" s="36">
        <v>68</v>
      </c>
      <c r="D35" s="37">
        <v>21616751379</v>
      </c>
    </row>
    <row r="36" spans="1:4" x14ac:dyDescent="0.15">
      <c r="A36" s="36">
        <v>2024</v>
      </c>
      <c r="B36" s="36" t="s">
        <v>23</v>
      </c>
      <c r="C36" s="36">
        <v>145</v>
      </c>
      <c r="D36" s="37">
        <v>108112872551</v>
      </c>
    </row>
    <row r="37" spans="1:4" x14ac:dyDescent="0.15">
      <c r="A37" s="36">
        <v>2024</v>
      </c>
      <c r="B37" s="36" t="s">
        <v>29</v>
      </c>
      <c r="C37" s="36">
        <v>60</v>
      </c>
      <c r="D37" s="37">
        <v>54518810593</v>
      </c>
    </row>
    <row r="38" spans="1:4" x14ac:dyDescent="0.15">
      <c r="A38" s="36">
        <v>2024</v>
      </c>
      <c r="B38" s="36" t="s">
        <v>25</v>
      </c>
      <c r="C38" s="36">
        <v>148</v>
      </c>
      <c r="D38" s="37">
        <v>15556746369</v>
      </c>
    </row>
    <row r="39" spans="1:4" x14ac:dyDescent="0.15">
      <c r="A39" s="36">
        <v>2024</v>
      </c>
      <c r="B39" s="36" t="s">
        <v>26</v>
      </c>
      <c r="C39" s="36">
        <v>129</v>
      </c>
      <c r="D39" s="37">
        <v>15320073754</v>
      </c>
    </row>
    <row r="40" spans="1:4" x14ac:dyDescent="0.15">
      <c r="A40" s="36">
        <v>2024</v>
      </c>
      <c r="B40" s="36" t="s">
        <v>27</v>
      </c>
      <c r="C40" s="36">
        <v>203</v>
      </c>
      <c r="D40" s="37">
        <v>36275188779.667</v>
      </c>
    </row>
    <row r="41" spans="1:4" x14ac:dyDescent="0.15">
      <c r="A41" s="33" t="s">
        <v>28</v>
      </c>
      <c r="B41" s="34"/>
      <c r="C41" s="34">
        <f>SUBTOTAL(109,C32:C40)</f>
        <v>753</v>
      </c>
      <c r="D41" s="35">
        <f>SUBTOTAL(109,D32:D40)</f>
        <v>251400443425.66699</v>
      </c>
    </row>
    <row r="42" spans="1:4" x14ac:dyDescent="0.15">
      <c r="A42" s="20"/>
      <c r="B42" s="20"/>
      <c r="C42" s="20"/>
      <c r="D42" s="21"/>
    </row>
    <row r="43" spans="1:4" x14ac:dyDescent="0.15">
      <c r="A43" s="38" t="s">
        <v>14</v>
      </c>
      <c r="B43" s="38" t="s">
        <v>17</v>
      </c>
      <c r="C43" s="38" t="s">
        <v>15</v>
      </c>
      <c r="D43" s="38" t="s">
        <v>18</v>
      </c>
    </row>
    <row r="44" spans="1:4" x14ac:dyDescent="0.15">
      <c r="A44" s="36">
        <v>2025</v>
      </c>
      <c r="B44" s="36" t="s">
        <v>22</v>
      </c>
      <c r="C44" s="36">
        <v>54</v>
      </c>
      <c r="D44" s="37">
        <v>5478458114</v>
      </c>
    </row>
    <row r="45" spans="1:4" x14ac:dyDescent="0.15">
      <c r="A45" s="36">
        <v>2025</v>
      </c>
      <c r="B45" s="36" t="s">
        <v>23</v>
      </c>
      <c r="C45" s="36">
        <v>68</v>
      </c>
      <c r="D45" s="37">
        <v>7295495045</v>
      </c>
    </row>
    <row r="46" spans="1:4" x14ac:dyDescent="0.15">
      <c r="A46" s="36">
        <v>2025</v>
      </c>
      <c r="B46" s="36" t="s">
        <v>29</v>
      </c>
      <c r="C46" s="36">
        <v>31</v>
      </c>
      <c r="D46" s="37">
        <v>2798828000</v>
      </c>
    </row>
    <row r="47" spans="1:4" x14ac:dyDescent="0.15">
      <c r="A47" s="36">
        <v>2025</v>
      </c>
      <c r="B47" s="36" t="s">
        <v>25</v>
      </c>
      <c r="C47" s="36">
        <v>64</v>
      </c>
      <c r="D47" s="37">
        <v>5854585893</v>
      </c>
    </row>
    <row r="48" spans="1:4" x14ac:dyDescent="0.15">
      <c r="A48" s="36">
        <v>2025</v>
      </c>
      <c r="B48" s="36" t="s">
        <v>26</v>
      </c>
      <c r="C48" s="36">
        <v>98</v>
      </c>
      <c r="D48" s="37">
        <v>12001045548</v>
      </c>
    </row>
    <row r="49" spans="1:4" x14ac:dyDescent="0.15">
      <c r="A49" s="36">
        <v>2025</v>
      </c>
      <c r="B49" s="36" t="s">
        <v>27</v>
      </c>
      <c r="C49" s="36">
        <v>101</v>
      </c>
      <c r="D49" s="37">
        <v>12013637264</v>
      </c>
    </row>
    <row r="50" spans="1:4" x14ac:dyDescent="0.15">
      <c r="A50" s="38" t="s">
        <v>28</v>
      </c>
      <c r="B50" s="38"/>
      <c r="C50" s="38">
        <f>SUBTOTAL(109,C41:C49)</f>
        <v>416</v>
      </c>
      <c r="D50" s="39">
        <f>SUBTOTAL(109,D41:D49)</f>
        <v>45442049864</v>
      </c>
    </row>
  </sheetData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3F81-B0C8-40EF-B34D-271D700BABDB}">
  <dimension ref="B2:L42"/>
  <sheetViews>
    <sheetView showGridLines="0" workbookViewId="0">
      <selection activeCell="M18" sqref="M18"/>
    </sheetView>
  </sheetViews>
  <sheetFormatPr baseColWidth="10" defaultRowHeight="15" x14ac:dyDescent="0.25"/>
  <cols>
    <col min="2" max="2" width="11.42578125" style="1"/>
    <col min="4" max="5" width="22.7109375" customWidth="1"/>
    <col min="7" max="7" width="16.28515625" customWidth="1"/>
    <col min="8" max="8" width="12.42578125" style="1" customWidth="1"/>
    <col min="10" max="10" width="17" customWidth="1"/>
    <col min="11" max="11" width="25.140625" customWidth="1"/>
    <col min="12" max="13" width="27.85546875" customWidth="1"/>
  </cols>
  <sheetData>
    <row r="2" spans="2:12" x14ac:dyDescent="0.25">
      <c r="H2" s="1" t="s">
        <v>0</v>
      </c>
    </row>
    <row r="3" spans="2:12" x14ac:dyDescent="0.25">
      <c r="J3" s="2" t="s">
        <v>1</v>
      </c>
      <c r="K3" s="2"/>
      <c r="L3" s="2"/>
    </row>
    <row r="4" spans="2:12" x14ac:dyDescent="0.25">
      <c r="B4" s="1">
        <v>2022</v>
      </c>
      <c r="C4">
        <v>453</v>
      </c>
      <c r="D4" s="3">
        <v>31048926066</v>
      </c>
      <c r="E4" s="3">
        <v>29965982109.790001</v>
      </c>
      <c r="F4" s="4" t="s">
        <v>2</v>
      </c>
      <c r="G4" s="4"/>
      <c r="H4" s="5">
        <f>+E4/D4</f>
        <v>0.96512137154412336</v>
      </c>
      <c r="J4" s="1">
        <v>2022</v>
      </c>
      <c r="K4" s="6">
        <f>453+C5</f>
        <v>565</v>
      </c>
    </row>
    <row r="5" spans="2:12" x14ac:dyDescent="0.25">
      <c r="C5">
        <v>112</v>
      </c>
      <c r="D5" s="3">
        <v>6435383065</v>
      </c>
      <c r="E5" s="3">
        <v>6315284033</v>
      </c>
      <c r="F5" s="4" t="s">
        <v>3</v>
      </c>
      <c r="G5" s="4"/>
      <c r="H5" s="5">
        <f t="shared" ref="H5:H41" si="0">+E5/D5</f>
        <v>0.98133770269975373</v>
      </c>
      <c r="J5" s="1">
        <v>2023</v>
      </c>
      <c r="K5" s="6">
        <f>368+C15</f>
        <v>410</v>
      </c>
    </row>
    <row r="6" spans="2:12" x14ac:dyDescent="0.25">
      <c r="C6">
        <v>47</v>
      </c>
      <c r="D6" s="3">
        <v>2468971522</v>
      </c>
      <c r="E6" s="3">
        <v>2433561340.3400002</v>
      </c>
      <c r="F6" s="4" t="s">
        <v>4</v>
      </c>
      <c r="G6" s="4"/>
      <c r="H6" s="5">
        <f t="shared" si="0"/>
        <v>0.98565792219777582</v>
      </c>
      <c r="J6" s="1">
        <v>2024</v>
      </c>
      <c r="K6" s="6">
        <f>500+C25</f>
        <v>537</v>
      </c>
    </row>
    <row r="7" spans="2:12" x14ac:dyDescent="0.25">
      <c r="C7">
        <v>20</v>
      </c>
      <c r="D7" s="3">
        <v>848039702</v>
      </c>
      <c r="E7" s="3">
        <v>827237419</v>
      </c>
      <c r="F7" s="4" t="s">
        <v>5</v>
      </c>
      <c r="G7" s="4"/>
      <c r="H7" s="5">
        <f t="shared" si="0"/>
        <v>0.97547015434425965</v>
      </c>
      <c r="J7" s="1">
        <v>2025</v>
      </c>
      <c r="K7" s="6">
        <f>432+C35</f>
        <v>453</v>
      </c>
    </row>
    <row r="8" spans="2:12" x14ac:dyDescent="0.25">
      <c r="C8">
        <v>54</v>
      </c>
      <c r="D8" s="3">
        <v>2394894837</v>
      </c>
      <c r="E8" s="3">
        <v>2365923571.3000002</v>
      </c>
      <c r="F8" s="4" t="s">
        <v>6</v>
      </c>
      <c r="G8" s="4"/>
      <c r="H8" s="5">
        <f t="shared" si="0"/>
        <v>0.98790290694505356</v>
      </c>
    </row>
    <row r="9" spans="2:12" x14ac:dyDescent="0.25">
      <c r="C9">
        <v>38</v>
      </c>
      <c r="D9" s="3">
        <v>1716959296</v>
      </c>
      <c r="E9" s="3">
        <v>1716959296</v>
      </c>
      <c r="F9" s="4" t="s">
        <v>7</v>
      </c>
      <c r="G9" s="4"/>
      <c r="H9" s="5">
        <f t="shared" si="0"/>
        <v>1</v>
      </c>
      <c r="K9" s="7" t="s">
        <v>8</v>
      </c>
      <c r="L9" s="7" t="s">
        <v>9</v>
      </c>
    </row>
    <row r="10" spans="2:12" x14ac:dyDescent="0.25">
      <c r="C10">
        <v>27</v>
      </c>
      <c r="D10" s="3">
        <v>1363491466</v>
      </c>
      <c r="E10" s="3">
        <v>1270543801</v>
      </c>
      <c r="F10" s="4" t="s">
        <v>10</v>
      </c>
      <c r="G10" s="4"/>
      <c r="H10" s="5">
        <f t="shared" si="0"/>
        <v>0.93183113549461705</v>
      </c>
      <c r="J10" s="1">
        <v>2022</v>
      </c>
      <c r="K10" s="8">
        <f>31048926066/100000</f>
        <v>310489.26066000003</v>
      </c>
      <c r="L10" s="9">
        <f>29965982109.79/100000</f>
        <v>299659.82109789999</v>
      </c>
    </row>
    <row r="11" spans="2:12" x14ac:dyDescent="0.25">
      <c r="C11">
        <v>26</v>
      </c>
      <c r="D11" s="3">
        <v>946785030.33000004</v>
      </c>
      <c r="E11" s="3">
        <v>916474781.33000004</v>
      </c>
      <c r="F11" s="4" t="s">
        <v>11</v>
      </c>
      <c r="G11" s="4"/>
      <c r="H11" s="5">
        <f t="shared" si="0"/>
        <v>0.96798613409694978</v>
      </c>
      <c r="J11" s="1">
        <v>2023</v>
      </c>
      <c r="K11" s="8">
        <f>29549363847/100000</f>
        <v>295493.63847000001</v>
      </c>
      <c r="L11" s="9">
        <f>27456118880/100000</f>
        <v>274561.1888</v>
      </c>
    </row>
    <row r="12" spans="2:12" x14ac:dyDescent="0.25">
      <c r="C12" s="10">
        <f>SUM(C4:C11)</f>
        <v>777</v>
      </c>
      <c r="D12" s="11">
        <f>SUM(D6:D11)</f>
        <v>9739141853.3299999</v>
      </c>
      <c r="E12" s="11">
        <f>SUM(E6:E11)</f>
        <v>9530700208.9699993</v>
      </c>
      <c r="H12" s="12"/>
      <c r="J12" s="1">
        <v>2024</v>
      </c>
      <c r="K12" s="8">
        <f>50978025167/100000</f>
        <v>509780.25167000003</v>
      </c>
      <c r="L12" s="9">
        <f>50958931845/100000</f>
        <v>509589.31845000002</v>
      </c>
    </row>
    <row r="13" spans="2:12" x14ac:dyDescent="0.25">
      <c r="B13" s="1">
        <v>2023</v>
      </c>
      <c r="H13" s="12"/>
      <c r="J13" s="1">
        <v>2025</v>
      </c>
      <c r="K13" s="8">
        <f>50565658910/100000</f>
        <v>505656.58909999998</v>
      </c>
      <c r="L13" s="9">
        <f>16054238349.88/100000</f>
        <v>160542.38349879999</v>
      </c>
    </row>
    <row r="14" spans="2:12" x14ac:dyDescent="0.25">
      <c r="C14">
        <v>368</v>
      </c>
      <c r="D14" s="3">
        <v>29549363847</v>
      </c>
      <c r="E14" s="3">
        <v>27456118880.000004</v>
      </c>
      <c r="F14" s="4" t="s">
        <v>2</v>
      </c>
      <c r="G14" s="4"/>
      <c r="H14" s="5">
        <f t="shared" si="0"/>
        <v>0.92916108184804413</v>
      </c>
    </row>
    <row r="15" spans="2:12" x14ac:dyDescent="0.25">
      <c r="C15">
        <v>42</v>
      </c>
      <c r="D15" s="3">
        <v>1885047845</v>
      </c>
      <c r="E15" s="3">
        <v>1623664805</v>
      </c>
      <c r="F15" s="4" t="s">
        <v>3</v>
      </c>
      <c r="G15" s="4"/>
      <c r="H15" s="5">
        <f t="shared" si="0"/>
        <v>0.86133877678844806</v>
      </c>
      <c r="K15" t="s">
        <v>12</v>
      </c>
    </row>
    <row r="16" spans="2:12" x14ac:dyDescent="0.25">
      <c r="C16">
        <v>19</v>
      </c>
      <c r="D16" s="3">
        <v>1508191339</v>
      </c>
      <c r="E16" s="3">
        <v>1454501471.21</v>
      </c>
      <c r="F16" s="4" t="s">
        <v>4</v>
      </c>
      <c r="G16" s="4"/>
      <c r="H16" s="5">
        <f t="shared" si="0"/>
        <v>0.96440115627132639</v>
      </c>
    </row>
    <row r="17" spans="2:12" x14ac:dyDescent="0.25">
      <c r="C17">
        <v>7</v>
      </c>
      <c r="D17" s="3">
        <v>315617953</v>
      </c>
      <c r="E17" s="3">
        <v>299392192.53999996</v>
      </c>
      <c r="F17" s="4" t="s">
        <v>5</v>
      </c>
      <c r="G17" s="4"/>
      <c r="H17" s="5">
        <f t="shared" si="0"/>
        <v>0.94859050220124819</v>
      </c>
    </row>
    <row r="18" spans="2:12" x14ac:dyDescent="0.25">
      <c r="C18">
        <v>43</v>
      </c>
      <c r="D18" s="3">
        <v>2181869824</v>
      </c>
      <c r="E18" s="3">
        <v>1540998903</v>
      </c>
      <c r="F18" s="4" t="s">
        <v>6</v>
      </c>
      <c r="G18" s="4"/>
      <c r="H18" s="5">
        <f t="shared" si="0"/>
        <v>0.7062744468296932</v>
      </c>
      <c r="J18" s="2" t="s">
        <v>13</v>
      </c>
      <c r="K18" s="2"/>
      <c r="L18" s="2"/>
    </row>
    <row r="19" spans="2:12" x14ac:dyDescent="0.25">
      <c r="C19">
        <v>14</v>
      </c>
      <c r="D19" s="3">
        <v>1084284102</v>
      </c>
      <c r="E19" s="3">
        <v>1084284102</v>
      </c>
      <c r="F19" s="4" t="s">
        <v>7</v>
      </c>
      <c r="G19" s="4"/>
      <c r="H19" s="5">
        <f t="shared" si="0"/>
        <v>1</v>
      </c>
      <c r="J19" s="1">
        <v>2022</v>
      </c>
      <c r="K19" s="6">
        <f>SUM(C6:C11)</f>
        <v>212</v>
      </c>
    </row>
    <row r="20" spans="2:12" x14ac:dyDescent="0.25">
      <c r="C20">
        <v>10</v>
      </c>
      <c r="D20" s="3">
        <v>568188312</v>
      </c>
      <c r="E20" s="3">
        <v>558763624</v>
      </c>
      <c r="F20" s="4" t="s">
        <v>10</v>
      </c>
      <c r="G20" s="4"/>
      <c r="H20" s="5">
        <f t="shared" si="0"/>
        <v>0.98341273869779988</v>
      </c>
      <c r="J20" s="1">
        <v>2023</v>
      </c>
      <c r="K20" s="6">
        <f>SUM(C16:C21)</f>
        <v>104</v>
      </c>
    </row>
    <row r="21" spans="2:12" x14ac:dyDescent="0.25">
      <c r="C21">
        <v>11</v>
      </c>
      <c r="D21" s="3">
        <v>745850763</v>
      </c>
      <c r="E21" s="3">
        <v>744740309</v>
      </c>
      <c r="F21" s="4" t="s">
        <v>11</v>
      </c>
      <c r="G21" s="4"/>
      <c r="H21" s="5">
        <f t="shared" si="0"/>
        <v>0.99851115792181611</v>
      </c>
      <c r="J21" s="1">
        <v>2024</v>
      </c>
      <c r="K21" s="6">
        <f>SUM(C26:C31)</f>
        <v>120</v>
      </c>
    </row>
    <row r="22" spans="2:12" x14ac:dyDescent="0.25">
      <c r="C22" s="10">
        <f>SUM(C14:C21)</f>
        <v>514</v>
      </c>
      <c r="D22" s="11">
        <f>SUM(D16:D21)</f>
        <v>6404002293</v>
      </c>
      <c r="E22" s="11">
        <f>SUM(E16:E21)</f>
        <v>5682680601.75</v>
      </c>
      <c r="H22" s="12"/>
      <c r="J22" s="1">
        <v>2025</v>
      </c>
      <c r="K22" s="6">
        <f>SUM(C36:C41)</f>
        <v>102</v>
      </c>
    </row>
    <row r="23" spans="2:12" x14ac:dyDescent="0.25">
      <c r="B23" s="1">
        <v>2024</v>
      </c>
      <c r="H23" s="12"/>
    </row>
    <row r="24" spans="2:12" x14ac:dyDescent="0.25">
      <c r="C24">
        <v>500</v>
      </c>
      <c r="D24" s="3">
        <v>50978025167</v>
      </c>
      <c r="E24" s="3">
        <v>50958931845</v>
      </c>
      <c r="F24" s="4" t="s">
        <v>2</v>
      </c>
      <c r="G24" s="4"/>
      <c r="H24" s="5">
        <f t="shared" si="0"/>
        <v>0.99962545975569961</v>
      </c>
    </row>
    <row r="25" spans="2:12" x14ac:dyDescent="0.25">
      <c r="C25">
        <v>37</v>
      </c>
      <c r="D25" s="3">
        <v>2420571367</v>
      </c>
      <c r="E25" s="3">
        <v>2139174382</v>
      </c>
      <c r="F25" s="4" t="s">
        <v>3</v>
      </c>
      <c r="G25" s="4"/>
      <c r="H25" s="5">
        <f t="shared" si="0"/>
        <v>0.88374770154008853</v>
      </c>
      <c r="K25" s="7" t="s">
        <v>8</v>
      </c>
      <c r="L25" s="7" t="s">
        <v>9</v>
      </c>
    </row>
    <row r="26" spans="2:12" x14ac:dyDescent="0.25">
      <c r="C26">
        <v>18</v>
      </c>
      <c r="D26" s="3">
        <v>1512090020</v>
      </c>
      <c r="E26" s="3">
        <v>1496639701.1399999</v>
      </c>
      <c r="F26" s="4" t="s">
        <v>4</v>
      </c>
      <c r="G26" s="4"/>
      <c r="H26" s="5">
        <f t="shared" si="0"/>
        <v>0.98978214348640425</v>
      </c>
      <c r="J26" s="1">
        <v>2022</v>
      </c>
      <c r="K26" s="8">
        <f>9739141853.33/1000000</f>
        <v>9739.1418533300002</v>
      </c>
      <c r="L26" s="9">
        <f>9530700208.97/1000000</f>
        <v>9530.7002089699999</v>
      </c>
    </row>
    <row r="27" spans="2:12" x14ac:dyDescent="0.25">
      <c r="C27">
        <v>10</v>
      </c>
      <c r="D27" s="3">
        <v>586100000</v>
      </c>
      <c r="E27" s="3">
        <v>520833336</v>
      </c>
      <c r="F27" s="4" t="s">
        <v>5</v>
      </c>
      <c r="G27" s="4"/>
      <c r="H27" s="5">
        <f t="shared" si="0"/>
        <v>0.88864244326906672</v>
      </c>
      <c r="J27" s="1">
        <v>2023</v>
      </c>
      <c r="K27" s="8">
        <f>6404002293/1000000</f>
        <v>6404.0022929999996</v>
      </c>
      <c r="L27" s="9">
        <f>5682680601.75/1000000</f>
        <v>5682.6806017500003</v>
      </c>
    </row>
    <row r="28" spans="2:12" x14ac:dyDescent="0.25">
      <c r="C28">
        <v>62</v>
      </c>
      <c r="D28" s="3">
        <v>2569246765</v>
      </c>
      <c r="E28" s="3">
        <v>1217883295</v>
      </c>
      <c r="F28" s="4" t="s">
        <v>6</v>
      </c>
      <c r="G28" s="4"/>
      <c r="H28" s="5">
        <f t="shared" si="0"/>
        <v>0.47402348096369012</v>
      </c>
      <c r="J28" s="1">
        <v>2024</v>
      </c>
      <c r="K28" s="8">
        <f>6882870118/1000000</f>
        <v>6882.8701179999998</v>
      </c>
      <c r="L28" s="9">
        <f>5397604506.14/1000000</f>
        <v>5397.60450614</v>
      </c>
    </row>
    <row r="29" spans="2:12" x14ac:dyDescent="0.25">
      <c r="C29">
        <v>11</v>
      </c>
      <c r="D29" s="3">
        <v>990000000</v>
      </c>
      <c r="E29" s="3">
        <v>979878174</v>
      </c>
      <c r="F29" s="4" t="s">
        <v>7</v>
      </c>
      <c r="G29" s="4"/>
      <c r="H29" s="5">
        <f t="shared" si="0"/>
        <v>0.98977593333333336</v>
      </c>
      <c r="J29" s="1">
        <v>2025</v>
      </c>
      <c r="K29" s="8">
        <f>7435239969/1000000</f>
        <v>7435.2399690000002</v>
      </c>
      <c r="L29" s="9">
        <f>1957817973.31/1000000</f>
        <v>1957.8179733099998</v>
      </c>
    </row>
    <row r="30" spans="2:12" x14ac:dyDescent="0.25">
      <c r="C30">
        <v>10</v>
      </c>
      <c r="D30" s="3">
        <v>783240000</v>
      </c>
      <c r="E30" s="3">
        <v>745830000</v>
      </c>
      <c r="F30" s="4" t="s">
        <v>10</v>
      </c>
      <c r="G30" s="4"/>
      <c r="H30" s="5">
        <f t="shared" si="0"/>
        <v>0.95223686226444004</v>
      </c>
      <c r="K30" t="s">
        <v>12</v>
      </c>
    </row>
    <row r="31" spans="2:12" x14ac:dyDescent="0.25">
      <c r="C31">
        <v>9</v>
      </c>
      <c r="D31" s="3">
        <v>442193333</v>
      </c>
      <c r="E31" s="3">
        <v>436540000</v>
      </c>
      <c r="F31" s="4" t="s">
        <v>11</v>
      </c>
      <c r="G31" s="4"/>
      <c r="H31" s="5">
        <f t="shared" si="0"/>
        <v>0.98721524596120491</v>
      </c>
    </row>
    <row r="32" spans="2:12" x14ac:dyDescent="0.25">
      <c r="C32" s="10">
        <f>SUM(C24:C31)</f>
        <v>657</v>
      </c>
      <c r="D32" s="11">
        <f>SUM(D26:D31)</f>
        <v>6882870118</v>
      </c>
      <c r="E32" s="11">
        <f>SUM(E26:E31)</f>
        <v>5397604506.1399994</v>
      </c>
      <c r="H32" s="12"/>
    </row>
    <row r="33" spans="2:8" x14ac:dyDescent="0.25">
      <c r="B33" s="1">
        <v>2025</v>
      </c>
      <c r="H33" s="12"/>
    </row>
    <row r="34" spans="2:8" x14ac:dyDescent="0.25">
      <c r="C34">
        <v>432</v>
      </c>
      <c r="D34" s="3">
        <v>50565658910</v>
      </c>
      <c r="E34" s="3">
        <v>16054238349.879997</v>
      </c>
      <c r="F34" s="4" t="s">
        <v>2</v>
      </c>
      <c r="G34" s="4"/>
      <c r="H34" s="5">
        <f t="shared" si="0"/>
        <v>0.31749291309452449</v>
      </c>
    </row>
    <row r="35" spans="2:8" x14ac:dyDescent="0.25">
      <c r="C35">
        <v>21</v>
      </c>
      <c r="D35" s="3">
        <v>1071256561</v>
      </c>
      <c r="E35" s="3">
        <v>181976615</v>
      </c>
      <c r="F35" s="4" t="s">
        <v>3</v>
      </c>
      <c r="G35" s="4"/>
      <c r="H35" s="5">
        <f t="shared" si="0"/>
        <v>0.16987211245654157</v>
      </c>
    </row>
    <row r="36" spans="2:8" x14ac:dyDescent="0.25">
      <c r="C36">
        <v>18</v>
      </c>
      <c r="D36" s="3">
        <v>1862629997</v>
      </c>
      <c r="E36" s="3">
        <v>608909979.32999992</v>
      </c>
      <c r="F36" s="4" t="s">
        <v>4</v>
      </c>
      <c r="G36" s="4"/>
      <c r="H36" s="5">
        <f t="shared" si="0"/>
        <v>0.32690871526321708</v>
      </c>
    </row>
    <row r="37" spans="2:8" x14ac:dyDescent="0.25">
      <c r="C37">
        <v>10</v>
      </c>
      <c r="D37" s="3">
        <v>849443342</v>
      </c>
      <c r="E37" s="3">
        <v>208027991</v>
      </c>
      <c r="F37" s="4" t="s">
        <v>5</v>
      </c>
      <c r="G37" s="4"/>
      <c r="H37" s="5">
        <f t="shared" si="0"/>
        <v>0.24489919540743191</v>
      </c>
    </row>
    <row r="38" spans="2:8" x14ac:dyDescent="0.25">
      <c r="C38">
        <v>47</v>
      </c>
      <c r="D38" s="3">
        <v>2536716642</v>
      </c>
      <c r="E38" s="3">
        <v>639073306</v>
      </c>
      <c r="F38" s="4" t="s">
        <v>6</v>
      </c>
      <c r="G38" s="4"/>
      <c r="H38" s="5">
        <f t="shared" si="0"/>
        <v>0.2519293228967589</v>
      </c>
    </row>
    <row r="39" spans="2:8" x14ac:dyDescent="0.25">
      <c r="C39">
        <v>9</v>
      </c>
      <c r="D39" s="3">
        <v>944439985</v>
      </c>
      <c r="E39" s="3">
        <v>283639985</v>
      </c>
      <c r="F39" s="4" t="s">
        <v>7</v>
      </c>
      <c r="G39" s="4"/>
      <c r="H39" s="5">
        <f t="shared" si="0"/>
        <v>0.30032610806921733</v>
      </c>
    </row>
    <row r="40" spans="2:8" x14ac:dyDescent="0.25">
      <c r="C40">
        <v>9</v>
      </c>
      <c r="D40" s="3">
        <v>565950004</v>
      </c>
      <c r="E40" s="3">
        <v>62883382</v>
      </c>
      <c r="F40" s="4" t="s">
        <v>10</v>
      </c>
      <c r="G40" s="4"/>
      <c r="H40" s="5">
        <f t="shared" si="0"/>
        <v>0.11111119631690999</v>
      </c>
    </row>
    <row r="41" spans="2:8" x14ac:dyDescent="0.25">
      <c r="C41">
        <v>9</v>
      </c>
      <c r="D41" s="3">
        <v>676059999</v>
      </c>
      <c r="E41" s="3">
        <v>155283329.97999999</v>
      </c>
      <c r="F41" s="4" t="s">
        <v>11</v>
      </c>
      <c r="G41" s="4"/>
      <c r="H41" s="5">
        <f t="shared" si="0"/>
        <v>0.22968868178813814</v>
      </c>
    </row>
    <row r="42" spans="2:8" x14ac:dyDescent="0.25">
      <c r="C42" s="10">
        <f>SUM(C34:C41)</f>
        <v>555</v>
      </c>
      <c r="D42" s="11">
        <f>SUM(D36:D41)</f>
        <v>7435239969</v>
      </c>
      <c r="E42" s="11">
        <f>SUM(E36:E41)</f>
        <v>1957817973.3099999</v>
      </c>
    </row>
  </sheetData>
  <mergeCells count="2">
    <mergeCell ref="J3:L3"/>
    <mergeCell ref="J18:L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1. ANI-OPS</vt:lpstr>
      <vt:lpstr>AEROCIVIL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Yenny Andrea Barrera Bernal</dc:creator>
  <cp:lastModifiedBy>Yenny Andrea Barrera Bernal</cp:lastModifiedBy>
  <dcterms:created xsi:type="dcterms:W3CDTF">2025-06-25T15:56:20Z</dcterms:created>
  <dcterms:modified xsi:type="dcterms:W3CDTF">2025-06-25T18:11:31Z</dcterms:modified>
</cp:coreProperties>
</file>