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rodriguez\Downloads\"/>
    </mc:Choice>
  </mc:AlternateContent>
  <xr:revisionPtr revIDLastSave="0" documentId="8_{39CF7794-4CC4-4974-B103-F40545DC8B4B}" xr6:coauthVersionLast="47" xr6:coauthVersionMax="47" xr10:uidLastSave="{00000000-0000-0000-0000-000000000000}"/>
  <bookViews>
    <workbookView xWindow="-120" yWindow="-120" windowWidth="29040" windowHeight="15840" xr2:uid="{5C1CA209-B065-4C58-9DB4-833FE5349787}"/>
  </bookViews>
  <sheets>
    <sheet name="COMPROMISOS POR PAGAR" sheetId="1" r:id="rId1"/>
    <sheet name="CAUSACIONES" sheetId="2" r:id="rId2"/>
  </sheets>
  <definedNames>
    <definedName name="_xlnm._FilterDatabase" localSheetId="0" hidden="1">'COMPROMISOS POR PAGAR'!$A$7:$K$42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1" l="1"/>
  <c r="I33" i="2"/>
  <c r="J9" i="2"/>
  <c r="K9" i="2" s="1"/>
  <c r="J10" i="2"/>
  <c r="K10" i="2" s="1"/>
  <c r="J11" i="2"/>
  <c r="K11" i="2" s="1"/>
  <c r="J12" i="2"/>
  <c r="J13" i="2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J21" i="2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J30" i="2"/>
  <c r="K30" i="2" s="1"/>
  <c r="J31" i="2"/>
  <c r="K31" i="2" s="1"/>
  <c r="J8" i="2"/>
  <c r="K8" i="2" s="1"/>
  <c r="K29" i="2"/>
  <c r="K21" i="2"/>
  <c r="K13" i="2"/>
  <c r="K12" i="2"/>
  <c r="K9" i="1"/>
  <c r="K10" i="1"/>
  <c r="K11" i="1"/>
  <c r="K12" i="1"/>
  <c r="K13" i="1"/>
  <c r="K14" i="1"/>
  <c r="K15" i="1"/>
  <c r="K16" i="1"/>
  <c r="K17" i="1"/>
  <c r="K18" i="1"/>
  <c r="K19" i="1"/>
  <c r="K21" i="1"/>
  <c r="K23" i="1"/>
  <c r="K24" i="1"/>
  <c r="K25" i="1"/>
  <c r="K26" i="1"/>
  <c r="K27" i="1"/>
  <c r="K28" i="1"/>
  <c r="K30" i="1"/>
  <c r="K32" i="1"/>
  <c r="K33" i="1"/>
  <c r="K34" i="1"/>
  <c r="K35" i="1"/>
  <c r="K36" i="1"/>
  <c r="K37" i="1"/>
  <c r="K38" i="1"/>
  <c r="K39" i="1"/>
  <c r="K40" i="1"/>
  <c r="K8" i="1"/>
  <c r="J42" i="1"/>
  <c r="K42" i="1" s="1"/>
  <c r="J41" i="1"/>
  <c r="K41" i="1" s="1"/>
  <c r="J31" i="1"/>
  <c r="K31" i="1" s="1"/>
  <c r="J29" i="1"/>
  <c r="K29" i="1" s="1"/>
  <c r="J22" i="1"/>
  <c r="K22" i="1" s="1"/>
  <c r="J20" i="1"/>
  <c r="K20" i="1" s="1"/>
  <c r="J33" i="2" l="1"/>
  <c r="J44" i="1"/>
  <c r="K44" i="1"/>
  <c r="K20" i="2"/>
  <c r="K33" i="2" s="1"/>
</calcChain>
</file>

<file path=xl/sharedStrings.xml><?xml version="1.0" encoding="utf-8"?>
<sst xmlns="http://schemas.openxmlformats.org/spreadsheetml/2006/main" count="270" uniqueCount="125">
  <si>
    <t>TERCERO</t>
  </si>
  <si>
    <t>NIT</t>
  </si>
  <si>
    <t>PANAMERICANA LIBRERÍA Y PAPELERÍA S.A.</t>
  </si>
  <si>
    <t>830.037.946-3</t>
  </si>
  <si>
    <t>DINAMO DIGITAL SAS</t>
  </si>
  <si>
    <t>QUALITY GROUP SERVICES SAS</t>
  </si>
  <si>
    <t>CLARYICON SAS</t>
  </si>
  <si>
    <t>SECPRO SAS</t>
  </si>
  <si>
    <t>900776524-2</t>
  </si>
  <si>
    <t>Viviana Patricia Sánchez Gacharná </t>
  </si>
  <si>
    <t>Diana Marcela Pulido</t>
  </si>
  <si>
    <t>Kevin Steven Galán Bermúdez</t>
  </si>
  <si>
    <t>Arley Vera Yate</t>
  </si>
  <si>
    <t>Paula Rojas Velandia</t>
  </si>
  <si>
    <t>Andrés Felipe Franco Benítez</t>
  </si>
  <si>
    <t>COLSOF S.A.S</t>
  </si>
  <si>
    <t>800015583-1</t>
  </si>
  <si>
    <t>AOS S.A.S.</t>
  </si>
  <si>
    <t>900635119-8</t>
  </si>
  <si>
    <t>GIGA COLOMBIA SAS</t>
  </si>
  <si>
    <t>900554898-9</t>
  </si>
  <si>
    <t>HOCI EU</t>
  </si>
  <si>
    <t>901679893-3</t>
  </si>
  <si>
    <t>G C BIZZ E.U.</t>
  </si>
  <si>
    <t>DEERLAB STUDIOS S.A.S</t>
  </si>
  <si>
    <t>MEMORY CORP S.A.S.</t>
  </si>
  <si>
    <t>REALTIME</t>
  </si>
  <si>
    <t>ESCALA ARQUITECTURA SAS</t>
  </si>
  <si>
    <t>900.038.585-6</t>
  </si>
  <si>
    <t>UNION TEMPORAL LEVEL 3 - TELMEX</t>
  </si>
  <si>
    <t>DIGISOC</t>
  </si>
  <si>
    <t>CIFIN S.A.S</t>
  </si>
  <si>
    <t>900572445-2</t>
  </si>
  <si>
    <t>RED EXPERTOS S.A.S</t>
  </si>
  <si>
    <t>CYBERIA COLOMBIA</t>
  </si>
  <si>
    <t>MICRONANONICS TECNOLOGIES S.A.S</t>
  </si>
  <si>
    <t>900.427.477</t>
  </si>
  <si>
    <t>MANTENIMIENTO Y REPARACIONES                           </t>
  </si>
  <si>
    <t>CREHANA EDUCACION COLOMBIA</t>
  </si>
  <si>
    <t>NOVENTIQ INTERNATIONALCOLOMBIA S.A.S.</t>
  </si>
  <si>
    <t>Isolucion</t>
  </si>
  <si>
    <t>900239396-3</t>
  </si>
  <si>
    <t>PROYECTOS INTELIGENTES S.A.S.</t>
  </si>
  <si>
    <t>Pipe Toro S.A.S</t>
  </si>
  <si>
    <t>SERVIENTREGA S.A.S</t>
  </si>
  <si>
    <t>Caja de Compensación Familiar Compensar</t>
  </si>
  <si>
    <t>TOTAL COMPROMISOS POR PAGAR</t>
  </si>
  <si>
    <t>ACTIVOS Y OTROS ACTIVOS</t>
  </si>
  <si>
    <t>ASESORÍAS Y CONSULTORÍAS</t>
  </si>
  <si>
    <t>ARRENDAMIENTOS</t>
  </si>
  <si>
    <t>DIVULGACIÓN SEGURO DE DEPÓSITOS</t>
  </si>
  <si>
    <t>DIVERSOS - GASTOS DE FUNCIONAMIENTO</t>
  </si>
  <si>
    <t>DEPARTAMENTO</t>
  </si>
  <si>
    <t>DEUTSCHE ASSET MGMT SCUDDER</t>
  </si>
  <si>
    <t>GESTIÓN DE INVERSIONES</t>
  </si>
  <si>
    <t>UBS GLOBAL ASSET MANAGEMENT</t>
  </si>
  <si>
    <t>JP MORGAN ASSET MANAGEMENT</t>
  </si>
  <si>
    <t>ALLIANZ GLOBAL INVESTORS</t>
  </si>
  <si>
    <t>BLOOMBERG FINANCE LP</t>
  </si>
  <si>
    <t>RIESGOS FINANCIEROS DE LA RESERVA</t>
  </si>
  <si>
    <t>ICE DATA INDICES LLC</t>
  </si>
  <si>
    <t>FIS</t>
  </si>
  <si>
    <t>TECNOLOGÍAS DE LA INFORMACIÓN</t>
  </si>
  <si>
    <t>SWIFT</t>
  </si>
  <si>
    <t>OPERACIONES DE TESORERÍA</t>
  </si>
  <si>
    <t>JP MORGAN CHASE BANK</t>
  </si>
  <si>
    <t>STATE STREET</t>
  </si>
  <si>
    <t>PROVEEDOR INTEGRAL DE PRECIOS COLOMBIA P</t>
  </si>
  <si>
    <t>DEPOSITO CENTRALIZADO DE VALORES DE COLO</t>
  </si>
  <si>
    <t>SET ICAP FX SA - Módulo de derivados</t>
  </si>
  <si>
    <t>SET ICAP FX SA - Módulo registro de operaciones</t>
  </si>
  <si>
    <t>BOLSA DE VALORES DE COLOMBIA SA -Master Trader</t>
  </si>
  <si>
    <t>BOLSA DE VALORES DE COLOMBIA SA - Módulo de Renta Fija</t>
  </si>
  <si>
    <t>CAMARA DE RIESGO CENTRAL DE CONTRAPARTES DE COLOMBIA SA</t>
  </si>
  <si>
    <t>EMPRESA DE TELECOMUNICACIONES DE BOGOTÁ</t>
  </si>
  <si>
    <t>DIVULGACION DE SEGURO DE DEPOSITO</t>
  </si>
  <si>
    <t>PIPE TORO</t>
  </si>
  <si>
    <t>COMUNICACIONES Y RELACIONES CORPORATIVAS</t>
  </si>
  <si>
    <t>WAVEMAKER COLOMBIA SAS</t>
  </si>
  <si>
    <t>DIRECCIÓN DISTRITAL DE TESORERÍA</t>
  </si>
  <si>
    <t>INFORMACIÓN FINANCIERA</t>
  </si>
  <si>
    <t>TOTAL CUENTAS POR PAGAR</t>
  </si>
  <si>
    <t>N° CUENTA</t>
  </si>
  <si>
    <t>NOMBRE DE LA CUENTA PRESUPUESTAL</t>
  </si>
  <si>
    <t>COMISIONES</t>
  </si>
  <si>
    <t>IMPUESTOS Y GRAVÁMENES</t>
  </si>
  <si>
    <t>JUSTIFICACIÓN</t>
  </si>
  <si>
    <t>Comisión fija del Q4, facturada periodo vencido</t>
  </si>
  <si>
    <t>Servicio del mes de Diciembre, se factura mes vencido</t>
  </si>
  <si>
    <t>Tarifa del Q4, facturada periodo vencido</t>
  </si>
  <si>
    <t>Servicio del mes de Noviembre, se factura mes vencido</t>
  </si>
  <si>
    <t>Impuesto del sexto bimestre, se desembolsó en los primeros días de la vigencia</t>
  </si>
  <si>
    <t>Auxilio Pasantes del segundo semestre de 2023</t>
  </si>
  <si>
    <t>MANTENIMIENTO Y REPARACIONES</t>
  </si>
  <si>
    <t>VALOR PENDIENTE POR CANCELAR</t>
  </si>
  <si>
    <t>Servicio prestados durante los meses de Noviembre y  Diciembre, pendientes por facturar al cierre del año.</t>
  </si>
  <si>
    <t>CUENTAS POR PAGAR</t>
  </si>
  <si>
    <t>Documentos soporte (CDP´s)</t>
  </si>
  <si>
    <t>VALOR SALDADO AL 31 DE MARZO DEL 2024</t>
  </si>
  <si>
    <t>VALOR TOTAL DE LAS CAUSACIONES</t>
  </si>
  <si>
    <t>VALOR TOTAL DE LOS COMPROMISOS POR PAGAR</t>
  </si>
  <si>
    <t>Entregables del contrato pendientes por entrega</t>
  </si>
  <si>
    <t>Último entregable, pendiente por entrega</t>
  </si>
  <si>
    <t>Horas de la orden de servicios, pendientes de uso</t>
  </si>
  <si>
    <t>Últimos entregables del contrato con cargo a la vigencia 2023, pendientes de entrega y revisión</t>
  </si>
  <si>
    <t>Entrega pendiente</t>
  </si>
  <si>
    <t>DESARROLLO ADMINISTRATIVO</t>
  </si>
  <si>
    <t>RIESGO OPERATIVO Y PROCESOS</t>
  </si>
  <si>
    <t>TALENTO HUMANO</t>
  </si>
  <si>
    <t>GESTIÓN DE CONTENIDOS</t>
  </si>
  <si>
    <t>Entrega de equipos pendiente al cierre de la vigencia</t>
  </si>
  <si>
    <t>Últimos envíos de la vigencia pendientes</t>
  </si>
  <si>
    <t>Entrega de archivos en custodia pendiente</t>
  </si>
  <si>
    <t>Corresponde a la parte variable del servicio prestado</t>
  </si>
  <si>
    <t>Desarrollos en ejecución pendientes por entrega y revisión</t>
  </si>
  <si>
    <t>Entregables del contrato pendientes por entrega y revisión</t>
  </si>
  <si>
    <t>Corresponde a la porción del servicio recibida en 2023</t>
  </si>
  <si>
    <t>Pendientes los dos últimos meses del servicio del contrato</t>
  </si>
  <si>
    <t>Pendiente por cubrir el valor del servicio del contrato</t>
  </si>
  <si>
    <t>Pendiente de entrega a satisfacción del servicio</t>
  </si>
  <si>
    <t>Pendiente por cubrir el valor total del servicio del contrato</t>
  </si>
  <si>
    <t>Pendiente de entrega total de las licencias</t>
  </si>
  <si>
    <t>Pendiente por recepción del último entregable del contrato</t>
  </si>
  <si>
    <t>Pendiente por recepción del entregable a satisfacción</t>
  </si>
  <si>
    <t>Pendiente por entrega del entregable a satisfacción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</si>
</sst>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;[Red]&quot;$&quot;\ \-#,##0.00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6"/>
      <color theme="1"/>
      <name val="Aptos Narrow"/>
      <family val="2"/>
      <scheme val="minor"/>
    </font>
    <font>
      <b/>
      <sz val="16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5"/>
      <name val="Arial"/>
      <family val="2"/>
    </font>
    <font>
      <sz val="16"/>
      <name val="Arial"/>
      <family val="2"/>
    </font>
    <font>
      <sz val="18"/>
      <name val="Arial"/>
      <family val="2"/>
    </font>
    <font>
      <b/>
      <sz val="22"/>
      <color theme="4" tint="-0.249977111117893"/>
      <name val="Arial"/>
      <family val="2"/>
    </font>
    <font>
      <b/>
      <sz val="18"/>
      <color theme="4" tint="-0.249977111117893"/>
      <name val="Arial"/>
      <family val="2"/>
    </font>
    <font>
      <b/>
      <sz val="20"/>
      <color theme="4" tint="-0.249977111117893"/>
      <name val="Arial"/>
      <family val="2"/>
    </font>
    <font>
      <sz val="9"/>
      <color theme="1"/>
      <name val="Arial"/>
      <family val="2"/>
    </font>
    <font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58"/>
      </patternFill>
    </fill>
    <fill>
      <patternFill patternType="solid">
        <fgColor theme="4" tint="0.59999389629810485"/>
        <bgColor indexed="26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1" tint="0.499984740745262"/>
      </bottom>
      <diagonal/>
    </border>
    <border>
      <left/>
      <right/>
      <top style="thin">
        <color theme="0" tint="-0.14996795556505021"/>
      </top>
      <bottom style="thin">
        <color theme="1" tint="0.499984740745262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8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62"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6" fillId="3" borderId="0" xfId="3" applyFont="1" applyFill="1"/>
    <xf numFmtId="0" fontId="7" fillId="3" borderId="0" xfId="3" applyFont="1" applyFill="1"/>
    <xf numFmtId="0" fontId="7" fillId="3" borderId="0" xfId="3" applyFont="1" applyFill="1" applyAlignment="1">
      <alignment vertical="center"/>
    </xf>
    <xf numFmtId="0" fontId="8" fillId="2" borderId="0" xfId="0" applyFont="1" applyFill="1"/>
    <xf numFmtId="0" fontId="9" fillId="4" borderId="1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4" fontId="10" fillId="0" borderId="2" xfId="2" applyFont="1" applyBorder="1" applyAlignment="1">
      <alignment horizontal="center" vertical="center" wrapText="1"/>
    </xf>
    <xf numFmtId="4" fontId="10" fillId="0" borderId="2" xfId="3" applyNumberFormat="1" applyFont="1" applyBorder="1" applyAlignment="1">
      <alignment horizontal="center" vertical="center" wrapText="1"/>
    </xf>
    <xf numFmtId="43" fontId="10" fillId="0" borderId="2" xfId="1" applyFont="1" applyBorder="1" applyAlignment="1">
      <alignment horizontal="center" vertical="center" wrapText="1"/>
    </xf>
    <xf numFmtId="0" fontId="4" fillId="2" borderId="0" xfId="0" applyFont="1" applyFill="1"/>
    <xf numFmtId="0" fontId="4" fillId="0" borderId="0" xfId="0" applyFont="1"/>
    <xf numFmtId="0" fontId="2" fillId="2" borderId="0" xfId="0" applyFont="1" applyFill="1"/>
    <xf numFmtId="0" fontId="10" fillId="0" borderId="0" xfId="0" applyFont="1" applyAlignment="1">
      <alignment horizontal="center" vertical="center" wrapText="1"/>
    </xf>
    <xf numFmtId="164" fontId="12" fillId="2" borderId="2" xfId="3" applyNumberFormat="1" applyFont="1" applyFill="1" applyBorder="1" applyAlignment="1">
      <alignment horizontal="center" vertical="center" wrapText="1"/>
    </xf>
    <xf numFmtId="164" fontId="12" fillId="0" borderId="2" xfId="3" applyNumberFormat="1" applyFont="1" applyBorder="1" applyAlignment="1">
      <alignment horizontal="center" vertical="center" wrapText="1"/>
    </xf>
    <xf numFmtId="0" fontId="3" fillId="2" borderId="0" xfId="0" applyFont="1" applyFill="1"/>
    <xf numFmtId="10" fontId="15" fillId="5" borderId="4" xfId="3" applyNumberFormat="1" applyFont="1" applyFill="1" applyBorder="1" applyAlignment="1">
      <alignment horizontal="center" vertical="center"/>
    </xf>
    <xf numFmtId="164" fontId="15" fillId="5" borderId="5" xfId="2" applyNumberFormat="1" applyFont="1" applyFill="1" applyBorder="1" applyAlignment="1">
      <alignment horizontal="center" vertical="center"/>
    </xf>
    <xf numFmtId="10" fontId="17" fillId="3" borderId="0" xfId="3" applyNumberFormat="1" applyFont="1" applyFill="1" applyAlignment="1">
      <alignment horizontal="center" vertical="center"/>
    </xf>
    <xf numFmtId="0" fontId="18" fillId="2" borderId="0" xfId="4" applyFill="1" applyAlignment="1">
      <alignment horizontal="center" vertical="center"/>
    </xf>
    <xf numFmtId="3" fontId="15" fillId="3" borderId="0" xfId="3" applyNumberFormat="1" applyFont="1" applyFill="1" applyAlignment="1">
      <alignment horizontal="center" vertical="center"/>
    </xf>
    <xf numFmtId="0" fontId="19" fillId="3" borderId="0" xfId="3" applyFont="1" applyFill="1"/>
    <xf numFmtId="4" fontId="19" fillId="3" borderId="0" xfId="3" applyNumberFormat="1" applyFont="1" applyFill="1"/>
    <xf numFmtId="0" fontId="5" fillId="2" borderId="0" xfId="3" applyFill="1"/>
    <xf numFmtId="164" fontId="4" fillId="2" borderId="0" xfId="0" applyNumberFormat="1" applyFont="1" applyFill="1" applyAlignment="1">
      <alignment vertical="center"/>
    </xf>
    <xf numFmtId="164" fontId="0" fillId="2" borderId="0" xfId="0" applyNumberFormat="1" applyFill="1" applyAlignment="1">
      <alignment vertical="center"/>
    </xf>
    <xf numFmtId="0" fontId="9" fillId="4" borderId="6" xfId="3" applyFont="1" applyFill="1" applyBorder="1" applyAlignment="1">
      <alignment horizontal="center" vertical="center" wrapText="1"/>
    </xf>
    <xf numFmtId="44" fontId="10" fillId="0" borderId="6" xfId="2" applyFont="1" applyBorder="1" applyAlignment="1">
      <alignment horizontal="center" vertical="center" wrapText="1"/>
    </xf>
    <xf numFmtId="4" fontId="10" fillId="0" borderId="6" xfId="3" applyNumberFormat="1" applyFont="1" applyBorder="1" applyAlignment="1">
      <alignment horizontal="center" vertical="center" wrapText="1"/>
    </xf>
    <xf numFmtId="43" fontId="10" fillId="0" borderId="6" xfId="1" applyFont="1" applyBorder="1" applyAlignment="1">
      <alignment horizontal="center" vertical="center" wrapText="1"/>
    </xf>
    <xf numFmtId="0" fontId="10" fillId="0" borderId="6" xfId="5" applyFont="1" applyBorder="1" applyAlignment="1">
      <alignment horizontal="left" vertical="center"/>
    </xf>
    <xf numFmtId="0" fontId="10" fillId="0" borderId="6" xfId="5" applyFont="1" applyBorder="1" applyAlignment="1">
      <alignment horizontal="center" vertical="center"/>
    </xf>
    <xf numFmtId="10" fontId="16" fillId="5" borderId="4" xfId="3" applyNumberFormat="1" applyFont="1" applyFill="1" applyBorder="1" applyAlignment="1">
      <alignment horizontal="center" vertical="center"/>
    </xf>
    <xf numFmtId="44" fontId="16" fillId="5" borderId="4" xfId="3" applyNumberFormat="1" applyFont="1" applyFill="1" applyBorder="1" applyAlignment="1">
      <alignment horizontal="center" vertical="center"/>
    </xf>
    <xf numFmtId="0" fontId="10" fillId="0" borderId="6" xfId="5" applyFont="1" applyBorder="1" applyAlignment="1">
      <alignment horizontal="left" vertical="center" wrapText="1"/>
    </xf>
    <xf numFmtId="0" fontId="14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0" fillId="0" borderId="6" xfId="5" applyFont="1" applyBorder="1" applyAlignment="1">
      <alignment horizontal="center" vertical="center" wrapText="1"/>
    </xf>
    <xf numFmtId="0" fontId="5" fillId="2" borderId="0" xfId="5" applyFill="1" applyAlignment="1">
      <alignment vertical="center"/>
    </xf>
    <xf numFmtId="0" fontId="5" fillId="2" borderId="0" xfId="5" applyFill="1" applyAlignment="1">
      <alignment horizontal="center" vertical="center"/>
    </xf>
    <xf numFmtId="0" fontId="5" fillId="0" borderId="0" xfId="5" applyAlignment="1">
      <alignment vertical="center"/>
    </xf>
    <xf numFmtId="0" fontId="13" fillId="2" borderId="0" xfId="5" applyFont="1" applyFill="1" applyAlignment="1">
      <alignment vertical="center"/>
    </xf>
    <xf numFmtId="0" fontId="13" fillId="0" borderId="0" xfId="5" applyFont="1" applyAlignment="1">
      <alignment vertical="center"/>
    </xf>
    <xf numFmtId="0" fontId="10" fillId="2" borderId="0" xfId="5" applyFont="1" applyFill="1" applyAlignment="1">
      <alignment vertical="center"/>
    </xf>
    <xf numFmtId="0" fontId="10" fillId="0" borderId="0" xfId="5" applyFont="1" applyAlignment="1">
      <alignment vertical="center"/>
    </xf>
    <xf numFmtId="0" fontId="10" fillId="2" borderId="0" xfId="3" applyFont="1" applyFill="1" applyAlignment="1">
      <alignment vertical="center"/>
    </xf>
    <xf numFmtId="0" fontId="10" fillId="2" borderId="0" xfId="3" applyFont="1" applyFill="1" applyAlignment="1">
      <alignment horizontal="center" vertical="center"/>
    </xf>
    <xf numFmtId="0" fontId="14" fillId="2" borderId="0" xfId="5" applyFont="1" applyFill="1" applyAlignment="1">
      <alignment vertical="center"/>
    </xf>
    <xf numFmtId="0" fontId="14" fillId="0" borderId="0" xfId="5" applyFont="1" applyAlignment="1">
      <alignment vertical="center"/>
    </xf>
    <xf numFmtId="0" fontId="5" fillId="0" borderId="0" xfId="5" applyAlignment="1">
      <alignment horizontal="center" vertical="center"/>
    </xf>
    <xf numFmtId="8" fontId="3" fillId="2" borderId="0" xfId="0" applyNumberFormat="1" applyFont="1" applyFill="1"/>
    <xf numFmtId="10" fontId="15" fillId="5" borderId="3" xfId="3" applyNumberFormat="1" applyFont="1" applyFill="1" applyBorder="1" applyAlignment="1">
      <alignment horizontal="center" vertical="center"/>
    </xf>
    <xf numFmtId="10" fontId="15" fillId="5" borderId="4" xfId="3" applyNumberFormat="1" applyFont="1" applyFill="1" applyBorder="1" applyAlignment="1">
      <alignment horizontal="center" vertical="center"/>
    </xf>
    <xf numFmtId="10" fontId="16" fillId="5" borderId="3" xfId="3" applyNumberFormat="1" applyFont="1" applyFill="1" applyBorder="1" applyAlignment="1">
      <alignment horizontal="center" vertical="center"/>
    </xf>
    <xf numFmtId="10" fontId="16" fillId="5" borderId="4" xfId="3" applyNumberFormat="1" applyFont="1" applyFill="1" applyBorder="1" applyAlignment="1">
      <alignment horizontal="center" vertical="center"/>
    </xf>
    <xf numFmtId="10" fontId="16" fillId="5" borderId="7" xfId="3" applyNumberFormat="1" applyFont="1" applyFill="1" applyBorder="1" applyAlignment="1">
      <alignment horizontal="center" vertical="center"/>
    </xf>
    <xf numFmtId="10" fontId="16" fillId="5" borderId="8" xfId="3" applyNumberFormat="1" applyFont="1" applyFill="1" applyBorder="1" applyAlignment="1">
      <alignment horizontal="center" vertical="center"/>
    </xf>
  </cellXfs>
  <cellStyles count="10">
    <cellStyle name="Millares" xfId="1" builtinId="3"/>
    <cellStyle name="Millares 2 3 2" xfId="7" xr:uid="{5F9B47D0-FA14-40BE-8C51-F29879D9AE71}"/>
    <cellStyle name="Moneda" xfId="2" builtinId="4"/>
    <cellStyle name="Moneda 2" xfId="8" xr:uid="{FD5FBAB4-60F6-40D4-9428-57AA4EA29041}"/>
    <cellStyle name="Normal" xfId="0" builtinId="0"/>
    <cellStyle name="Normal 2" xfId="4" xr:uid="{DD293025-5DAE-4686-8445-D3D5587588E9}"/>
    <cellStyle name="Normal 2 2 10 2" xfId="5" xr:uid="{3B1B1175-60AF-421D-A1E7-F7AAB680E1DA}"/>
    <cellStyle name="Normal 2 3" xfId="3" xr:uid="{1690FB4E-875D-44DE-892C-6FAD27C74A8B}"/>
    <cellStyle name="Normal 9 2 2 2 2 2 2" xfId="6" xr:uid="{C5AD16D1-C357-4C08-85BA-6EACC03D0388}"/>
    <cellStyle name="Porcentaje 2" xfId="9" xr:uid="{1285D812-9151-4A7D-956B-508A00EB4FE5}"/>
  </cellStyles>
  <dxfs count="11">
    <dxf>
      <font>
        <b val="0"/>
        <i/>
        <color theme="0" tint="-0.14996795556505021"/>
      </font>
      <fill>
        <patternFill>
          <bgColor rgb="FFFFFFCC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b val="0"/>
        <i/>
        <color theme="0" tint="-0.14996795556505021"/>
      </font>
      <fill>
        <patternFill>
          <bgColor rgb="FFFFFFCC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b val="0"/>
        <i/>
        <color theme="0" tint="-0.14996795556505021"/>
      </font>
      <fill>
        <patternFill>
          <bgColor rgb="FFFFFFCC"/>
        </patternFill>
      </fill>
    </dxf>
    <dxf>
      <font>
        <b val="0"/>
        <i/>
        <color theme="0" tint="-0.14996795556505021"/>
      </font>
      <fill>
        <patternFill>
          <bgColor rgb="FFFFFFCC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  <dxf>
      <font>
        <b val="0"/>
        <i/>
        <color theme="0" tint="-0.14996795556505021"/>
      </font>
      <fill>
        <patternFill>
          <bgColor rgb="FFFFFFCC"/>
        </patternFill>
      </fill>
    </dxf>
    <dxf>
      <font>
        <b val="0"/>
        <i/>
        <color theme="0" tint="-0.14996795556505021"/>
      </font>
      <fill>
        <patternFill>
          <bgColor rgb="FFFFFFCC"/>
        </patternFill>
      </fill>
    </dxf>
    <dxf>
      <font>
        <b val="0"/>
        <i/>
        <color theme="0" tint="-0.14996795556505021"/>
      </font>
      <fill>
        <patternFill>
          <bgColor rgb="FFFFFFCC"/>
        </patternFill>
      </fill>
    </dxf>
    <dxf>
      <font>
        <b val="0"/>
        <i/>
        <color theme="0" tint="-0.14993743705557422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830D3-E76A-4405-8D4E-B6C48BA3668D}">
  <sheetPr>
    <pageSetUpPr fitToPage="1"/>
  </sheetPr>
  <dimension ref="A5:CC47"/>
  <sheetViews>
    <sheetView tabSelected="1" topLeftCell="C1" zoomScale="55" zoomScaleNormal="55" workbookViewId="0">
      <selection activeCell="C32" sqref="C32"/>
    </sheetView>
  </sheetViews>
  <sheetFormatPr baseColWidth="10" defaultColWidth="11.42578125" defaultRowHeight="15" x14ac:dyDescent="0.25"/>
  <cols>
    <col min="1" max="1" width="1.7109375" style="1" customWidth="1"/>
    <col min="2" max="2" width="45.140625" style="1" customWidth="1"/>
    <col min="3" max="3" width="36.85546875" style="1" customWidth="1"/>
    <col min="4" max="4" width="26.28515625" style="1" customWidth="1"/>
    <col min="5" max="5" width="18.5703125" style="1" customWidth="1"/>
    <col min="6" max="6" width="51" style="1" customWidth="1"/>
    <col min="7" max="7" width="60.85546875" style="1" customWidth="1"/>
    <col min="8" max="8" width="29.7109375" style="1" customWidth="1"/>
    <col min="9" max="9" width="38.5703125" style="1" customWidth="1"/>
    <col min="10" max="10" width="42.7109375" style="2" bestFit="1" customWidth="1"/>
    <col min="11" max="11" width="35.42578125" style="3" customWidth="1"/>
    <col min="12" max="16384" width="11.42578125" style="1"/>
  </cols>
  <sheetData>
    <row r="5" spans="1:81" ht="15" customHeight="1" x14ac:dyDescent="0.25"/>
    <row r="6" spans="1:81" ht="9.75" customHeight="1" x14ac:dyDescent="0.25">
      <c r="B6" s="4"/>
      <c r="C6" s="5"/>
      <c r="D6" s="5"/>
      <c r="E6" s="4"/>
      <c r="F6" s="5"/>
      <c r="G6" s="5"/>
      <c r="H6" s="5"/>
      <c r="I6" s="5"/>
      <c r="J6" s="6"/>
      <c r="K6" s="6"/>
    </row>
    <row r="7" spans="1:81" ht="60.75" x14ac:dyDescent="0.35">
      <c r="A7" s="7"/>
      <c r="B7" s="8" t="s">
        <v>52</v>
      </c>
      <c r="C7" s="8" t="s">
        <v>0</v>
      </c>
      <c r="D7" s="8" t="s">
        <v>1</v>
      </c>
      <c r="E7" s="8" t="s">
        <v>82</v>
      </c>
      <c r="F7" s="8" t="s">
        <v>83</v>
      </c>
      <c r="G7" s="8" t="s">
        <v>86</v>
      </c>
      <c r="H7" s="8" t="s">
        <v>97</v>
      </c>
      <c r="I7" s="8" t="s">
        <v>100</v>
      </c>
      <c r="J7" s="8" t="s">
        <v>98</v>
      </c>
      <c r="K7" s="8" t="s">
        <v>94</v>
      </c>
    </row>
    <row r="8" spans="1:81" ht="35.1" customHeight="1" x14ac:dyDescent="0.25">
      <c r="B8" s="9" t="s">
        <v>106</v>
      </c>
      <c r="C8" s="10" t="s">
        <v>2</v>
      </c>
      <c r="D8" s="10" t="s">
        <v>3</v>
      </c>
      <c r="E8" s="10">
        <v>1820</v>
      </c>
      <c r="F8" s="10" t="s">
        <v>47</v>
      </c>
      <c r="G8" s="10" t="s">
        <v>105</v>
      </c>
      <c r="H8" s="10">
        <v>295</v>
      </c>
      <c r="I8" s="11">
        <v>41650000</v>
      </c>
      <c r="J8" s="12">
        <v>41650000</v>
      </c>
      <c r="K8" s="13">
        <f>+I8-J8</f>
        <v>0</v>
      </c>
    </row>
    <row r="9" spans="1:81" ht="35.1" customHeight="1" x14ac:dyDescent="0.25">
      <c r="B9" s="9" t="s">
        <v>62</v>
      </c>
      <c r="C9" s="10" t="s">
        <v>4</v>
      </c>
      <c r="D9" s="10">
        <v>901110718</v>
      </c>
      <c r="E9" s="10">
        <v>1825</v>
      </c>
      <c r="F9" s="10" t="s">
        <v>47</v>
      </c>
      <c r="G9" s="10" t="s">
        <v>110</v>
      </c>
      <c r="H9" s="10">
        <v>256</v>
      </c>
      <c r="I9" s="11">
        <v>51417766</v>
      </c>
      <c r="J9" s="12"/>
      <c r="K9" s="13">
        <f t="shared" ref="K9:K42" si="0">+I9-J9</f>
        <v>51417766</v>
      </c>
    </row>
    <row r="10" spans="1:81" ht="35.1" customHeight="1" x14ac:dyDescent="0.25">
      <c r="B10" s="9" t="s">
        <v>62</v>
      </c>
      <c r="C10" s="10" t="s">
        <v>5</v>
      </c>
      <c r="D10" s="10">
        <v>900183423</v>
      </c>
      <c r="E10" s="10">
        <v>1825</v>
      </c>
      <c r="F10" s="10" t="s">
        <v>47</v>
      </c>
      <c r="G10" s="10" t="s">
        <v>110</v>
      </c>
      <c r="H10" s="10">
        <v>257</v>
      </c>
      <c r="I10" s="11">
        <v>96352810.109999999</v>
      </c>
      <c r="J10" s="12"/>
      <c r="K10" s="13">
        <f t="shared" si="0"/>
        <v>96352810.109999999</v>
      </c>
    </row>
    <row r="11" spans="1:81" ht="35.1" customHeight="1" x14ac:dyDescent="0.25">
      <c r="B11" s="9" t="s">
        <v>62</v>
      </c>
      <c r="C11" s="10" t="s">
        <v>6</v>
      </c>
      <c r="D11" s="10">
        <v>900442893</v>
      </c>
      <c r="E11" s="10">
        <v>1825</v>
      </c>
      <c r="F11" s="10" t="s">
        <v>47</v>
      </c>
      <c r="G11" s="10" t="s">
        <v>110</v>
      </c>
      <c r="H11" s="10">
        <v>258</v>
      </c>
      <c r="I11" s="11">
        <v>89126604.409999996</v>
      </c>
      <c r="J11" s="12">
        <v>89126604.409999996</v>
      </c>
      <c r="K11" s="13">
        <f t="shared" si="0"/>
        <v>0</v>
      </c>
    </row>
    <row r="12" spans="1:81" ht="35.1" customHeight="1" x14ac:dyDescent="0.25">
      <c r="B12" s="9" t="s">
        <v>107</v>
      </c>
      <c r="C12" s="10" t="s">
        <v>7</v>
      </c>
      <c r="D12" s="10" t="s">
        <v>8</v>
      </c>
      <c r="E12" s="10">
        <v>5130</v>
      </c>
      <c r="F12" s="10" t="s">
        <v>48</v>
      </c>
      <c r="G12" s="10" t="s">
        <v>102</v>
      </c>
      <c r="H12" s="10">
        <v>246</v>
      </c>
      <c r="I12" s="11">
        <v>8941660</v>
      </c>
      <c r="J12" s="12">
        <v>8941660</v>
      </c>
      <c r="K12" s="13">
        <f t="shared" si="0"/>
        <v>0</v>
      </c>
    </row>
    <row r="13" spans="1:81" ht="35.1" customHeight="1" x14ac:dyDescent="0.25">
      <c r="B13" s="9" t="s">
        <v>108</v>
      </c>
      <c r="C13" s="10" t="s">
        <v>9</v>
      </c>
      <c r="D13" s="10">
        <v>1074160882</v>
      </c>
      <c r="E13" s="10">
        <v>5130</v>
      </c>
      <c r="F13" s="10" t="s">
        <v>48</v>
      </c>
      <c r="G13" s="10" t="s">
        <v>92</v>
      </c>
      <c r="H13" s="10">
        <v>45</v>
      </c>
      <c r="I13" s="11">
        <v>410640</v>
      </c>
      <c r="J13" s="12">
        <v>410640</v>
      </c>
      <c r="K13" s="13">
        <f t="shared" si="0"/>
        <v>0</v>
      </c>
    </row>
    <row r="14" spans="1:81" s="14" customFormat="1" ht="35.1" customHeight="1" x14ac:dyDescent="0.25">
      <c r="B14" s="9" t="s">
        <v>108</v>
      </c>
      <c r="C14" s="10" t="s">
        <v>10</v>
      </c>
      <c r="D14" s="10">
        <v>52851079</v>
      </c>
      <c r="E14" s="10">
        <v>5130</v>
      </c>
      <c r="F14" s="10" t="s">
        <v>48</v>
      </c>
      <c r="G14" s="10" t="s">
        <v>92</v>
      </c>
      <c r="H14" s="10">
        <v>45</v>
      </c>
      <c r="I14" s="11">
        <v>410640</v>
      </c>
      <c r="J14" s="12">
        <v>410640</v>
      </c>
      <c r="K14" s="13">
        <f t="shared" si="0"/>
        <v>0</v>
      </c>
    </row>
    <row r="15" spans="1:81" s="14" customFormat="1" ht="35.1" customHeight="1" x14ac:dyDescent="0.25">
      <c r="B15" s="9" t="s">
        <v>108</v>
      </c>
      <c r="C15" s="10" t="s">
        <v>11</v>
      </c>
      <c r="D15" s="10">
        <v>1001097187</v>
      </c>
      <c r="E15" s="10">
        <v>5130</v>
      </c>
      <c r="F15" s="10" t="s">
        <v>48</v>
      </c>
      <c r="G15" s="10" t="s">
        <v>92</v>
      </c>
      <c r="H15" s="10">
        <v>45</v>
      </c>
      <c r="I15" s="11">
        <v>410640</v>
      </c>
      <c r="J15" s="12">
        <v>410640</v>
      </c>
      <c r="K15" s="13">
        <f t="shared" si="0"/>
        <v>0</v>
      </c>
    </row>
    <row r="16" spans="1:81" s="15" customFormat="1" ht="35.1" customHeight="1" x14ac:dyDescent="0.25">
      <c r="B16" s="9" t="s">
        <v>108</v>
      </c>
      <c r="C16" s="10" t="s">
        <v>12</v>
      </c>
      <c r="D16" s="10">
        <v>1000732434</v>
      </c>
      <c r="E16" s="10">
        <v>5130</v>
      </c>
      <c r="F16" s="10" t="s">
        <v>48</v>
      </c>
      <c r="G16" s="10" t="s">
        <v>92</v>
      </c>
      <c r="H16" s="10">
        <v>45</v>
      </c>
      <c r="I16" s="11">
        <v>410640</v>
      </c>
      <c r="J16" s="12">
        <v>410640</v>
      </c>
      <c r="K16" s="13">
        <f t="shared" si="0"/>
        <v>0</v>
      </c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</row>
    <row r="17" spans="1:81" s="15" customFormat="1" ht="35.1" customHeight="1" x14ac:dyDescent="0.25">
      <c r="B17" s="9" t="s">
        <v>108</v>
      </c>
      <c r="C17" s="10" t="s">
        <v>13</v>
      </c>
      <c r="D17" s="10">
        <v>1000618086</v>
      </c>
      <c r="E17" s="10">
        <v>5130</v>
      </c>
      <c r="F17" s="10" t="s">
        <v>48</v>
      </c>
      <c r="G17" s="10" t="s">
        <v>92</v>
      </c>
      <c r="H17" s="10">
        <v>45</v>
      </c>
      <c r="I17" s="11">
        <v>410640</v>
      </c>
      <c r="J17" s="12">
        <v>410640</v>
      </c>
      <c r="K17" s="13">
        <f t="shared" si="0"/>
        <v>0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</row>
    <row r="18" spans="1:81" s="15" customFormat="1" ht="35.1" customHeight="1" x14ac:dyDescent="0.25">
      <c r="B18" s="9" t="s">
        <v>108</v>
      </c>
      <c r="C18" s="10" t="s">
        <v>14</v>
      </c>
      <c r="D18" s="10">
        <v>1000688456</v>
      </c>
      <c r="E18" s="10">
        <v>5130</v>
      </c>
      <c r="F18" s="10" t="s">
        <v>48</v>
      </c>
      <c r="G18" s="10" t="s">
        <v>92</v>
      </c>
      <c r="H18" s="10">
        <v>45</v>
      </c>
      <c r="I18" s="11">
        <v>228133.33</v>
      </c>
      <c r="J18" s="12">
        <v>228133.33</v>
      </c>
      <c r="K18" s="13">
        <f t="shared" si="0"/>
        <v>0</v>
      </c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</row>
    <row r="19" spans="1:81" s="15" customFormat="1" ht="35.1" customHeight="1" x14ac:dyDescent="0.25">
      <c r="B19" s="9" t="s">
        <v>62</v>
      </c>
      <c r="C19" s="10" t="s">
        <v>15</v>
      </c>
      <c r="D19" s="10" t="s">
        <v>16</v>
      </c>
      <c r="E19" s="10">
        <v>5130</v>
      </c>
      <c r="F19" s="10" t="s">
        <v>48</v>
      </c>
      <c r="G19" s="10" t="s">
        <v>113</v>
      </c>
      <c r="H19" s="10">
        <v>260</v>
      </c>
      <c r="I19" s="11">
        <v>24000000</v>
      </c>
      <c r="J19" s="12">
        <v>24000000</v>
      </c>
      <c r="K19" s="13">
        <f t="shared" si="0"/>
        <v>0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</row>
    <row r="20" spans="1:81" s="15" customFormat="1" ht="35.1" customHeight="1" x14ac:dyDescent="0.25">
      <c r="B20" s="9" t="s">
        <v>62</v>
      </c>
      <c r="C20" s="10" t="s">
        <v>17</v>
      </c>
      <c r="D20" s="10" t="s">
        <v>18</v>
      </c>
      <c r="E20" s="10">
        <v>5130</v>
      </c>
      <c r="F20" s="10" t="s">
        <v>48</v>
      </c>
      <c r="G20" s="10" t="s">
        <v>114</v>
      </c>
      <c r="H20" s="10">
        <v>200</v>
      </c>
      <c r="I20" s="11">
        <v>39909950</v>
      </c>
      <c r="J20" s="12">
        <f>26391550+13518400</f>
        <v>39909950</v>
      </c>
      <c r="K20" s="13">
        <f t="shared" si="0"/>
        <v>0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</row>
    <row r="21" spans="1:81" s="15" customFormat="1" ht="35.1" customHeight="1" x14ac:dyDescent="0.25">
      <c r="B21" s="9" t="s">
        <v>62</v>
      </c>
      <c r="C21" s="10" t="s">
        <v>19</v>
      </c>
      <c r="D21" s="10" t="s">
        <v>20</v>
      </c>
      <c r="E21" s="10">
        <v>5130</v>
      </c>
      <c r="F21" s="10" t="s">
        <v>48</v>
      </c>
      <c r="G21" s="17" t="s">
        <v>114</v>
      </c>
      <c r="H21" s="10">
        <v>222</v>
      </c>
      <c r="I21" s="11">
        <v>39189900</v>
      </c>
      <c r="J21" s="12"/>
      <c r="K21" s="13">
        <f t="shared" si="0"/>
        <v>39189900</v>
      </c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</row>
    <row r="22" spans="1:81" s="15" customFormat="1" ht="35.1" customHeight="1" x14ac:dyDescent="0.25">
      <c r="B22" s="9" t="s">
        <v>62</v>
      </c>
      <c r="C22" s="10" t="s">
        <v>21</v>
      </c>
      <c r="D22" s="10" t="s">
        <v>22</v>
      </c>
      <c r="E22" s="10">
        <v>5130</v>
      </c>
      <c r="F22" s="10" t="s">
        <v>48</v>
      </c>
      <c r="G22" s="10" t="s">
        <v>114</v>
      </c>
      <c r="H22" s="10">
        <v>122</v>
      </c>
      <c r="I22" s="11">
        <v>19992000</v>
      </c>
      <c r="J22" s="12">
        <f>4998000*3</f>
        <v>14994000</v>
      </c>
      <c r="K22" s="13">
        <f t="shared" si="0"/>
        <v>4998000</v>
      </c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</row>
    <row r="23" spans="1:81" s="15" customFormat="1" ht="35.1" customHeight="1" x14ac:dyDescent="0.25">
      <c r="B23" s="9" t="s">
        <v>109</v>
      </c>
      <c r="C23" s="10" t="s">
        <v>23</v>
      </c>
      <c r="D23" s="10">
        <v>900059810</v>
      </c>
      <c r="E23" s="10">
        <v>5130</v>
      </c>
      <c r="F23" s="10" t="s">
        <v>48</v>
      </c>
      <c r="G23" s="10" t="s">
        <v>101</v>
      </c>
      <c r="H23" s="10">
        <v>219</v>
      </c>
      <c r="I23" s="11">
        <v>22746813</v>
      </c>
      <c r="J23" s="12">
        <v>5953946</v>
      </c>
      <c r="K23" s="13">
        <f t="shared" si="0"/>
        <v>16792867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</row>
    <row r="24" spans="1:81" s="15" customFormat="1" ht="35.1" customHeight="1" x14ac:dyDescent="0.25">
      <c r="B24" s="9" t="s">
        <v>109</v>
      </c>
      <c r="C24" s="10" t="s">
        <v>24</v>
      </c>
      <c r="D24" s="10">
        <v>901129558</v>
      </c>
      <c r="E24" s="10">
        <v>5130</v>
      </c>
      <c r="F24" s="10" t="s">
        <v>48</v>
      </c>
      <c r="G24" s="10" t="s">
        <v>101</v>
      </c>
      <c r="H24" s="10">
        <v>293</v>
      </c>
      <c r="I24" s="11">
        <v>3758972</v>
      </c>
      <c r="J24" s="12">
        <v>3758972</v>
      </c>
      <c r="K24" s="13">
        <f t="shared" si="0"/>
        <v>0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</row>
    <row r="25" spans="1:81" s="15" customFormat="1" ht="35.1" customHeight="1" x14ac:dyDescent="0.25">
      <c r="B25" s="9" t="s">
        <v>109</v>
      </c>
      <c r="C25" s="10" t="s">
        <v>25</v>
      </c>
      <c r="D25" s="10">
        <v>830505144</v>
      </c>
      <c r="E25" s="10">
        <v>5130</v>
      </c>
      <c r="F25" s="10" t="s">
        <v>48</v>
      </c>
      <c r="G25" s="10" t="s">
        <v>101</v>
      </c>
      <c r="H25" s="10">
        <v>236</v>
      </c>
      <c r="I25" s="11">
        <v>30844800</v>
      </c>
      <c r="J25" s="12">
        <v>9639000</v>
      </c>
      <c r="K25" s="13">
        <f t="shared" si="0"/>
        <v>21205800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</row>
    <row r="26" spans="1:81" s="15" customFormat="1" ht="35.1" customHeight="1" x14ac:dyDescent="0.25">
      <c r="B26" s="9" t="s">
        <v>62</v>
      </c>
      <c r="C26" s="10" t="s">
        <v>26</v>
      </c>
      <c r="D26" s="10">
        <v>9001274179</v>
      </c>
      <c r="E26" s="10">
        <v>5130</v>
      </c>
      <c r="F26" s="10" t="s">
        <v>48</v>
      </c>
      <c r="G26" s="10" t="s">
        <v>115</v>
      </c>
      <c r="H26" s="10">
        <v>231</v>
      </c>
      <c r="I26" s="11">
        <v>56471636.829999998</v>
      </c>
      <c r="J26" s="12"/>
      <c r="K26" s="13">
        <f t="shared" si="0"/>
        <v>56471636.829999998</v>
      </c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</row>
    <row r="27" spans="1:81" s="15" customFormat="1" ht="35.1" customHeight="1" x14ac:dyDescent="0.25">
      <c r="A27" s="14"/>
      <c r="B27" s="9" t="s">
        <v>106</v>
      </c>
      <c r="C27" s="10" t="s">
        <v>27</v>
      </c>
      <c r="D27" s="10" t="s">
        <v>28</v>
      </c>
      <c r="E27" s="10">
        <v>5130</v>
      </c>
      <c r="F27" s="10" t="s">
        <v>48</v>
      </c>
      <c r="G27" s="10" t="s">
        <v>102</v>
      </c>
      <c r="H27" s="10">
        <v>280</v>
      </c>
      <c r="I27" s="11">
        <v>11779810</v>
      </c>
      <c r="J27" s="12">
        <v>11779810</v>
      </c>
      <c r="K27" s="13">
        <f t="shared" si="0"/>
        <v>0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</row>
    <row r="28" spans="1:81" s="14" customFormat="1" ht="51" customHeight="1" x14ac:dyDescent="0.25">
      <c r="B28" s="9" t="s">
        <v>62</v>
      </c>
      <c r="C28" s="10" t="s">
        <v>29</v>
      </c>
      <c r="D28" s="10">
        <v>900404206</v>
      </c>
      <c r="E28" s="10">
        <v>5145</v>
      </c>
      <c r="F28" s="10" t="s">
        <v>49</v>
      </c>
      <c r="G28" s="10" t="s">
        <v>116</v>
      </c>
      <c r="H28" s="10">
        <v>261</v>
      </c>
      <c r="I28" s="11">
        <v>4034139</v>
      </c>
      <c r="J28" s="12"/>
      <c r="K28" s="13">
        <f t="shared" si="0"/>
        <v>4034139</v>
      </c>
    </row>
    <row r="29" spans="1:81" s="14" customFormat="1" ht="35.1" customHeight="1" x14ac:dyDescent="0.25">
      <c r="B29" s="9" t="s">
        <v>62</v>
      </c>
      <c r="C29" s="10" t="s">
        <v>30</v>
      </c>
      <c r="D29" s="10">
        <v>900369119</v>
      </c>
      <c r="E29" s="10">
        <v>5145</v>
      </c>
      <c r="F29" s="10" t="s">
        <v>49</v>
      </c>
      <c r="G29" s="10" t="s">
        <v>117</v>
      </c>
      <c r="H29" s="10">
        <v>198</v>
      </c>
      <c r="I29" s="11">
        <v>32363852</v>
      </c>
      <c r="J29" s="12">
        <f>16181926*2</f>
        <v>32363852</v>
      </c>
      <c r="K29" s="13">
        <f t="shared" si="0"/>
        <v>0</v>
      </c>
    </row>
    <row r="30" spans="1:81" s="14" customFormat="1" ht="36" x14ac:dyDescent="0.25">
      <c r="B30" s="9" t="s">
        <v>62</v>
      </c>
      <c r="C30" s="10" t="s">
        <v>15</v>
      </c>
      <c r="D30" s="10" t="s">
        <v>16</v>
      </c>
      <c r="E30" s="10">
        <v>5145</v>
      </c>
      <c r="F30" s="10" t="s">
        <v>49</v>
      </c>
      <c r="G30" s="10" t="s">
        <v>118</v>
      </c>
      <c r="H30" s="10">
        <v>209</v>
      </c>
      <c r="I30" s="11">
        <v>10287550</v>
      </c>
      <c r="J30" s="12">
        <v>3402686</v>
      </c>
      <c r="K30" s="13">
        <f t="shared" si="0"/>
        <v>6884864</v>
      </c>
    </row>
    <row r="31" spans="1:81" s="14" customFormat="1" ht="35.1" customHeight="1" x14ac:dyDescent="0.25">
      <c r="B31" s="9" t="s">
        <v>109</v>
      </c>
      <c r="C31" s="10" t="s">
        <v>25</v>
      </c>
      <c r="D31" s="10">
        <v>830505144</v>
      </c>
      <c r="E31" s="10">
        <v>5145</v>
      </c>
      <c r="F31" s="10" t="s">
        <v>49</v>
      </c>
      <c r="G31" s="10" t="s">
        <v>112</v>
      </c>
      <c r="H31" s="10">
        <v>97</v>
      </c>
      <c r="I31" s="11">
        <v>5543565</v>
      </c>
      <c r="J31" s="12">
        <f>5091162+150738+301665</f>
        <v>5543565</v>
      </c>
      <c r="K31" s="13">
        <f t="shared" si="0"/>
        <v>0</v>
      </c>
    </row>
    <row r="32" spans="1:81" s="14" customFormat="1" ht="35.1" customHeight="1" x14ac:dyDescent="0.25">
      <c r="B32" s="9" t="s">
        <v>62</v>
      </c>
      <c r="C32" s="17" t="s">
        <v>31</v>
      </c>
      <c r="D32" s="10" t="s">
        <v>32</v>
      </c>
      <c r="E32" s="10">
        <v>5145</v>
      </c>
      <c r="F32" s="10" t="s">
        <v>49</v>
      </c>
      <c r="G32" s="10" t="s">
        <v>124</v>
      </c>
      <c r="H32" s="10">
        <v>304</v>
      </c>
      <c r="I32" s="11">
        <v>6000000</v>
      </c>
      <c r="J32" s="12"/>
      <c r="K32" s="13">
        <f t="shared" si="0"/>
        <v>6000000</v>
      </c>
    </row>
    <row r="33" spans="1:13" s="14" customFormat="1" ht="35.1" customHeight="1" x14ac:dyDescent="0.25">
      <c r="B33" s="9" t="s">
        <v>62</v>
      </c>
      <c r="C33" s="10" t="s">
        <v>33</v>
      </c>
      <c r="D33" s="10">
        <v>9002556618</v>
      </c>
      <c r="E33" s="10">
        <v>5145</v>
      </c>
      <c r="F33" s="10" t="s">
        <v>49</v>
      </c>
      <c r="G33" s="10" t="s">
        <v>119</v>
      </c>
      <c r="H33" s="10">
        <v>242</v>
      </c>
      <c r="I33" s="11">
        <v>234215521.26999998</v>
      </c>
      <c r="J33" s="12"/>
      <c r="K33" s="13">
        <f t="shared" si="0"/>
        <v>234215521.26999998</v>
      </c>
    </row>
    <row r="34" spans="1:13" s="14" customFormat="1" ht="35.1" customHeight="1" x14ac:dyDescent="0.25">
      <c r="B34" s="9" t="s">
        <v>62</v>
      </c>
      <c r="C34" s="10" t="s">
        <v>34</v>
      </c>
      <c r="D34" s="10">
        <v>830071376</v>
      </c>
      <c r="E34" s="10">
        <v>5160</v>
      </c>
      <c r="F34" s="10" t="s">
        <v>93</v>
      </c>
      <c r="G34" s="10" t="s">
        <v>119</v>
      </c>
      <c r="H34" s="10">
        <v>243</v>
      </c>
      <c r="I34" s="11">
        <v>38783741.490000002</v>
      </c>
      <c r="J34" s="12">
        <v>38783741.490000002</v>
      </c>
      <c r="K34" s="13">
        <f t="shared" si="0"/>
        <v>0</v>
      </c>
    </row>
    <row r="35" spans="1:13" s="14" customFormat="1" ht="35.1" customHeight="1" x14ac:dyDescent="0.25">
      <c r="B35" s="9" t="s">
        <v>106</v>
      </c>
      <c r="C35" s="17" t="s">
        <v>35</v>
      </c>
      <c r="D35" s="10" t="s">
        <v>36</v>
      </c>
      <c r="E35" s="10">
        <v>5160</v>
      </c>
      <c r="F35" s="10" t="s">
        <v>93</v>
      </c>
      <c r="G35" s="10" t="s">
        <v>119</v>
      </c>
      <c r="H35" s="10">
        <v>130</v>
      </c>
      <c r="I35" s="11">
        <v>2972084.5</v>
      </c>
      <c r="J35" s="12">
        <v>2972084.5</v>
      </c>
      <c r="K35" s="13">
        <f t="shared" si="0"/>
        <v>0</v>
      </c>
    </row>
    <row r="36" spans="1:13" s="16" customFormat="1" ht="48" customHeight="1" x14ac:dyDescent="0.25">
      <c r="B36" s="9" t="s">
        <v>62</v>
      </c>
      <c r="C36" s="10" t="s">
        <v>38</v>
      </c>
      <c r="D36" s="10">
        <v>901171746</v>
      </c>
      <c r="E36" s="10">
        <v>5160</v>
      </c>
      <c r="F36" s="10" t="s">
        <v>93</v>
      </c>
      <c r="G36" s="10" t="s">
        <v>120</v>
      </c>
      <c r="H36" s="10">
        <v>167</v>
      </c>
      <c r="I36" s="11">
        <v>19038531.309999999</v>
      </c>
      <c r="J36" s="12">
        <v>9519265</v>
      </c>
      <c r="K36" s="13">
        <f t="shared" si="0"/>
        <v>9519266.3099999987</v>
      </c>
    </row>
    <row r="37" spans="1:13" s="14" customFormat="1" ht="35.1" customHeight="1" x14ac:dyDescent="0.25">
      <c r="B37" s="9" t="s">
        <v>62</v>
      </c>
      <c r="C37" s="10" t="s">
        <v>39</v>
      </c>
      <c r="D37" s="10">
        <v>900389156</v>
      </c>
      <c r="E37" s="10">
        <v>5160</v>
      </c>
      <c r="F37" s="10" t="s">
        <v>93</v>
      </c>
      <c r="G37" s="10" t="s">
        <v>121</v>
      </c>
      <c r="H37" s="10">
        <v>259</v>
      </c>
      <c r="I37" s="11">
        <v>645714810</v>
      </c>
      <c r="J37" s="12">
        <v>645714810</v>
      </c>
      <c r="K37" s="13">
        <f t="shared" si="0"/>
        <v>0</v>
      </c>
    </row>
    <row r="38" spans="1:13" s="14" customFormat="1" ht="35.1" customHeight="1" x14ac:dyDescent="0.25">
      <c r="A38" s="15"/>
      <c r="B38" s="9" t="s">
        <v>62</v>
      </c>
      <c r="C38" s="10" t="s">
        <v>40</v>
      </c>
      <c r="D38" s="10" t="s">
        <v>41</v>
      </c>
      <c r="E38" s="10">
        <v>5160</v>
      </c>
      <c r="F38" s="10" t="s">
        <v>93</v>
      </c>
      <c r="G38" s="10" t="s">
        <v>122</v>
      </c>
      <c r="H38" s="10">
        <v>216</v>
      </c>
      <c r="I38" s="11">
        <v>1213800</v>
      </c>
      <c r="J38" s="12"/>
      <c r="K38" s="13">
        <f t="shared" si="0"/>
        <v>1213800</v>
      </c>
    </row>
    <row r="39" spans="1:13" s="14" customFormat="1" ht="35.1" customHeight="1" x14ac:dyDescent="0.25">
      <c r="B39" s="9" t="s">
        <v>62</v>
      </c>
      <c r="C39" s="10" t="s">
        <v>42</v>
      </c>
      <c r="D39" s="10">
        <v>811025385</v>
      </c>
      <c r="E39" s="10">
        <v>5160</v>
      </c>
      <c r="F39" s="10" t="s">
        <v>93</v>
      </c>
      <c r="G39" s="10" t="s">
        <v>123</v>
      </c>
      <c r="H39" s="10">
        <v>283</v>
      </c>
      <c r="I39" s="11">
        <v>30345000</v>
      </c>
      <c r="J39" s="12">
        <v>30345000</v>
      </c>
      <c r="K39" s="13">
        <f t="shared" si="0"/>
        <v>0</v>
      </c>
    </row>
    <row r="40" spans="1:13" s="14" customFormat="1" ht="36" x14ac:dyDescent="0.25">
      <c r="B40" s="9" t="s">
        <v>77</v>
      </c>
      <c r="C40" s="10" t="s">
        <v>43</v>
      </c>
      <c r="D40" s="10">
        <v>900910955</v>
      </c>
      <c r="E40" s="10">
        <v>519015</v>
      </c>
      <c r="F40" s="10" t="s">
        <v>50</v>
      </c>
      <c r="G40" s="10" t="s">
        <v>104</v>
      </c>
      <c r="H40" s="10">
        <v>255</v>
      </c>
      <c r="I40" s="11">
        <v>170408381</v>
      </c>
      <c r="J40" s="12">
        <v>43095232</v>
      </c>
      <c r="K40" s="13">
        <f t="shared" si="0"/>
        <v>127313149</v>
      </c>
    </row>
    <row r="41" spans="1:13" s="14" customFormat="1" ht="34.5" customHeight="1" x14ac:dyDescent="0.25">
      <c r="B41" s="9" t="s">
        <v>109</v>
      </c>
      <c r="C41" s="10" t="s">
        <v>44</v>
      </c>
      <c r="D41" s="10">
        <v>860512330</v>
      </c>
      <c r="E41" s="10">
        <v>519095</v>
      </c>
      <c r="F41" s="10" t="s">
        <v>51</v>
      </c>
      <c r="G41" s="10" t="s">
        <v>111</v>
      </c>
      <c r="H41" s="10">
        <v>227</v>
      </c>
      <c r="I41" s="11">
        <v>1163662</v>
      </c>
      <c r="J41" s="12">
        <f>39000+1124662</f>
        <v>1163662</v>
      </c>
      <c r="K41" s="13">
        <f t="shared" si="0"/>
        <v>0</v>
      </c>
    </row>
    <row r="42" spans="1:13" s="14" customFormat="1" ht="35.1" customHeight="1" x14ac:dyDescent="0.25">
      <c r="B42" s="9" t="s">
        <v>108</v>
      </c>
      <c r="C42" s="17" t="s">
        <v>45</v>
      </c>
      <c r="D42" s="17">
        <v>860066942</v>
      </c>
      <c r="E42" s="17">
        <v>519096</v>
      </c>
      <c r="F42" s="10" t="s">
        <v>51</v>
      </c>
      <c r="G42" s="10" t="s">
        <v>103</v>
      </c>
      <c r="H42" s="10">
        <v>143</v>
      </c>
      <c r="I42" s="11">
        <v>320181</v>
      </c>
      <c r="J42" s="12">
        <f>117200+64450</f>
        <v>181650</v>
      </c>
      <c r="K42" s="13">
        <f t="shared" si="0"/>
        <v>138531</v>
      </c>
    </row>
    <row r="43" spans="1:13" ht="7.5" customHeight="1" x14ac:dyDescent="0.25">
      <c r="B43" s="41"/>
      <c r="C43" s="41"/>
      <c r="D43" s="41"/>
      <c r="E43" s="41"/>
      <c r="F43" s="41"/>
      <c r="G43" s="41"/>
      <c r="H43" s="41"/>
      <c r="I43" s="40"/>
      <c r="J43" s="18"/>
      <c r="K43" s="19"/>
    </row>
    <row r="44" spans="1:13" s="20" customFormat="1" ht="39.950000000000003" customHeight="1" x14ac:dyDescent="0.25">
      <c r="B44" s="56" t="s">
        <v>46</v>
      </c>
      <c r="C44" s="57"/>
      <c r="D44" s="57"/>
      <c r="E44" s="57"/>
      <c r="F44" s="57"/>
      <c r="G44" s="21"/>
      <c r="H44" s="21"/>
      <c r="I44" s="22">
        <f>SUBTOTAL(9,I8:I42)</f>
        <v>1740868874.25</v>
      </c>
      <c r="J44" s="22">
        <f t="shared" ref="J44:K44" si="1">SUBTOTAL(9,J8:J42)</f>
        <v>1065120823.73</v>
      </c>
      <c r="K44" s="22">
        <f t="shared" si="1"/>
        <v>675748050.51999998</v>
      </c>
      <c r="M44" s="55"/>
    </row>
    <row r="45" spans="1:13" ht="6.75" customHeight="1" x14ac:dyDescent="0.25">
      <c r="B45" s="23"/>
      <c r="C45" s="23"/>
      <c r="D45" s="23"/>
      <c r="E45" s="23"/>
      <c r="F45" s="24"/>
      <c r="G45" s="24"/>
      <c r="H45" s="24"/>
      <c r="I45" s="25"/>
    </row>
    <row r="46" spans="1:13" ht="7.5" customHeight="1" x14ac:dyDescent="0.35">
      <c r="B46" s="26"/>
      <c r="C46" s="26"/>
      <c r="D46" s="26"/>
      <c r="E46" s="26"/>
      <c r="F46" s="26"/>
      <c r="G46" s="26"/>
      <c r="H46" s="26"/>
      <c r="I46" s="27"/>
    </row>
    <row r="47" spans="1:13" x14ac:dyDescent="0.25">
      <c r="B47" s="28"/>
      <c r="C47" s="28"/>
      <c r="D47" s="28"/>
      <c r="E47" s="28"/>
      <c r="F47" s="28"/>
      <c r="G47" s="28"/>
      <c r="H47" s="28"/>
      <c r="J47" s="29"/>
      <c r="K47" s="30"/>
    </row>
  </sheetData>
  <autoFilter ref="A7:K42" xr:uid="{00000000-0001-0000-0100-000000000000}"/>
  <mergeCells count="1">
    <mergeCell ref="B44:F44"/>
  </mergeCells>
  <conditionalFormatting sqref="B8:B41">
    <cfRule type="cellIs" dxfId="10" priority="29" operator="equal">
      <formula>"INGRESE EL ÁREA"</formula>
    </cfRule>
    <cfRule type="cellIs" dxfId="9" priority="30" operator="equal">
      <formula>"INGRESE EL ÁREA"</formula>
    </cfRule>
  </conditionalFormatting>
  <conditionalFormatting sqref="B42">
    <cfRule type="cellIs" dxfId="8" priority="27" operator="equal">
      <formula>"INGRESE EL ÁREA"</formula>
    </cfRule>
  </conditionalFormatting>
  <conditionalFormatting sqref="I8:I42">
    <cfRule type="cellIs" dxfId="7" priority="25" operator="equal">
      <formula>"Valor total del compromiso incluyendo impuestos"</formula>
    </cfRule>
    <cfRule type="cellIs" dxfId="6" priority="26" operator="greaterThan">
      <formula>0</formula>
    </cfRule>
  </conditionalFormatting>
  <conditionalFormatting sqref="J8:K42">
    <cfRule type="cellIs" dxfId="5" priority="24" operator="equal">
      <formula>"Ingrese el mes de terminación"</formula>
    </cfRule>
  </conditionalFormatting>
  <conditionalFormatting sqref="K43">
    <cfRule type="cellIs" dxfId="4" priority="34" operator="equal">
      <formula>"Valor total del compromiso incluyendo impuestos"</formula>
    </cfRule>
    <cfRule type="cellIs" dxfId="3" priority="35" operator="greaterThan">
      <formula>0</formula>
    </cfRule>
  </conditionalFormatting>
  <printOptions horizontalCentered="1" verticalCentered="1"/>
  <pageMargins left="0.25" right="0.25" top="0.75" bottom="0.75" header="0.3" footer="0.3"/>
  <pageSetup scale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4FD85-A443-4295-8809-6D4EEF9EA006}">
  <sheetPr>
    <tabColor theme="8" tint="0.59999389629810485"/>
  </sheetPr>
  <dimension ref="A1:K68"/>
  <sheetViews>
    <sheetView topLeftCell="B1" zoomScale="55" zoomScaleNormal="55" workbookViewId="0">
      <selection activeCell="G28" sqref="G28"/>
    </sheetView>
  </sheetViews>
  <sheetFormatPr baseColWidth="10" defaultColWidth="11.42578125" defaultRowHeight="12.75" x14ac:dyDescent="0.25"/>
  <cols>
    <col min="1" max="1" width="11.7109375" style="45" bestFit="1" customWidth="1"/>
    <col min="2" max="2" width="52" style="45" customWidth="1"/>
    <col min="3" max="3" width="50" style="45" customWidth="1"/>
    <col min="4" max="4" width="15.7109375" style="45" bestFit="1" customWidth="1"/>
    <col min="5" max="5" width="14" style="45" customWidth="1"/>
    <col min="6" max="6" width="58.140625" style="45" customWidth="1"/>
    <col min="7" max="7" width="46.85546875" style="45" customWidth="1"/>
    <col min="8" max="8" width="25.28515625" style="54" customWidth="1"/>
    <col min="9" max="9" width="33.5703125" style="45" bestFit="1" customWidth="1"/>
    <col min="10" max="10" width="46.140625" style="45" customWidth="1"/>
    <col min="11" max="11" width="40.5703125" style="45" bestFit="1" customWidth="1"/>
    <col min="12" max="12" width="20.85546875" style="45" bestFit="1" customWidth="1"/>
    <col min="13" max="13" width="5.5703125" style="45" customWidth="1"/>
    <col min="14" max="14" width="4.42578125" style="45" customWidth="1"/>
    <col min="15" max="15" width="24.28515625" style="45" customWidth="1"/>
    <col min="16" max="16" width="24.7109375" style="45" customWidth="1"/>
    <col min="17" max="17" width="28" style="45" customWidth="1"/>
    <col min="18" max="18" width="17.140625" style="45" customWidth="1"/>
    <col min="19" max="19" width="17.7109375" style="45" customWidth="1"/>
    <col min="20" max="16384" width="11.42578125" style="45"/>
  </cols>
  <sheetData>
    <row r="1" spans="1:11" s="43" customFormat="1" x14ac:dyDescent="0.25">
      <c r="H1" s="44"/>
    </row>
    <row r="2" spans="1:11" s="43" customFormat="1" x14ac:dyDescent="0.25">
      <c r="H2" s="44"/>
    </row>
    <row r="3" spans="1:11" s="43" customFormat="1" x14ac:dyDescent="0.25">
      <c r="H3" s="44"/>
    </row>
    <row r="4" spans="1:11" s="43" customFormat="1" x14ac:dyDescent="0.25">
      <c r="H4" s="44"/>
    </row>
    <row r="5" spans="1:11" s="43" customFormat="1" x14ac:dyDescent="0.25">
      <c r="H5" s="44"/>
    </row>
    <row r="6" spans="1:11" ht="39.950000000000003" customHeight="1" x14ac:dyDescent="0.25">
      <c r="A6" s="43"/>
      <c r="B6" s="60" t="s">
        <v>96</v>
      </c>
      <c r="C6" s="61"/>
      <c r="D6" s="61"/>
      <c r="E6" s="61"/>
      <c r="F6" s="61"/>
      <c r="G6" s="61"/>
      <c r="H6" s="61"/>
      <c r="I6" s="61"/>
      <c r="J6" s="61"/>
      <c r="K6" s="61"/>
    </row>
    <row r="7" spans="1:11" s="47" customFormat="1" ht="40.5" x14ac:dyDescent="0.25">
      <c r="A7" s="46"/>
      <c r="B7" s="31" t="s">
        <v>52</v>
      </c>
      <c r="C7" s="31" t="s">
        <v>0</v>
      </c>
      <c r="D7" s="31" t="s">
        <v>1</v>
      </c>
      <c r="E7" s="31" t="s">
        <v>82</v>
      </c>
      <c r="F7" s="31" t="s">
        <v>83</v>
      </c>
      <c r="G7" s="31" t="s">
        <v>86</v>
      </c>
      <c r="H7" s="8" t="s">
        <v>97</v>
      </c>
      <c r="I7" s="31" t="s">
        <v>99</v>
      </c>
      <c r="J7" s="31" t="s">
        <v>98</v>
      </c>
      <c r="K7" s="31" t="s">
        <v>94</v>
      </c>
    </row>
    <row r="8" spans="1:11" s="49" customFormat="1" ht="35.1" customHeight="1" x14ac:dyDescent="0.25">
      <c r="A8" s="48"/>
      <c r="B8" s="35" t="s">
        <v>54</v>
      </c>
      <c r="C8" s="35" t="s">
        <v>53</v>
      </c>
      <c r="D8" s="36">
        <v>57079</v>
      </c>
      <c r="E8" s="36">
        <v>5115</v>
      </c>
      <c r="F8" s="35" t="s">
        <v>84</v>
      </c>
      <c r="G8" s="39" t="s">
        <v>87</v>
      </c>
      <c r="H8" s="42">
        <v>53</v>
      </c>
      <c r="I8" s="32">
        <v>237776216.29719999</v>
      </c>
      <c r="J8" s="33">
        <f>+I8</f>
        <v>237776216.29719999</v>
      </c>
      <c r="K8" s="34">
        <f>+I8-J8</f>
        <v>0</v>
      </c>
    </row>
    <row r="9" spans="1:11" s="49" customFormat="1" ht="35.1" customHeight="1" x14ac:dyDescent="0.25">
      <c r="A9" s="48"/>
      <c r="B9" s="35" t="s">
        <v>54</v>
      </c>
      <c r="C9" s="35" t="s">
        <v>55</v>
      </c>
      <c r="D9" s="36">
        <v>57076</v>
      </c>
      <c r="E9" s="36">
        <v>5115</v>
      </c>
      <c r="F9" s="35" t="s">
        <v>84</v>
      </c>
      <c r="G9" s="39" t="s">
        <v>87</v>
      </c>
      <c r="H9" s="42">
        <v>53</v>
      </c>
      <c r="I9" s="32">
        <v>349140692.52160001</v>
      </c>
      <c r="J9" s="33">
        <f t="shared" ref="J9:J31" si="0">+I9</f>
        <v>349140692.52160001</v>
      </c>
      <c r="K9" s="34">
        <f t="shared" ref="K9:K31" si="1">+I9-J9</f>
        <v>0</v>
      </c>
    </row>
    <row r="10" spans="1:11" s="49" customFormat="1" ht="35.1" customHeight="1" x14ac:dyDescent="0.25">
      <c r="A10" s="48"/>
      <c r="B10" s="35" t="s">
        <v>54</v>
      </c>
      <c r="C10" s="35" t="s">
        <v>56</v>
      </c>
      <c r="D10" s="36">
        <v>3640</v>
      </c>
      <c r="E10" s="36">
        <v>5115</v>
      </c>
      <c r="F10" s="35" t="s">
        <v>84</v>
      </c>
      <c r="G10" s="39" t="s">
        <v>87</v>
      </c>
      <c r="H10" s="42">
        <v>53</v>
      </c>
      <c r="I10" s="32">
        <v>323127014.90159994</v>
      </c>
      <c r="J10" s="33">
        <f t="shared" si="0"/>
        <v>323127014.90159994</v>
      </c>
      <c r="K10" s="34">
        <f t="shared" si="1"/>
        <v>0</v>
      </c>
    </row>
    <row r="11" spans="1:11" s="49" customFormat="1" ht="35.1" customHeight="1" x14ac:dyDescent="0.25">
      <c r="A11" s="48"/>
      <c r="B11" s="35" t="s">
        <v>54</v>
      </c>
      <c r="C11" s="35" t="s">
        <v>57</v>
      </c>
      <c r="D11" s="36">
        <v>9340</v>
      </c>
      <c r="E11" s="36">
        <v>5115</v>
      </c>
      <c r="F11" s="35" t="s">
        <v>84</v>
      </c>
      <c r="G11" s="39" t="s">
        <v>87</v>
      </c>
      <c r="H11" s="42">
        <v>53</v>
      </c>
      <c r="I11" s="32">
        <v>236744471.43200001</v>
      </c>
      <c r="J11" s="33">
        <f t="shared" si="0"/>
        <v>236744471.43200001</v>
      </c>
      <c r="K11" s="34">
        <f t="shared" si="1"/>
        <v>0</v>
      </c>
    </row>
    <row r="12" spans="1:11" s="49" customFormat="1" ht="35.1" customHeight="1" x14ac:dyDescent="0.25">
      <c r="A12" s="48"/>
      <c r="B12" s="35" t="s">
        <v>59</v>
      </c>
      <c r="C12" s="35" t="s">
        <v>58</v>
      </c>
      <c r="D12" s="36">
        <v>44015</v>
      </c>
      <c r="E12" s="36">
        <v>5115</v>
      </c>
      <c r="F12" s="35" t="s">
        <v>84</v>
      </c>
      <c r="G12" s="39" t="s">
        <v>88</v>
      </c>
      <c r="H12" s="42">
        <v>49</v>
      </c>
      <c r="I12" s="32">
        <v>4707080</v>
      </c>
      <c r="J12" s="33">
        <f t="shared" si="0"/>
        <v>4707080</v>
      </c>
      <c r="K12" s="34">
        <f t="shared" si="1"/>
        <v>0</v>
      </c>
    </row>
    <row r="13" spans="1:11" s="49" customFormat="1" ht="36" x14ac:dyDescent="0.25">
      <c r="A13" s="48"/>
      <c r="B13" s="35" t="s">
        <v>59</v>
      </c>
      <c r="C13" s="35" t="s">
        <v>60</v>
      </c>
      <c r="D13" s="36">
        <v>8000162</v>
      </c>
      <c r="E13" s="36">
        <v>519096</v>
      </c>
      <c r="F13" s="35" t="s">
        <v>51</v>
      </c>
      <c r="G13" s="39" t="s">
        <v>89</v>
      </c>
      <c r="H13" s="42">
        <v>48</v>
      </c>
      <c r="I13" s="32">
        <v>33052550.910399999</v>
      </c>
      <c r="J13" s="33">
        <f t="shared" si="0"/>
        <v>33052550.910399999</v>
      </c>
      <c r="K13" s="34">
        <f t="shared" si="1"/>
        <v>0</v>
      </c>
    </row>
    <row r="14" spans="1:11" s="49" customFormat="1" ht="35.1" customHeight="1" x14ac:dyDescent="0.25">
      <c r="A14" s="48"/>
      <c r="B14" s="35" t="s">
        <v>62</v>
      </c>
      <c r="C14" s="35" t="s">
        <v>61</v>
      </c>
      <c r="D14" s="36">
        <v>8000160</v>
      </c>
      <c r="E14" s="36">
        <v>5160</v>
      </c>
      <c r="F14" s="35" t="s">
        <v>37</v>
      </c>
      <c r="G14" s="39" t="s">
        <v>88</v>
      </c>
      <c r="H14" s="42">
        <v>109</v>
      </c>
      <c r="I14" s="32">
        <v>70606200</v>
      </c>
      <c r="J14" s="33">
        <f t="shared" si="0"/>
        <v>70606200</v>
      </c>
      <c r="K14" s="34">
        <f t="shared" si="1"/>
        <v>0</v>
      </c>
    </row>
    <row r="15" spans="1:11" s="49" customFormat="1" ht="35.1" customHeight="1" x14ac:dyDescent="0.25">
      <c r="A15" s="48"/>
      <c r="B15" s="35" t="s">
        <v>64</v>
      </c>
      <c r="C15" s="35" t="s">
        <v>63</v>
      </c>
      <c r="D15" s="36">
        <v>44035</v>
      </c>
      <c r="E15" s="36">
        <v>5190</v>
      </c>
      <c r="F15" s="35" t="s">
        <v>51</v>
      </c>
      <c r="G15" s="39" t="s">
        <v>90</v>
      </c>
      <c r="H15" s="42">
        <v>89</v>
      </c>
      <c r="I15" s="32">
        <v>10287417.4816</v>
      </c>
      <c r="J15" s="33">
        <f t="shared" si="0"/>
        <v>10287417.4816</v>
      </c>
      <c r="K15" s="34">
        <f t="shared" si="1"/>
        <v>0</v>
      </c>
    </row>
    <row r="16" spans="1:11" s="49" customFormat="1" ht="35.1" customHeight="1" x14ac:dyDescent="0.25">
      <c r="A16" s="48"/>
      <c r="B16" s="35" t="s">
        <v>64</v>
      </c>
      <c r="C16" s="35" t="s">
        <v>63</v>
      </c>
      <c r="D16" s="36">
        <v>44035</v>
      </c>
      <c r="E16" s="36">
        <v>5190</v>
      </c>
      <c r="F16" s="35" t="s">
        <v>51</v>
      </c>
      <c r="G16" s="39" t="s">
        <v>88</v>
      </c>
      <c r="H16" s="42">
        <v>89</v>
      </c>
      <c r="I16" s="32">
        <v>9885621.1327999998</v>
      </c>
      <c r="J16" s="33">
        <f t="shared" si="0"/>
        <v>9885621.1327999998</v>
      </c>
      <c r="K16" s="34">
        <f t="shared" si="1"/>
        <v>0</v>
      </c>
    </row>
    <row r="17" spans="1:11" s="49" customFormat="1" ht="35.1" customHeight="1" x14ac:dyDescent="0.25">
      <c r="A17" s="48"/>
      <c r="B17" s="35" t="s">
        <v>64</v>
      </c>
      <c r="C17" s="35" t="s">
        <v>65</v>
      </c>
      <c r="D17" s="36">
        <v>3433</v>
      </c>
      <c r="E17" s="36">
        <v>5115</v>
      </c>
      <c r="F17" s="35" t="s">
        <v>84</v>
      </c>
      <c r="G17" s="39" t="s">
        <v>88</v>
      </c>
      <c r="H17" s="42">
        <v>87</v>
      </c>
      <c r="I17" s="32">
        <v>96036529.195600003</v>
      </c>
      <c r="J17" s="33">
        <f t="shared" si="0"/>
        <v>96036529.195600003</v>
      </c>
      <c r="K17" s="34">
        <f t="shared" si="1"/>
        <v>0</v>
      </c>
    </row>
    <row r="18" spans="1:11" s="49" customFormat="1" ht="35.1" customHeight="1" x14ac:dyDescent="0.25">
      <c r="A18" s="48"/>
      <c r="B18" s="35" t="s">
        <v>64</v>
      </c>
      <c r="C18" s="35" t="s">
        <v>66</v>
      </c>
      <c r="D18" s="36">
        <v>3485</v>
      </c>
      <c r="E18" s="36">
        <v>5115</v>
      </c>
      <c r="F18" s="35" t="s">
        <v>84</v>
      </c>
      <c r="G18" s="39" t="s">
        <v>88</v>
      </c>
      <c r="H18" s="42">
        <v>86</v>
      </c>
      <c r="I18" s="32">
        <v>109105689.7448</v>
      </c>
      <c r="J18" s="33">
        <f t="shared" si="0"/>
        <v>109105689.7448</v>
      </c>
      <c r="K18" s="34">
        <f t="shared" si="1"/>
        <v>0</v>
      </c>
    </row>
    <row r="19" spans="1:11" s="49" customFormat="1" ht="35.1" customHeight="1" x14ac:dyDescent="0.25">
      <c r="A19" s="48"/>
      <c r="B19" s="35" t="s">
        <v>64</v>
      </c>
      <c r="C19" s="35" t="s">
        <v>58</v>
      </c>
      <c r="D19" s="36">
        <v>44015</v>
      </c>
      <c r="E19" s="36">
        <v>5190</v>
      </c>
      <c r="F19" s="35" t="s">
        <v>51</v>
      </c>
      <c r="G19" s="39" t="s">
        <v>88</v>
      </c>
      <c r="H19" s="42">
        <v>91</v>
      </c>
      <c r="I19" s="32">
        <v>10826284</v>
      </c>
      <c r="J19" s="33">
        <f t="shared" si="0"/>
        <v>10826284</v>
      </c>
      <c r="K19" s="34">
        <f t="shared" si="1"/>
        <v>0</v>
      </c>
    </row>
    <row r="20" spans="1:11" s="49" customFormat="1" ht="35.1" customHeight="1" x14ac:dyDescent="0.25">
      <c r="A20" s="48"/>
      <c r="B20" s="35" t="s">
        <v>64</v>
      </c>
      <c r="C20" s="35" t="s">
        <v>58</v>
      </c>
      <c r="D20" s="36">
        <v>44015</v>
      </c>
      <c r="E20" s="36">
        <v>5190</v>
      </c>
      <c r="F20" s="35" t="s">
        <v>51</v>
      </c>
      <c r="G20" s="39" t="s">
        <v>88</v>
      </c>
      <c r="H20" s="42">
        <v>92</v>
      </c>
      <c r="I20" s="32">
        <v>5248394.2</v>
      </c>
      <c r="J20" s="33">
        <f t="shared" si="0"/>
        <v>5248394.2</v>
      </c>
      <c r="K20" s="34">
        <f t="shared" si="1"/>
        <v>0</v>
      </c>
    </row>
    <row r="21" spans="1:11" s="49" customFormat="1" ht="35.1" customHeight="1" x14ac:dyDescent="0.25">
      <c r="A21" s="48"/>
      <c r="B21" s="35" t="s">
        <v>64</v>
      </c>
      <c r="C21" s="35" t="s">
        <v>67</v>
      </c>
      <c r="D21" s="36">
        <v>900307711</v>
      </c>
      <c r="E21" s="36">
        <v>5190</v>
      </c>
      <c r="F21" s="35" t="s">
        <v>51</v>
      </c>
      <c r="G21" s="39" t="s">
        <v>88</v>
      </c>
      <c r="H21" s="42">
        <v>90</v>
      </c>
      <c r="I21" s="32">
        <v>39210515.469999999</v>
      </c>
      <c r="J21" s="33">
        <f t="shared" si="0"/>
        <v>39210515.469999999</v>
      </c>
      <c r="K21" s="34">
        <f t="shared" si="1"/>
        <v>0</v>
      </c>
    </row>
    <row r="22" spans="1:11" s="49" customFormat="1" ht="35.1" customHeight="1" x14ac:dyDescent="0.25">
      <c r="A22" s="48"/>
      <c r="B22" s="35" t="s">
        <v>64</v>
      </c>
      <c r="C22" s="35" t="s">
        <v>68</v>
      </c>
      <c r="D22" s="36">
        <v>800182091</v>
      </c>
      <c r="E22" s="36">
        <v>5115</v>
      </c>
      <c r="F22" s="35" t="s">
        <v>84</v>
      </c>
      <c r="G22" s="39" t="s">
        <v>88</v>
      </c>
      <c r="H22" s="42">
        <v>88</v>
      </c>
      <c r="I22" s="32">
        <v>1385536.04</v>
      </c>
      <c r="J22" s="33">
        <f t="shared" si="0"/>
        <v>1385536.04</v>
      </c>
      <c r="K22" s="34">
        <f t="shared" si="1"/>
        <v>0</v>
      </c>
    </row>
    <row r="23" spans="1:11" s="49" customFormat="1" ht="35.1" customHeight="1" x14ac:dyDescent="0.25">
      <c r="A23" s="48"/>
      <c r="B23" s="35" t="s">
        <v>54</v>
      </c>
      <c r="C23" s="35" t="s">
        <v>69</v>
      </c>
      <c r="D23" s="36">
        <v>830115054</v>
      </c>
      <c r="E23" s="36">
        <v>5115</v>
      </c>
      <c r="F23" s="35" t="s">
        <v>84</v>
      </c>
      <c r="G23" s="39" t="s">
        <v>88</v>
      </c>
      <c r="H23" s="42">
        <v>55</v>
      </c>
      <c r="I23" s="32">
        <v>815119</v>
      </c>
      <c r="J23" s="33">
        <f t="shared" si="0"/>
        <v>815119</v>
      </c>
      <c r="K23" s="34">
        <f t="shared" si="1"/>
        <v>0</v>
      </c>
    </row>
    <row r="24" spans="1:11" s="49" customFormat="1" ht="35.1" customHeight="1" x14ac:dyDescent="0.25">
      <c r="A24" s="48"/>
      <c r="B24" s="35" t="s">
        <v>54</v>
      </c>
      <c r="C24" s="35" t="s">
        <v>70</v>
      </c>
      <c r="D24" s="36">
        <v>830115054</v>
      </c>
      <c r="E24" s="36">
        <v>5115</v>
      </c>
      <c r="F24" s="35" t="s">
        <v>84</v>
      </c>
      <c r="G24" s="39" t="s">
        <v>88</v>
      </c>
      <c r="H24" s="42">
        <v>56</v>
      </c>
      <c r="I24" s="32">
        <v>3355919</v>
      </c>
      <c r="J24" s="33">
        <f t="shared" si="0"/>
        <v>3355919</v>
      </c>
      <c r="K24" s="34">
        <f t="shared" si="1"/>
        <v>0</v>
      </c>
    </row>
    <row r="25" spans="1:11" s="49" customFormat="1" ht="35.1" customHeight="1" x14ac:dyDescent="0.25">
      <c r="A25" s="48"/>
      <c r="B25" s="35" t="s">
        <v>54</v>
      </c>
      <c r="C25" s="35" t="s">
        <v>71</v>
      </c>
      <c r="D25" s="36">
        <v>830085426</v>
      </c>
      <c r="E25" s="36">
        <v>5115</v>
      </c>
      <c r="F25" s="35" t="s">
        <v>84</v>
      </c>
      <c r="G25" s="39" t="s">
        <v>88</v>
      </c>
      <c r="H25" s="42">
        <v>54</v>
      </c>
      <c r="I25" s="32">
        <v>2850000</v>
      </c>
      <c r="J25" s="33">
        <f t="shared" si="0"/>
        <v>2850000</v>
      </c>
      <c r="K25" s="34">
        <f t="shared" si="1"/>
        <v>0</v>
      </c>
    </row>
    <row r="26" spans="1:11" s="49" customFormat="1" ht="35.1" customHeight="1" x14ac:dyDescent="0.25">
      <c r="A26" s="48"/>
      <c r="B26" s="35" t="s">
        <v>54</v>
      </c>
      <c r="C26" s="35" t="s">
        <v>72</v>
      </c>
      <c r="D26" s="36">
        <v>830085426</v>
      </c>
      <c r="E26" s="36">
        <v>5115</v>
      </c>
      <c r="F26" s="35" t="s">
        <v>84</v>
      </c>
      <c r="G26" s="39" t="s">
        <v>88</v>
      </c>
      <c r="H26" s="42">
        <v>54</v>
      </c>
      <c r="I26" s="32">
        <v>5830000</v>
      </c>
      <c r="J26" s="33">
        <f t="shared" si="0"/>
        <v>5830000</v>
      </c>
      <c r="K26" s="34">
        <f t="shared" si="1"/>
        <v>0</v>
      </c>
    </row>
    <row r="27" spans="1:11" s="49" customFormat="1" ht="35.1" customHeight="1" x14ac:dyDescent="0.25">
      <c r="A27" s="48"/>
      <c r="B27" s="35" t="s">
        <v>54</v>
      </c>
      <c r="C27" s="35" t="s">
        <v>73</v>
      </c>
      <c r="D27" s="36">
        <v>900182389</v>
      </c>
      <c r="E27" s="36">
        <v>5115</v>
      </c>
      <c r="F27" s="35" t="s">
        <v>84</v>
      </c>
      <c r="G27" s="39" t="s">
        <v>88</v>
      </c>
      <c r="H27" s="42">
        <v>52</v>
      </c>
      <c r="I27" s="32">
        <v>13331689</v>
      </c>
      <c r="J27" s="33">
        <f t="shared" si="0"/>
        <v>13331689</v>
      </c>
      <c r="K27" s="34">
        <f t="shared" si="1"/>
        <v>0</v>
      </c>
    </row>
    <row r="28" spans="1:11" s="49" customFormat="1" ht="36" x14ac:dyDescent="0.25">
      <c r="A28" s="48"/>
      <c r="B28" s="35" t="s">
        <v>62</v>
      </c>
      <c r="C28" s="35" t="s">
        <v>74</v>
      </c>
      <c r="D28" s="36">
        <v>899999115</v>
      </c>
      <c r="E28" s="36">
        <v>5145</v>
      </c>
      <c r="F28" s="35" t="s">
        <v>49</v>
      </c>
      <c r="G28" s="39" t="s">
        <v>88</v>
      </c>
      <c r="H28" s="42">
        <v>177</v>
      </c>
      <c r="I28" s="32">
        <v>780260.39</v>
      </c>
      <c r="J28" s="33">
        <f t="shared" si="0"/>
        <v>780260.39</v>
      </c>
      <c r="K28" s="34">
        <f t="shared" si="1"/>
        <v>0</v>
      </c>
    </row>
    <row r="29" spans="1:11" s="49" customFormat="1" ht="72" x14ac:dyDescent="0.25">
      <c r="A29" s="48"/>
      <c r="B29" s="35" t="s">
        <v>77</v>
      </c>
      <c r="C29" s="35" t="s">
        <v>76</v>
      </c>
      <c r="D29" s="36">
        <v>900910955</v>
      </c>
      <c r="E29" s="36">
        <v>519015</v>
      </c>
      <c r="F29" s="35" t="s">
        <v>75</v>
      </c>
      <c r="G29" s="39" t="s">
        <v>95</v>
      </c>
      <c r="H29" s="42">
        <v>255</v>
      </c>
      <c r="I29" s="32">
        <v>44783464</v>
      </c>
      <c r="J29" s="33">
        <f t="shared" si="0"/>
        <v>44783464</v>
      </c>
      <c r="K29" s="34">
        <f t="shared" si="1"/>
        <v>0</v>
      </c>
    </row>
    <row r="30" spans="1:11" s="49" customFormat="1" ht="72" x14ac:dyDescent="0.25">
      <c r="A30" s="48"/>
      <c r="B30" s="35" t="s">
        <v>77</v>
      </c>
      <c r="C30" s="35" t="s">
        <v>78</v>
      </c>
      <c r="D30" s="36">
        <v>830060529</v>
      </c>
      <c r="E30" s="36">
        <v>519015</v>
      </c>
      <c r="F30" s="35" t="s">
        <v>75</v>
      </c>
      <c r="G30" s="39" t="s">
        <v>95</v>
      </c>
      <c r="H30" s="42">
        <v>302</v>
      </c>
      <c r="I30" s="32">
        <v>311992072</v>
      </c>
      <c r="J30" s="33">
        <f t="shared" si="0"/>
        <v>311992072</v>
      </c>
      <c r="K30" s="34">
        <f t="shared" si="1"/>
        <v>0</v>
      </c>
    </row>
    <row r="31" spans="1:11" s="49" customFormat="1" ht="54" x14ac:dyDescent="0.25">
      <c r="A31" s="48"/>
      <c r="B31" s="35" t="s">
        <v>80</v>
      </c>
      <c r="C31" s="35" t="s">
        <v>79</v>
      </c>
      <c r="D31" s="36">
        <v>899999061</v>
      </c>
      <c r="E31" s="36">
        <v>5140</v>
      </c>
      <c r="F31" s="35" t="s">
        <v>85</v>
      </c>
      <c r="G31" s="39" t="s">
        <v>91</v>
      </c>
      <c r="H31" s="42">
        <v>315</v>
      </c>
      <c r="I31" s="32">
        <v>368737000</v>
      </c>
      <c r="J31" s="33">
        <f t="shared" si="0"/>
        <v>368737000</v>
      </c>
      <c r="K31" s="34">
        <f t="shared" si="1"/>
        <v>0</v>
      </c>
    </row>
    <row r="32" spans="1:11" s="43" customFormat="1" ht="18" x14ac:dyDescent="0.25">
      <c r="B32" s="50"/>
      <c r="C32" s="50"/>
      <c r="D32" s="50"/>
      <c r="E32" s="50"/>
      <c r="F32" s="50"/>
      <c r="G32" s="50"/>
      <c r="H32" s="51"/>
      <c r="I32" s="50"/>
      <c r="J32" s="50"/>
      <c r="K32" s="51"/>
    </row>
    <row r="33" spans="1:11" s="53" customFormat="1" ht="39.950000000000003" customHeight="1" x14ac:dyDescent="0.25">
      <c r="A33" s="52"/>
      <c r="B33" s="58" t="s">
        <v>81</v>
      </c>
      <c r="C33" s="59"/>
      <c r="D33" s="59"/>
      <c r="E33" s="59"/>
      <c r="F33" s="59"/>
      <c r="G33" s="37"/>
      <c r="H33" s="37"/>
      <c r="I33" s="38">
        <f>SUM(I8:I32)</f>
        <v>2289615736.7175999</v>
      </c>
      <c r="J33" s="38">
        <f t="shared" ref="J33:K33" si="2">SUM(J8:J32)</f>
        <v>2289615736.7175999</v>
      </c>
      <c r="K33" s="38">
        <f t="shared" si="2"/>
        <v>0</v>
      </c>
    </row>
    <row r="34" spans="1:11" s="43" customFormat="1" x14ac:dyDescent="0.25">
      <c r="H34" s="44"/>
    </row>
    <row r="35" spans="1:11" s="43" customFormat="1" x14ac:dyDescent="0.25">
      <c r="H35" s="44"/>
    </row>
    <row r="36" spans="1:11" s="43" customFormat="1" x14ac:dyDescent="0.25">
      <c r="H36" s="44"/>
    </row>
    <row r="37" spans="1:11" s="43" customFormat="1" x14ac:dyDescent="0.25">
      <c r="H37" s="44"/>
    </row>
    <row r="38" spans="1:11" s="43" customFormat="1" x14ac:dyDescent="0.25">
      <c r="H38" s="44"/>
    </row>
    <row r="39" spans="1:11" s="43" customFormat="1" x14ac:dyDescent="0.25">
      <c r="H39" s="44"/>
    </row>
    <row r="40" spans="1:11" s="43" customFormat="1" x14ac:dyDescent="0.25">
      <c r="H40" s="44"/>
    </row>
    <row r="41" spans="1:11" s="43" customFormat="1" x14ac:dyDescent="0.25">
      <c r="H41" s="44"/>
    </row>
    <row r="42" spans="1:11" s="43" customFormat="1" x14ac:dyDescent="0.25">
      <c r="H42" s="44"/>
    </row>
    <row r="43" spans="1:11" s="43" customFormat="1" x14ac:dyDescent="0.25">
      <c r="H43" s="44"/>
    </row>
    <row r="44" spans="1:11" s="43" customFormat="1" x14ac:dyDescent="0.25">
      <c r="H44" s="44"/>
    </row>
    <row r="45" spans="1:11" s="43" customFormat="1" x14ac:dyDescent="0.25">
      <c r="H45" s="44"/>
    </row>
    <row r="46" spans="1:11" s="43" customFormat="1" x14ac:dyDescent="0.25">
      <c r="H46" s="44"/>
    </row>
    <row r="47" spans="1:11" s="43" customFormat="1" x14ac:dyDescent="0.25">
      <c r="H47" s="44"/>
    </row>
    <row r="48" spans="1:11" s="43" customFormat="1" x14ac:dyDescent="0.25">
      <c r="H48" s="44"/>
    </row>
    <row r="49" spans="8:8" s="43" customFormat="1" x14ac:dyDescent="0.25">
      <c r="H49" s="44"/>
    </row>
    <row r="50" spans="8:8" s="43" customFormat="1" x14ac:dyDescent="0.25">
      <c r="H50" s="44"/>
    </row>
    <row r="51" spans="8:8" s="43" customFormat="1" x14ac:dyDescent="0.25">
      <c r="H51" s="44"/>
    </row>
    <row r="52" spans="8:8" s="43" customFormat="1" x14ac:dyDescent="0.25">
      <c r="H52" s="44"/>
    </row>
    <row r="53" spans="8:8" s="43" customFormat="1" x14ac:dyDescent="0.25">
      <c r="H53" s="44"/>
    </row>
    <row r="54" spans="8:8" s="43" customFormat="1" x14ac:dyDescent="0.25">
      <c r="H54" s="44"/>
    </row>
    <row r="55" spans="8:8" s="43" customFormat="1" x14ac:dyDescent="0.25">
      <c r="H55" s="44"/>
    </row>
    <row r="56" spans="8:8" s="43" customFormat="1" x14ac:dyDescent="0.25">
      <c r="H56" s="44"/>
    </row>
    <row r="57" spans="8:8" s="43" customFormat="1" x14ac:dyDescent="0.25">
      <c r="H57" s="44"/>
    </row>
    <row r="58" spans="8:8" s="43" customFormat="1" x14ac:dyDescent="0.25">
      <c r="H58" s="44"/>
    </row>
    <row r="59" spans="8:8" s="43" customFormat="1" x14ac:dyDescent="0.25">
      <c r="H59" s="44"/>
    </row>
    <row r="60" spans="8:8" s="43" customFormat="1" x14ac:dyDescent="0.25">
      <c r="H60" s="44"/>
    </row>
    <row r="61" spans="8:8" s="43" customFormat="1" x14ac:dyDescent="0.25">
      <c r="H61" s="44"/>
    </row>
    <row r="62" spans="8:8" s="43" customFormat="1" x14ac:dyDescent="0.25">
      <c r="H62" s="44"/>
    </row>
    <row r="63" spans="8:8" s="43" customFormat="1" x14ac:dyDescent="0.25">
      <c r="H63" s="44"/>
    </row>
    <row r="64" spans="8:8" s="43" customFormat="1" x14ac:dyDescent="0.25">
      <c r="H64" s="44"/>
    </row>
    <row r="65" spans="8:8" s="43" customFormat="1" x14ac:dyDescent="0.25">
      <c r="H65" s="44"/>
    </row>
    <row r="66" spans="8:8" s="43" customFormat="1" x14ac:dyDescent="0.25">
      <c r="H66" s="44"/>
    </row>
    <row r="67" spans="8:8" s="43" customFormat="1" x14ac:dyDescent="0.25">
      <c r="H67" s="44"/>
    </row>
    <row r="68" spans="8:8" s="43" customFormat="1" x14ac:dyDescent="0.25">
      <c r="H68" s="44"/>
    </row>
  </sheetData>
  <mergeCells count="2">
    <mergeCell ref="B33:F33"/>
    <mergeCell ref="B6:K6"/>
  </mergeCells>
  <conditionalFormatting sqref="I8:I31">
    <cfRule type="cellIs" dxfId="2" priority="2" operator="equal">
      <formula>"Valor total del compromiso incluyendo impuestos"</formula>
    </cfRule>
    <cfRule type="cellIs" dxfId="1" priority="3" operator="greaterThan">
      <formula>0</formula>
    </cfRule>
  </conditionalFormatting>
  <conditionalFormatting sqref="J8:K31">
    <cfRule type="cellIs" dxfId="0" priority="1" operator="equal">
      <formula>"Ingrese el mes de terminación"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3C71FF5225D4047A71B890B2E2C9748" ma:contentTypeVersion="9" ma:contentTypeDescription="Crear nuevo documento." ma:contentTypeScope="" ma:versionID="89e05fb6ec950ea6c5e8975262400bd2">
  <xsd:schema xmlns:xsd="http://www.w3.org/2001/XMLSchema" xmlns:xs="http://www.w3.org/2001/XMLSchema" xmlns:p="http://schemas.microsoft.com/office/2006/metadata/properties" xmlns:ns2="c09243ad-761b-4fd7-9bc9-8c09ac0a461f" xmlns:ns3="8afb5f18-badb-4bf0-880b-66124d53c8cf" targetNamespace="http://schemas.microsoft.com/office/2006/metadata/properties" ma:root="true" ma:fieldsID="1dba4031671cae0272b70c8f76f10f12" ns2:_="" ns3:_="">
    <xsd:import namespace="c09243ad-761b-4fd7-9bc9-8c09ac0a461f"/>
    <xsd:import namespace="8afb5f18-badb-4bf0-880b-66124d53c8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9243ad-761b-4fd7-9bc9-8c09ac0a46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fb5f18-badb-4bf0-880b-66124d53c8c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DA0B38-47F6-4E4E-973E-632CDCA1F73B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2006/documentManagement/types"/>
    <ds:schemaRef ds:uri="c09243ad-761b-4fd7-9bc9-8c09ac0a461f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afb5f18-badb-4bf0-880b-66124d53c8cf"/>
  </ds:schemaRefs>
</ds:datastoreItem>
</file>

<file path=customXml/itemProps2.xml><?xml version="1.0" encoding="utf-8"?>
<ds:datastoreItem xmlns:ds="http://schemas.openxmlformats.org/officeDocument/2006/customXml" ds:itemID="{35297FCD-00FC-4344-A6E7-B168AA39C5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1B9546-C258-4688-813D-659D5A32D6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9243ad-761b-4fd7-9bc9-8c09ac0a461f"/>
    <ds:schemaRef ds:uri="8afb5f18-badb-4bf0-880b-66124d53c8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COMPROMISOS POR PAGAR</vt:lpstr>
      <vt:lpstr>CAUSACIONES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 Johanna Hernandez Bohorquez</dc:creator>
  <cp:lastModifiedBy>Departamento Jurídico </cp:lastModifiedBy>
  <dcterms:created xsi:type="dcterms:W3CDTF">2024-04-11T17:31:54Z</dcterms:created>
  <dcterms:modified xsi:type="dcterms:W3CDTF">2024-04-15T21:24:51Z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0x01010013C71FF5225D4047A71B890B2E2C9748</vt:lpwstr>
  </property>
</Properties>
</file>