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192.168.70.20\ana olivella\Desktop\HCR 2016\HR TP 2016\"/>
    </mc:Choice>
  </mc:AlternateContent>
  <bookViews>
    <workbookView xWindow="0" yWindow="0" windowWidth="28800" windowHeight="12375"/>
  </bookViews>
  <sheets>
    <sheet name="ANTEPPROY-APROPIACION" sheetId="2" r:id="rId1"/>
    <sheet name="EJECUCION 31-DIC-2015" sheetId="7" r:id="rId2"/>
    <sheet name="EJECUCION 30-JUN-2016" sheetId="6" r:id="rId3"/>
    <sheet name="ANTEPPROY VIG-2017" sheetId="8" r:id="rId4"/>
  </sheets>
  <definedNames>
    <definedName name="_xlnm._FilterDatabase" localSheetId="3" hidden="1">'ANTEPPROY VIG-2017'!$B$3:$B$185</definedName>
    <definedName name="_xlnm.Print_Titles" localSheetId="3">'ANTEPPROY VIG-2017'!$1:$3</definedName>
    <definedName name="_xlnm.Print_Titles" localSheetId="0">'ANTEPPROY-APROPIACION'!$1:$3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6" i="8" l="1"/>
  <c r="B151" i="8"/>
  <c r="B150" i="8" s="1"/>
  <c r="B148" i="8"/>
  <c r="B147" i="8" s="1"/>
  <c r="B145" i="8"/>
  <c r="B144" i="8" s="1"/>
  <c r="B141" i="8"/>
  <c r="B140" i="8" s="1"/>
  <c r="B133" i="8"/>
  <c r="B131" i="8"/>
  <c r="B124" i="8"/>
  <c r="B118" i="8"/>
  <c r="B115" i="8"/>
  <c r="B113" i="8"/>
  <c r="B108" i="8"/>
  <c r="B103" i="8"/>
  <c r="B97" i="8"/>
  <c r="B91" i="8"/>
  <c r="B81" i="8"/>
  <c r="B76" i="8"/>
  <c r="B72" i="8"/>
  <c r="B59" i="8"/>
  <c r="B56" i="8"/>
  <c r="B52" i="8"/>
  <c r="B40" i="8"/>
  <c r="B36" i="8"/>
  <c r="B35" i="8" s="1"/>
  <c r="B31" i="8"/>
  <c r="B27" i="8"/>
  <c r="B15" i="8"/>
  <c r="B12" i="8"/>
  <c r="B8" i="8"/>
  <c r="B7" i="8" s="1"/>
  <c r="B5" i="8" s="1"/>
  <c r="B58" i="8" l="1"/>
  <c r="B139" i="8"/>
  <c r="B51" i="8"/>
  <c r="B50" i="8"/>
  <c r="B4" i="8" s="1"/>
  <c r="B185" i="8" s="1"/>
  <c r="M171" i="7" l="1"/>
  <c r="L171" i="7"/>
  <c r="K171" i="7"/>
  <c r="J171" i="7"/>
  <c r="I171" i="7"/>
  <c r="H171" i="7"/>
  <c r="M112" i="7"/>
  <c r="L112" i="7"/>
  <c r="K112" i="7"/>
  <c r="J112" i="7"/>
  <c r="I112" i="7"/>
  <c r="H112" i="7"/>
  <c r="M137" i="7"/>
  <c r="L137" i="7"/>
  <c r="K137" i="7"/>
  <c r="J137" i="7"/>
  <c r="I137" i="7"/>
  <c r="H137" i="7"/>
  <c r="M4" i="7"/>
  <c r="L4" i="7"/>
  <c r="K4" i="7"/>
  <c r="J4" i="7"/>
  <c r="I4" i="7"/>
  <c r="H4" i="7"/>
  <c r="O10" i="6" l="1"/>
  <c r="O9" i="6" s="1"/>
  <c r="O8" i="6" s="1"/>
  <c r="O7" i="6" s="1"/>
  <c r="O5" i="6" s="1"/>
  <c r="N10" i="6"/>
  <c r="N9" i="6"/>
  <c r="N8" i="6" s="1"/>
  <c r="N7" i="6" s="1"/>
  <c r="N5" i="6" s="1"/>
  <c r="M10" i="6"/>
  <c r="M9" i="6"/>
  <c r="M8" i="6" s="1"/>
  <c r="M7" i="6" s="1"/>
  <c r="M5" i="6" s="1"/>
  <c r="L10" i="6"/>
  <c r="L9" i="6" s="1"/>
  <c r="L8" i="6" s="1"/>
  <c r="L7" i="6" s="1"/>
  <c r="L5" i="6" s="1"/>
  <c r="K10" i="6"/>
  <c r="K9" i="6"/>
  <c r="K8" i="6" s="1"/>
  <c r="K7" i="6" s="1"/>
  <c r="K5" i="6" s="1"/>
  <c r="J10" i="6"/>
  <c r="J9" i="6"/>
  <c r="J8" i="6" s="1"/>
  <c r="J7" i="6" s="1"/>
  <c r="J5" i="6" s="1"/>
  <c r="I10" i="6"/>
  <c r="I9" i="6" s="1"/>
  <c r="I8" i="6" s="1"/>
  <c r="I7" i="6" s="1"/>
  <c r="I5" i="6" s="1"/>
  <c r="H130" i="6"/>
  <c r="H159" i="6"/>
  <c r="H108" i="6" l="1"/>
  <c r="O119" i="6"/>
  <c r="N119" i="6"/>
  <c r="M119" i="6"/>
  <c r="L119" i="6"/>
  <c r="K119" i="6"/>
  <c r="J119" i="6"/>
  <c r="I119" i="6"/>
  <c r="H119" i="6"/>
  <c r="H123" i="6"/>
  <c r="O48" i="6"/>
  <c r="O47" i="6" s="1"/>
  <c r="N48" i="6"/>
  <c r="N47" i="6" s="1"/>
  <c r="M48" i="6"/>
  <c r="M47" i="6" s="1"/>
  <c r="L48" i="6"/>
  <c r="L47" i="6" s="1"/>
  <c r="K48" i="6"/>
  <c r="K47" i="6" s="1"/>
  <c r="J48" i="6"/>
  <c r="J47" i="6"/>
  <c r="I48" i="6"/>
  <c r="I47" i="6" s="1"/>
  <c r="H54" i="6"/>
  <c r="H48" i="6" s="1"/>
  <c r="H47" i="6" s="1"/>
  <c r="H104" i="6"/>
  <c r="H39" i="6"/>
  <c r="H35" i="6"/>
  <c r="H34" i="6" s="1"/>
  <c r="H28" i="6"/>
  <c r="H17" i="6"/>
  <c r="H14" i="6"/>
  <c r="H9" i="6" s="1"/>
  <c r="H8" i="6" s="1"/>
  <c r="H7" i="6" s="1"/>
  <c r="H5" i="6" s="1"/>
  <c r="H10" i="6"/>
  <c r="H31" i="6"/>
  <c r="H126" i="6"/>
  <c r="H107" i="6"/>
  <c r="I130" i="6"/>
  <c r="I126" i="6" s="1"/>
  <c r="I136" i="6"/>
  <c r="I142" i="6"/>
  <c r="P174" i="6"/>
  <c r="O126" i="6"/>
  <c r="N126" i="6"/>
  <c r="M126" i="6"/>
  <c r="L126" i="6"/>
  <c r="K126" i="6"/>
  <c r="J126" i="6"/>
  <c r="O107" i="6"/>
  <c r="N107" i="6"/>
  <c r="M107" i="6"/>
  <c r="L107" i="6"/>
  <c r="K107" i="6"/>
  <c r="J107" i="6"/>
  <c r="I107" i="6"/>
  <c r="H174" i="6" l="1"/>
  <c r="J174" i="6"/>
  <c r="L174" i="6"/>
  <c r="M174" i="6"/>
  <c r="N174" i="6"/>
  <c r="O174" i="6"/>
  <c r="I174" i="6"/>
  <c r="K174" i="6"/>
  <c r="K160" i="2"/>
  <c r="K158" i="2"/>
  <c r="K153" i="2"/>
  <c r="K137" i="2"/>
  <c r="K100" i="2"/>
  <c r="K98" i="2"/>
  <c r="K93" i="2"/>
  <c r="K90" i="2"/>
  <c r="K156" i="2" l="1"/>
  <c r="K141" i="2"/>
  <c r="J141" i="2"/>
  <c r="J140" i="2" s="1"/>
  <c r="L179" i="2"/>
  <c r="L177" i="2"/>
  <c r="L175" i="2"/>
  <c r="L169" i="2"/>
  <c r="L168" i="2"/>
  <c r="L167" i="2"/>
  <c r="L166" i="2"/>
  <c r="L165" i="2"/>
  <c r="L164" i="2"/>
  <c r="L161" i="2"/>
  <c r="L160" i="2"/>
  <c r="L158" i="2"/>
  <c r="J156" i="2"/>
  <c r="L152" i="2"/>
  <c r="K151" i="2"/>
  <c r="J151" i="2"/>
  <c r="J150" i="2" s="1"/>
  <c r="L149" i="2"/>
  <c r="K148" i="2"/>
  <c r="J148" i="2"/>
  <c r="J147" i="2" s="1"/>
  <c r="K147" i="2"/>
  <c r="L146" i="2"/>
  <c r="K145" i="2"/>
  <c r="J145" i="2"/>
  <c r="J144" i="2" s="1"/>
  <c r="L142" i="2"/>
  <c r="L141" i="2" s="1"/>
  <c r="K140" i="2"/>
  <c r="L137" i="2"/>
  <c r="L136" i="2"/>
  <c r="L135" i="2"/>
  <c r="L134" i="2"/>
  <c r="K133" i="2"/>
  <c r="J133" i="2"/>
  <c r="L132" i="2"/>
  <c r="K131" i="2"/>
  <c r="J131" i="2"/>
  <c r="L130" i="2"/>
  <c r="L129" i="2"/>
  <c r="L128" i="2"/>
  <c r="L127" i="2"/>
  <c r="L126" i="2"/>
  <c r="L125" i="2"/>
  <c r="K124" i="2"/>
  <c r="J124" i="2"/>
  <c r="L121" i="2"/>
  <c r="L120" i="2"/>
  <c r="L119" i="2"/>
  <c r="K118" i="2"/>
  <c r="J118" i="2"/>
  <c r="L117" i="2"/>
  <c r="L116" i="2"/>
  <c r="K115" i="2"/>
  <c r="J115" i="2"/>
  <c r="L114" i="2"/>
  <c r="K113" i="2"/>
  <c r="J113" i="2"/>
  <c r="L112" i="2"/>
  <c r="L111" i="2"/>
  <c r="L110" i="2"/>
  <c r="L109" i="2"/>
  <c r="K108" i="2"/>
  <c r="J108" i="2"/>
  <c r="L107" i="2"/>
  <c r="L106" i="2"/>
  <c r="L105" i="2"/>
  <c r="L104" i="2"/>
  <c r="K103" i="2"/>
  <c r="J103" i="2"/>
  <c r="L102" i="2"/>
  <c r="L101" i="2"/>
  <c r="L100" i="2"/>
  <c r="L99" i="2"/>
  <c r="L98" i="2"/>
  <c r="K97" i="2"/>
  <c r="J97" i="2"/>
  <c r="L96" i="2"/>
  <c r="L95" i="2"/>
  <c r="L94" i="2"/>
  <c r="L93" i="2"/>
  <c r="L92" i="2"/>
  <c r="K91" i="2"/>
  <c r="J91" i="2"/>
  <c r="L90" i="2"/>
  <c r="L89" i="2"/>
  <c r="L88" i="2"/>
  <c r="L87" i="2"/>
  <c r="L86" i="2"/>
  <c r="L85" i="2"/>
  <c r="L83" i="2"/>
  <c r="L82" i="2"/>
  <c r="K81" i="2"/>
  <c r="J81" i="2"/>
  <c r="L80" i="2"/>
  <c r="L79" i="2"/>
  <c r="L78" i="2"/>
  <c r="L77" i="2"/>
  <c r="K76" i="2"/>
  <c r="J76" i="2"/>
  <c r="L75" i="2"/>
  <c r="L74" i="2"/>
  <c r="L73" i="2"/>
  <c r="K72" i="2"/>
  <c r="J72" i="2"/>
  <c r="L71" i="2"/>
  <c r="L70" i="2"/>
  <c r="L69" i="2"/>
  <c r="L68" i="2"/>
  <c r="L67" i="2"/>
  <c r="L66" i="2"/>
  <c r="L65" i="2"/>
  <c r="L64" i="2"/>
  <c r="L63" i="2"/>
  <c r="L62" i="2"/>
  <c r="L61" i="2"/>
  <c r="L60" i="2"/>
  <c r="K59" i="2"/>
  <c r="J59" i="2"/>
  <c r="L57" i="2"/>
  <c r="K56" i="2"/>
  <c r="J56" i="2"/>
  <c r="L55" i="2"/>
  <c r="L54" i="2"/>
  <c r="L53" i="2"/>
  <c r="K52" i="2"/>
  <c r="J52" i="2"/>
  <c r="L48" i="2"/>
  <c r="L46" i="2"/>
  <c r="L44" i="2"/>
  <c r="L43" i="2"/>
  <c r="L42" i="2"/>
  <c r="L41" i="2"/>
  <c r="K40" i="2"/>
  <c r="J40" i="2"/>
  <c r="L39" i="2"/>
  <c r="L38" i="2"/>
  <c r="L37" i="2"/>
  <c r="K36" i="2"/>
  <c r="J36" i="2"/>
  <c r="L33" i="2"/>
  <c r="L32" i="2"/>
  <c r="K31" i="2"/>
  <c r="J31" i="2"/>
  <c r="L29" i="2"/>
  <c r="L28" i="2"/>
  <c r="K27" i="2"/>
  <c r="J27" i="2"/>
  <c r="L26" i="2"/>
  <c r="L25" i="2"/>
  <c r="L24" i="2"/>
  <c r="L23" i="2"/>
  <c r="L22" i="2"/>
  <c r="L21" i="2"/>
  <c r="L20" i="2"/>
  <c r="L19" i="2"/>
  <c r="L18" i="2"/>
  <c r="L17" i="2"/>
  <c r="L16" i="2"/>
  <c r="K15" i="2"/>
  <c r="J15" i="2"/>
  <c r="L14" i="2"/>
  <c r="L13" i="2"/>
  <c r="K12" i="2"/>
  <c r="J12" i="2"/>
  <c r="L11" i="2"/>
  <c r="L10" i="2"/>
  <c r="L9" i="2"/>
  <c r="K8" i="2"/>
  <c r="J8" i="2"/>
  <c r="J51" i="2" l="1"/>
  <c r="L56" i="2"/>
  <c r="L76" i="2"/>
  <c r="L91" i="2"/>
  <c r="L113" i="2"/>
  <c r="L118" i="2"/>
  <c r="L12" i="2"/>
  <c r="K35" i="2"/>
  <c r="L145" i="2"/>
  <c r="L147" i="2"/>
  <c r="L52" i="2"/>
  <c r="L15" i="2"/>
  <c r="L131" i="2"/>
  <c r="L151" i="2"/>
  <c r="K150" i="2"/>
  <c r="L124" i="2"/>
  <c r="L108" i="2"/>
  <c r="K58" i="2"/>
  <c r="L81" i="2"/>
  <c r="L40" i="2"/>
  <c r="L31" i="2"/>
  <c r="K7" i="2"/>
  <c r="L140" i="2"/>
  <c r="J139" i="2"/>
  <c r="L133" i="2"/>
  <c r="L115" i="2"/>
  <c r="J58" i="2"/>
  <c r="J50" i="2" s="1"/>
  <c r="L103" i="2"/>
  <c r="L97" i="2"/>
  <c r="L72" i="2"/>
  <c r="J35" i="2"/>
  <c r="L27" i="2"/>
  <c r="J7" i="2"/>
  <c r="J5" i="2" s="1"/>
  <c r="L8" i="2"/>
  <c r="L36" i="2"/>
  <c r="L59" i="2"/>
  <c r="L148" i="2"/>
  <c r="K5" i="2"/>
  <c r="K51" i="2"/>
  <c r="K144" i="2"/>
  <c r="L144" i="2" s="1"/>
  <c r="L150" i="2"/>
  <c r="L156" i="2"/>
  <c r="L35" i="2" l="1"/>
  <c r="J4" i="2"/>
  <c r="J185" i="2" s="1"/>
  <c r="L58" i="2"/>
  <c r="L7" i="2"/>
  <c r="L51" i="2"/>
  <c r="K50" i="2"/>
  <c r="L50" i="2" s="1"/>
  <c r="K139" i="2"/>
  <c r="L139" i="2" s="1"/>
  <c r="L5" i="2"/>
  <c r="K4" i="2" l="1"/>
  <c r="L4" i="2" s="1"/>
  <c r="K185" i="2" l="1"/>
  <c r="H177" i="2" l="1"/>
  <c r="H179" i="2"/>
  <c r="H175" i="2"/>
  <c r="H169" i="2"/>
  <c r="H168" i="2"/>
  <c r="H167" i="2"/>
  <c r="H166" i="2"/>
  <c r="H165" i="2"/>
  <c r="H164" i="2"/>
  <c r="H161" i="2"/>
  <c r="H160" i="2"/>
  <c r="H158" i="2"/>
  <c r="G156" i="2"/>
  <c r="F156" i="2"/>
  <c r="H152" i="2"/>
  <c r="G151" i="2"/>
  <c r="G150" i="2" s="1"/>
  <c r="F151" i="2"/>
  <c r="F150" i="2" s="1"/>
  <c r="H149" i="2"/>
  <c r="G148" i="2"/>
  <c r="F148" i="2"/>
  <c r="G147" i="2"/>
  <c r="H146" i="2"/>
  <c r="G145" i="2"/>
  <c r="G144" i="2" s="1"/>
  <c r="F145" i="2"/>
  <c r="H142" i="2"/>
  <c r="G141" i="2"/>
  <c r="F141" i="2"/>
  <c r="G140" i="2"/>
  <c r="H137" i="2"/>
  <c r="H136" i="2"/>
  <c r="H135" i="2"/>
  <c r="H134" i="2"/>
  <c r="G133" i="2"/>
  <c r="F133" i="2"/>
  <c r="H132" i="2"/>
  <c r="G131" i="2"/>
  <c r="F131" i="2"/>
  <c r="H130" i="2"/>
  <c r="H129" i="2"/>
  <c r="H128" i="2"/>
  <c r="H127" i="2"/>
  <c r="H126" i="2"/>
  <c r="H125" i="2"/>
  <c r="G124" i="2"/>
  <c r="F124" i="2"/>
  <c r="H121" i="2"/>
  <c r="H120" i="2"/>
  <c r="H119" i="2"/>
  <c r="G118" i="2"/>
  <c r="F118" i="2"/>
  <c r="H117" i="2"/>
  <c r="H116" i="2"/>
  <c r="G115" i="2"/>
  <c r="F115" i="2"/>
  <c r="H114" i="2"/>
  <c r="G113" i="2"/>
  <c r="F113" i="2"/>
  <c r="H112" i="2"/>
  <c r="H111" i="2"/>
  <c r="H110" i="2"/>
  <c r="H109" i="2"/>
  <c r="G108" i="2"/>
  <c r="F108" i="2"/>
  <c r="H107" i="2"/>
  <c r="H106" i="2"/>
  <c r="H105" i="2"/>
  <c r="H104" i="2"/>
  <c r="G103" i="2"/>
  <c r="F103" i="2"/>
  <c r="H102" i="2"/>
  <c r="H101" i="2"/>
  <c r="H100" i="2"/>
  <c r="H99" i="2"/>
  <c r="H98" i="2"/>
  <c r="G97" i="2"/>
  <c r="F97" i="2"/>
  <c r="H96" i="2"/>
  <c r="H95" i="2"/>
  <c r="H94" i="2"/>
  <c r="H93" i="2"/>
  <c r="H92" i="2"/>
  <c r="G91" i="2"/>
  <c r="F91" i="2"/>
  <c r="H90" i="2"/>
  <c r="H89" i="2"/>
  <c r="H88" i="2"/>
  <c r="H87" i="2"/>
  <c r="H86" i="2"/>
  <c r="H85" i="2"/>
  <c r="H83" i="2"/>
  <c r="H82" i="2"/>
  <c r="G81" i="2"/>
  <c r="F81" i="2"/>
  <c r="H80" i="2"/>
  <c r="H79" i="2"/>
  <c r="H78" i="2"/>
  <c r="H77" i="2"/>
  <c r="G76" i="2"/>
  <c r="F76" i="2"/>
  <c r="H75" i="2"/>
  <c r="H74" i="2"/>
  <c r="H73" i="2"/>
  <c r="G72" i="2"/>
  <c r="F72" i="2"/>
  <c r="H71" i="2"/>
  <c r="H70" i="2"/>
  <c r="H69" i="2"/>
  <c r="H68" i="2"/>
  <c r="H67" i="2"/>
  <c r="H66" i="2"/>
  <c r="H65" i="2"/>
  <c r="H64" i="2"/>
  <c r="H63" i="2"/>
  <c r="H62" i="2"/>
  <c r="H61" i="2"/>
  <c r="H60" i="2"/>
  <c r="G59" i="2"/>
  <c r="F59" i="2"/>
  <c r="H57" i="2"/>
  <c r="G56" i="2"/>
  <c r="F56" i="2"/>
  <c r="H55" i="2"/>
  <c r="H54" i="2"/>
  <c r="H53" i="2"/>
  <c r="G52" i="2"/>
  <c r="F52" i="2"/>
  <c r="H48" i="2"/>
  <c r="H46" i="2"/>
  <c r="H44" i="2"/>
  <c r="H43" i="2"/>
  <c r="H42" i="2"/>
  <c r="H41" i="2"/>
  <c r="G40" i="2"/>
  <c r="F40" i="2"/>
  <c r="H39" i="2"/>
  <c r="H38" i="2"/>
  <c r="H37" i="2"/>
  <c r="G36" i="2"/>
  <c r="F36" i="2"/>
  <c r="H33" i="2"/>
  <c r="H32" i="2"/>
  <c r="G31" i="2"/>
  <c r="F31" i="2"/>
  <c r="H29" i="2"/>
  <c r="H28" i="2"/>
  <c r="G27" i="2"/>
  <c r="F27" i="2"/>
  <c r="H26" i="2"/>
  <c r="H25" i="2"/>
  <c r="H24" i="2"/>
  <c r="H23" i="2"/>
  <c r="H22" i="2"/>
  <c r="H21" i="2"/>
  <c r="H20" i="2"/>
  <c r="H19" i="2"/>
  <c r="H18" i="2"/>
  <c r="H17" i="2"/>
  <c r="H16" i="2"/>
  <c r="G15" i="2"/>
  <c r="F15" i="2"/>
  <c r="H14" i="2"/>
  <c r="H13" i="2"/>
  <c r="G12" i="2"/>
  <c r="F12" i="2"/>
  <c r="H11" i="2"/>
  <c r="H10" i="2"/>
  <c r="H9" i="2"/>
  <c r="G8" i="2"/>
  <c r="F8" i="2"/>
  <c r="C52" i="2"/>
  <c r="C40" i="2"/>
  <c r="B40" i="2"/>
  <c r="C36" i="2"/>
  <c r="C35" i="2" s="1"/>
  <c r="B36" i="2"/>
  <c r="C27" i="2"/>
  <c r="B27" i="2"/>
  <c r="C15" i="2"/>
  <c r="B15" i="2"/>
  <c r="C12" i="2"/>
  <c r="B12" i="2"/>
  <c r="C8" i="2"/>
  <c r="B8" i="2"/>
  <c r="C156" i="2"/>
  <c r="B156" i="2"/>
  <c r="B151" i="2"/>
  <c r="B150" i="2" s="1"/>
  <c r="C151" i="2"/>
  <c r="C150" i="2" s="1"/>
  <c r="C148" i="2"/>
  <c r="C147" i="2" s="1"/>
  <c r="B148" i="2"/>
  <c r="B147" i="2" s="1"/>
  <c r="C145" i="2"/>
  <c r="C144" i="2" s="1"/>
  <c r="B145" i="2"/>
  <c r="B144" i="2" s="1"/>
  <c r="C141" i="2"/>
  <c r="C140" i="2" s="1"/>
  <c r="B141" i="2"/>
  <c r="B140" i="2" s="1"/>
  <c r="C133" i="2"/>
  <c r="B133" i="2"/>
  <c r="C131" i="2"/>
  <c r="B131" i="2"/>
  <c r="C124" i="2"/>
  <c r="B124" i="2"/>
  <c r="C118" i="2"/>
  <c r="B118" i="2"/>
  <c r="C115" i="2"/>
  <c r="B115" i="2"/>
  <c r="C113" i="2"/>
  <c r="B113" i="2"/>
  <c r="C108" i="2"/>
  <c r="B108" i="2"/>
  <c r="C103" i="2"/>
  <c r="B103" i="2"/>
  <c r="C97" i="2"/>
  <c r="B97" i="2"/>
  <c r="C91" i="2"/>
  <c r="B91" i="2"/>
  <c r="D89" i="2"/>
  <c r="D90" i="2"/>
  <c r="C81" i="2"/>
  <c r="B81" i="2"/>
  <c r="C76" i="2"/>
  <c r="B76" i="2"/>
  <c r="C72" i="2"/>
  <c r="B72" i="2"/>
  <c r="C59" i="2"/>
  <c r="C58" i="2" s="1"/>
  <c r="B59" i="2"/>
  <c r="B58" i="2" s="1"/>
  <c r="C56" i="2"/>
  <c r="B56" i="2"/>
  <c r="B52" i="2"/>
  <c r="C31" i="2"/>
  <c r="B31" i="2"/>
  <c r="B35" i="2"/>
  <c r="C7" i="2"/>
  <c r="B7" i="2"/>
  <c r="D179" i="2"/>
  <c r="D175" i="2"/>
  <c r="D169" i="2"/>
  <c r="D168" i="2"/>
  <c r="D167" i="2"/>
  <c r="D166" i="2"/>
  <c r="D165" i="2"/>
  <c r="D164" i="2"/>
  <c r="D161" i="2"/>
  <c r="D160" i="2"/>
  <c r="D158" i="2"/>
  <c r="D152" i="2"/>
  <c r="D149" i="2"/>
  <c r="D146" i="2"/>
  <c r="D142" i="2"/>
  <c r="D137" i="2"/>
  <c r="D136" i="2"/>
  <c r="D135" i="2"/>
  <c r="D134" i="2"/>
  <c r="D132" i="2"/>
  <c r="D130" i="2"/>
  <c r="D129" i="2"/>
  <c r="D128" i="2"/>
  <c r="D127" i="2"/>
  <c r="D126" i="2"/>
  <c r="D125" i="2"/>
  <c r="D121" i="2"/>
  <c r="D120" i="2"/>
  <c r="D119" i="2"/>
  <c r="D117" i="2"/>
  <c r="D116" i="2"/>
  <c r="D114" i="2"/>
  <c r="D112" i="2"/>
  <c r="D111" i="2"/>
  <c r="D110" i="2"/>
  <c r="D109" i="2"/>
  <c r="D107" i="2"/>
  <c r="D106" i="2"/>
  <c r="D105" i="2"/>
  <c r="D104" i="2"/>
  <c r="D102" i="2"/>
  <c r="D101" i="2"/>
  <c r="D100" i="2"/>
  <c r="D99" i="2"/>
  <c r="D98" i="2"/>
  <c r="D96" i="2"/>
  <c r="D95" i="2"/>
  <c r="D94" i="2"/>
  <c r="D93" i="2"/>
  <c r="D92" i="2"/>
  <c r="D88" i="2"/>
  <c r="D87" i="2"/>
  <c r="D86" i="2"/>
  <c r="D85" i="2"/>
  <c r="D83" i="2"/>
  <c r="D82" i="2"/>
  <c r="D80" i="2"/>
  <c r="D79" i="2"/>
  <c r="D78" i="2"/>
  <c r="D77" i="2"/>
  <c r="D75" i="2"/>
  <c r="D74" i="2"/>
  <c r="D73" i="2"/>
  <c r="D71" i="2"/>
  <c r="D70" i="2"/>
  <c r="D69" i="2"/>
  <c r="D68" i="2"/>
  <c r="D67" i="2"/>
  <c r="D66" i="2"/>
  <c r="D65" i="2"/>
  <c r="D64" i="2"/>
  <c r="D63" i="2"/>
  <c r="D62" i="2"/>
  <c r="D61" i="2"/>
  <c r="D60" i="2"/>
  <c r="D57" i="2"/>
  <c r="D55" i="2"/>
  <c r="D54" i="2"/>
  <c r="D53" i="2"/>
  <c r="D48" i="2"/>
  <c r="D46" i="2"/>
  <c r="D44" i="2"/>
  <c r="D43" i="2"/>
  <c r="D42" i="2"/>
  <c r="D41" i="2"/>
  <c r="D39" i="2"/>
  <c r="D38" i="2"/>
  <c r="D37" i="2"/>
  <c r="D33" i="2"/>
  <c r="D32" i="2"/>
  <c r="D29" i="2"/>
  <c r="D28" i="2"/>
  <c r="D26" i="2"/>
  <c r="D25" i="2"/>
  <c r="D24" i="2"/>
  <c r="D23" i="2"/>
  <c r="D22" i="2"/>
  <c r="D21" i="2"/>
  <c r="D20" i="2"/>
  <c r="D19" i="2"/>
  <c r="D18" i="2"/>
  <c r="D17" i="2"/>
  <c r="D16" i="2"/>
  <c r="D14" i="2"/>
  <c r="D13" i="2"/>
  <c r="D11" i="2"/>
  <c r="D10" i="2"/>
  <c r="D9" i="2"/>
  <c r="G35" i="2" l="1"/>
  <c r="H113" i="2"/>
  <c r="H131" i="2"/>
  <c r="F51" i="2"/>
  <c r="H145" i="2"/>
  <c r="D31" i="2"/>
  <c r="D81" i="2"/>
  <c r="D8" i="2"/>
  <c r="D12" i="2"/>
  <c r="H8" i="2"/>
  <c r="G7" i="2"/>
  <c r="G5" i="2" s="1"/>
  <c r="H27" i="2"/>
  <c r="H31" i="2"/>
  <c r="H40" i="2"/>
  <c r="G51" i="2"/>
  <c r="H76" i="2"/>
  <c r="H91" i="2"/>
  <c r="H103" i="2"/>
  <c r="H108" i="2"/>
  <c r="H115" i="2"/>
  <c r="H133" i="2"/>
  <c r="F144" i="2"/>
  <c r="H144" i="2" s="1"/>
  <c r="H124" i="2"/>
  <c r="H141" i="2"/>
  <c r="H156" i="2"/>
  <c r="H56" i="2"/>
  <c r="H72" i="2"/>
  <c r="D59" i="2"/>
  <c r="D148" i="2"/>
  <c r="B5" i="2"/>
  <c r="D108" i="2"/>
  <c r="D118" i="2"/>
  <c r="D124" i="2"/>
  <c r="D36" i="2"/>
  <c r="D40" i="2"/>
  <c r="H15" i="2"/>
  <c r="H52" i="2"/>
  <c r="H59" i="2"/>
  <c r="G58" i="2"/>
  <c r="H97" i="2"/>
  <c r="H151" i="2"/>
  <c r="D141" i="2"/>
  <c r="D7" i="2"/>
  <c r="B51" i="2"/>
  <c r="B50" i="2" s="1"/>
  <c r="C51" i="2"/>
  <c r="C50" i="2" s="1"/>
  <c r="D58" i="2"/>
  <c r="D72" i="2"/>
  <c r="D76" i="2"/>
  <c r="D91" i="2"/>
  <c r="D97" i="2"/>
  <c r="D103" i="2"/>
  <c r="D113" i="2"/>
  <c r="D115" i="2"/>
  <c r="D131" i="2"/>
  <c r="D133" i="2"/>
  <c r="D144" i="2"/>
  <c r="D147" i="2"/>
  <c r="D156" i="2"/>
  <c r="D15" i="2"/>
  <c r="D27" i="2"/>
  <c r="H12" i="2"/>
  <c r="H36" i="2"/>
  <c r="H81" i="2"/>
  <c r="H118" i="2"/>
  <c r="G139" i="2"/>
  <c r="H148" i="2"/>
  <c r="H150" i="2"/>
  <c r="C139" i="2"/>
  <c r="D140" i="2"/>
  <c r="D35" i="2"/>
  <c r="C5" i="2"/>
  <c r="B139" i="2"/>
  <c r="D150" i="2"/>
  <c r="D52" i="2"/>
  <c r="D56" i="2"/>
  <c r="D145" i="2"/>
  <c r="D151" i="2"/>
  <c r="F7" i="2"/>
  <c r="F35" i="2"/>
  <c r="H35" i="2" s="1"/>
  <c r="F58" i="2"/>
  <c r="F140" i="2"/>
  <c r="F147" i="2"/>
  <c r="H147" i="2" s="1"/>
  <c r="H51" i="2" l="1"/>
  <c r="G50" i="2"/>
  <c r="G4" i="2" s="1"/>
  <c r="G185" i="2" s="1"/>
  <c r="B4" i="2"/>
  <c r="B185" i="2" s="1"/>
  <c r="D50" i="2"/>
  <c r="D51" i="2"/>
  <c r="H140" i="2"/>
  <c r="F139" i="2"/>
  <c r="H139" i="2" s="1"/>
  <c r="C4" i="2"/>
  <c r="D5" i="2"/>
  <c r="H58" i="2"/>
  <c r="F50" i="2"/>
  <c r="H7" i="2"/>
  <c r="F5" i="2"/>
  <c r="D139" i="2"/>
  <c r="H50" i="2" l="1"/>
  <c r="D4" i="2"/>
  <c r="C185" i="2"/>
  <c r="F4" i="2"/>
  <c r="H5" i="2"/>
  <c r="F185" i="2" l="1"/>
  <c r="H4" i="2"/>
</calcChain>
</file>

<file path=xl/sharedStrings.xml><?xml version="1.0" encoding="utf-8"?>
<sst xmlns="http://schemas.openxmlformats.org/spreadsheetml/2006/main" count="2268" uniqueCount="298">
  <si>
    <t>CONCEPTO</t>
  </si>
  <si>
    <t>ANTEPROYECTO 2014</t>
  </si>
  <si>
    <t>APROPIACION 2014</t>
  </si>
  <si>
    <t>DIFERENCIA</t>
  </si>
  <si>
    <t>ANTEPROYECTO 2015</t>
  </si>
  <si>
    <t>APROPIACION 2015</t>
  </si>
  <si>
    <t>A. FUNCIONAMIENTO</t>
  </si>
  <si>
    <t>GASTOS DE PERSONAL</t>
  </si>
  <si>
    <t>SERVICIOS PERSONALES ASOCIADOS A NOMINA</t>
  </si>
  <si>
    <t>SUELDOS PERSONAL DE NOMINA</t>
  </si>
  <si>
    <t xml:space="preserve">SUELDOS  </t>
  </si>
  <si>
    <t>SUELDOS DE VACACIONES</t>
  </si>
  <si>
    <t>INCAPACIDADES Y LICENCIAS DE MATERNIDAD</t>
  </si>
  <si>
    <t>PRIMA TECNICA</t>
  </si>
  <si>
    <t>PRIMA TECNICA SALARIAL</t>
  </si>
  <si>
    <t>PRIMA TECNICA NO SALARIAL</t>
  </si>
  <si>
    <t>OTROS</t>
  </si>
  <si>
    <t>BONIFICACION POR SERVICIOS PRESTADOS</t>
  </si>
  <si>
    <t>BONIFICACION ESPECIAL DE RECREACION</t>
  </si>
  <si>
    <t>SUBSIDIO DE ALIMENTACION</t>
  </si>
  <si>
    <t>AUXILIO DE TRANSPORTE</t>
  </si>
  <si>
    <t>PRIMA DE SERVICIOS</t>
  </si>
  <si>
    <t>PRIMA DE VACACIONES</t>
  </si>
  <si>
    <t>PRIMA DE NAVIDAD</t>
  </si>
  <si>
    <t>PRIMA DE CLIMA</t>
  </si>
  <si>
    <t>PRIMA DE COORDINACION</t>
  </si>
  <si>
    <t>BONIFICACION DE DIRECCION</t>
  </si>
  <si>
    <t>OTROS GASTOS PERSONALES - DISTRIBUCION PREVIO CONCEPTO DGPPN</t>
  </si>
  <si>
    <t>HORAS EXTRAS, DIAS FESTIVOS E INDEMNIZACION POR VACACIONES</t>
  </si>
  <si>
    <t xml:space="preserve">HORAS EXTRAS 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</si>
  <si>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</si>
  <si>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</si>
  <si>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</si>
  <si>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</si>
  <si>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</si>
  <si>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</si>
  <si>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</si>
  <si>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PRIVADAS</t>
  </si>
  <si>
    <t>EMPRESAS PRIVADAS PROMOTORAS DE SALUD</t>
  </si>
  <si>
    <t>ADMINISTRADAS POR EL SECTOR PUBLICO</t>
  </si>
  <si>
    <t>FONDO NACIONAL DE AHORRO</t>
  </si>
  <si>
    <t>FONDOS ADMINISTRADORES DE PENSIONES PUBLICOS</t>
  </si>
  <si>
    <t>EMPRESAS PUBLICAS PROMOTORAS DE SALUD</t>
  </si>
  <si>
    <t>ADMINISTRADORAS PUBLICAS DE APORTES PARA ACCIDENTES DE TRABAJO Y ENFERMEDADES PROFESIONALES</t>
  </si>
  <si>
    <t>APORTES AL ICBF</t>
  </si>
  <si>
    <t>APORTES AL SENA</t>
  </si>
  <si>
    <t>GASTOS GENERALES</t>
  </si>
  <si>
    <t>IMPUESTOS Y MULTAS</t>
  </si>
  <si>
    <t>IMPUESTOS Y CONTRIBUCIONES</t>
  </si>
  <si>
    <t>IMPUESTO DE VEHICULO</t>
  </si>
  <si>
    <t>NOTARIADO</t>
  </si>
  <si>
    <t>OTROS IMPUESTOS</t>
  </si>
  <si>
    <t>MULTAS Y SANCIONES</t>
  </si>
  <si>
    <t>SANCIONES</t>
  </si>
  <si>
    <t>ADQUISICION DE BIENES Y SERVICIOS</t>
  </si>
  <si>
    <t>COMPRA DE EQUIPO</t>
  </si>
  <si>
    <t>HERRAMIENTAS</t>
  </si>
  <si>
    <t>AUDIOVISUALES Y ACCESORIOS</t>
  </si>
  <si>
    <t>EQUIPO DE SISTEMAS</t>
  </si>
  <si>
    <t>SOFTWARE</t>
  </si>
  <si>
    <t>EQUIPO DE CAFETERIA</t>
  </si>
  <si>
    <t>EQUIPO DE LABORATORIO</t>
  </si>
  <si>
    <t>EQUIPO MEDICO</t>
  </si>
  <si>
    <t>EQUIPO ODONTOLOGICO</t>
  </si>
  <si>
    <t>VEHICULOS</t>
  </si>
  <si>
    <t>EQUIPO ANTIMOTIN</t>
  </si>
  <si>
    <t>OTRAS COMPRAS DE EQUIPOS</t>
  </si>
  <si>
    <t>EQUIPO DE COMUNICACIONES</t>
  </si>
  <si>
    <t>ENSERES Y EQUIPOS DE OFICINA</t>
  </si>
  <si>
    <t>EQUIPOS Y MÁQUINAS PARA OFICINA</t>
  </si>
  <si>
    <t>MOBILIARIO Y ENSERES</t>
  </si>
  <si>
    <t>OTROS ENSERES Y EQUIPO DE OFICINA</t>
  </si>
  <si>
    <t>COMPRA DE EQUIPO MILITAR Y DE INTELIGENCIA</t>
  </si>
  <si>
    <t>ARMAMENTO</t>
  </si>
  <si>
    <t>EQUIPO DE ALOJAMIENTO Y CAMPAÑA</t>
  </si>
  <si>
    <t>EQUIPO MILITAR Y DE SEGURIDAD</t>
  </si>
  <si>
    <t>EQUIPO DE POLICIA JUDICIAL</t>
  </si>
  <si>
    <t>MATERIALES Y SUMINISTROS</t>
  </si>
  <si>
    <t>COMBUSTIBLES Y LUBRICANTES</t>
  </si>
  <si>
    <t>DOTACION</t>
  </si>
  <si>
    <t>ELEMENTOS DE ALOJAMIENTO Y CAMPAÑA</t>
  </si>
  <si>
    <t>LLANTAS Y ACCESORIOS</t>
  </si>
  <si>
    <t>MUNICION</t>
  </si>
  <si>
    <t>PAPELERIA, UTILES DE ESCRITORIO Y OFICINA</t>
  </si>
  <si>
    <t>PRODUCTOS DE CAFETERIA Y RESTAURANTE</t>
  </si>
  <si>
    <t>UTENSILIOS DE CAFETERIA</t>
  </si>
  <si>
    <t>OTROS MATERIALES Y SUMINISTROS</t>
  </si>
  <si>
    <t>MANTENIMIENTO</t>
  </si>
  <si>
    <t>MANTENIMIENTO DE BIENES INMUEBLES</t>
  </si>
  <si>
    <t>MANTENIMIENTO DE BIENES MUEBLES, EQUIPOS Y ENSERES</t>
  </si>
  <si>
    <t>MANTENIMIENTO DE EQUIPO DE COMUNICACIONES Y COMPUTACION</t>
  </si>
  <si>
    <t>MANTENIMIENTO DE EQUIPO DE NAVEGACION Y TRANSPORTE</t>
  </si>
  <si>
    <t>MANTENIMIENTO DE SOFTWARE</t>
  </si>
  <si>
    <t>COMUNICACIONES Y TRANSPORTES</t>
  </si>
  <si>
    <t>ALQUILER DE LINEAS</t>
  </si>
  <si>
    <t>CORREO</t>
  </si>
  <si>
    <t xml:space="preserve">SERVICIO DE TRANSMISION DE INFORMACION </t>
  </si>
  <si>
    <t>TRANSPORTE</t>
  </si>
  <si>
    <t>OTRAS COMUNICACIONES Y TRANSPORTE</t>
  </si>
  <si>
    <t>IMPRESOS Y PUBLICACIONES</t>
  </si>
  <si>
    <t>ADQUISION DE LIBROS Y REVISTAS</t>
  </si>
  <si>
    <t>EDICION DE LIBROS, REVISTAS, ESCRITOS Y TRABAJOS TIPOGRAFICOS</t>
  </si>
  <si>
    <t>SUSCRIPCIONES</t>
  </si>
  <si>
    <t>OTROS GASTOS POR IMPRESOS Y PUBLICACIONES</t>
  </si>
  <si>
    <t>SERVICIOS PUBLICOS</t>
  </si>
  <si>
    <t>ACUEDUCTO, ALCANTARILLADO Y ASEO</t>
  </si>
  <si>
    <t>ENERGIA</t>
  </si>
  <si>
    <t>TELEFONIA MOVIL CELULAR</t>
  </si>
  <si>
    <t>TELEFONO, FAX Y OTROS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</si>
  <si>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</si>
  <si>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</si>
  <si>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</si>
  <si>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</si>
  <si>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</si>
  <si>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</si>
  <si>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</si>
  <si>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</si>
  <si>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</si>
  <si>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CAPACITACION, BIENESTAR SOCIAL Y ESTIMULOS</t>
  </si>
  <si>
    <t>ELEMENTOS PARA BIENESTAR SOCIAL</t>
  </si>
  <si>
    <t>ELEMENTOS PARA CAPACITACION</t>
  </si>
  <si>
    <t>ELEMENTOS PARA ESTIMULOS</t>
  </si>
  <si>
    <t>SERVICIOS DE BIENESTAR SOCIAL</t>
  </si>
  <si>
    <t>SERVICIOS DE CAPACITACION</t>
  </si>
  <si>
    <t>SERVICIOS PARA ESTIMULOS</t>
  </si>
  <si>
    <t>GASTOS FINANCIEROS</t>
  </si>
  <si>
    <t>COMISIONES BANCARIAS</t>
  </si>
  <si>
    <t>OTROS GASTOS DE ADQUISICION DE SERVICIOS</t>
  </si>
  <si>
    <t>SERVICIOS PARA RECLUTAMIENTO</t>
  </si>
  <si>
    <t>ESTUDIOS E INVESTIGACIONES</t>
  </si>
  <si>
    <t>RENOVACION DE SALVOCONDUCTOS PARA ARMAS</t>
  </si>
  <si>
    <t>TRANSFERENCIAS CORRIENTES</t>
  </si>
  <si>
    <t>TRANSFERENCIAS POR CONVENIOS</t>
  </si>
  <si>
    <t>PROGRAMAS NACIONALES QUE SE DESARROLLAN EN EL SECTOR PRIVADO</t>
  </si>
  <si>
    <t>ALIMENTACION PARA INTERNOS</t>
  </si>
  <si>
    <t>TRANSFERENCIAS AL SECTOR PUBLICO</t>
  </si>
  <si>
    <t>ORDEN NACIONAL</t>
  </si>
  <si>
    <t>CUOTA DE AUDITAJE CONTRANAL</t>
  </si>
  <si>
    <t>TRANSFERENCIAS DE PREVISION Y SEGURIDAD SOCIAL</t>
  </si>
  <si>
    <t>OTRAS TRANSFERENCIAS DE PREVISION Y SEGURIDAD SOCIAL</t>
  </si>
  <si>
    <t>IMPLEMENTACION DEL SISTEMA INTEGRAL DE SALUD EN EL SISTEMA PENITENCIARIO</t>
  </si>
  <si>
    <t xml:space="preserve">OTRAS TRANSFERENCIAS </t>
  </si>
  <si>
    <t>SENTENCIAS Y CONCILIACIONES</t>
  </si>
  <si>
    <t>C. INVERSION</t>
  </si>
  <si>
    <t>ADECUACIÓN DE AREAS DE POLICÍA JUDICIAL 13 ESTABLECIMEINTOS DE RECLUSION</t>
  </si>
  <si>
    <t>ADQUISICION E IMPLEMENTACION DE EQUIPOS PARA LA DETECCION DEL INGRESO DE ELEMENTOS PROHIBIDOS A LOS PRINCIPALES ESTABLECIMIENTOS DE RECLUSION DEL ORDEN NACIONAL</t>
  </si>
  <si>
    <t>ADQUISICION DE TECNOLOGIA PARA AUDIENCIAS VIRTUALES EN CASOS DE VIOLACIONES A LOS DERECHOS HUMANOS E INFRACCIONES AL DERECHO INTERNACIONAL HUMANITARIO EN 24 ESTABLECIMIENTOS DE RECLUSION DEL ORDEN NACIONAL</t>
  </si>
  <si>
    <t>DOTACION ADQUISICION E IMPLEMENTACION DE EQUIPOS DE SEGURIDAD Y VIGILANCIA PARA LOS PRINCIPALES ESTABLECIMIENTOS DE RECLUSION DEL ORDEN NACIONAL</t>
  </si>
  <si>
    <t>INSTALACION Y PUESTA EN FUNCIONAMIENTO DE UN SISTEMA BLOQUEADOR DE SEÑALES DE TELEFONIA MOVIL EN 10 ESTABLECIMIENTOS PENITENCIARIOS Y CARCELARIOS A NIVEL NACIONAL</t>
  </si>
  <si>
    <t>SISTEMA DE DISUASIÓN Y CONTROL NO INVASIVO AL INTERIOR DE LOS ESTABLECIMIENTOS DE RECLUSION</t>
  </si>
  <si>
    <t>SISTEMA INTEGRADO DE COMUNICACIONES INSTITUCIONALES</t>
  </si>
  <si>
    <t>SISTEMA DE CONSULTA, MONITOREO Y POSICIONAMIENTO GLOBAL PARA VEHICULOS</t>
  </si>
  <si>
    <t>IMPLEMENTACIÓN SISTEMA DE VIGILANCIA ELECTRÓNICA PARA INTERNOS CON DOMICILIARIA, BENEFICIOS ADMINISTRATIVOS O CON MEDIDA DE ASEGURAMIENTO NO PRIVATIVA DE LA LIBERTAD (SVE)</t>
  </si>
  <si>
    <t>IMPLEMENTACIÓN DEL SISTEMA DE GESTION DE SEGURIDAD DELAINFORMACION EN LA CIUDAD DE BOGOTA</t>
  </si>
  <si>
    <t xml:space="preserve">IMPLEMENTACIÓN DEL SISTEMA DE GESTION DE CALIDAD EN LA SPC </t>
  </si>
  <si>
    <t>TOTAL PRESUPUESTO</t>
  </si>
  <si>
    <t>OBSERVACION</t>
  </si>
  <si>
    <t>RECURSOS SOLICITADOS PARA REALIZAR EL APOYO A LA GESTIÓN EN LAS DIFERENTES AREAS, ESPECIALMENTE EN LAS DIRECCIONES: CONTRACTUAL Y LOGISTICA</t>
  </si>
  <si>
    <t>SE SOLICITARON RECURSOS TENIENDO EN CUENTA LA PLANTA APROBADA, LA CUAL NO HA SIDO OCUPADA EN SU TOTALIDAD</t>
  </si>
  <si>
    <t>RECURSOS SOLICITADOS POR EL INPEC PARA SU OPERACIÓN Y FUNCIONAMIENTO</t>
  </si>
  <si>
    <t>A PARTIR DEL AÑO 2014 LA IMPLEMENTACIÓN DEL SISTEMA DE VIGILANCIA ELECTRONICA, PASO DEL  PRESUSPUESTO DE INVERSIÓN, AL PRESUPUESTO DE GASTOS GENERALES</t>
  </si>
  <si>
    <t>SE SOLICITARON RECURSOS DE ACUERDO AL PRESUPUESTO DE LA ENTIDAD</t>
  </si>
  <si>
    <t>RECURSOS SOLICITADOS PARA LA CONSTRUCCIÓN DE NUEVOS ERON PARA DISMINUIR EL HACINAMIENTO Y SOBREPOBLACIÓN</t>
  </si>
  <si>
    <t xml:space="preserve">RECURSOS SOLICITADOS PARA LA REHABILITACIÓN Y MANTENIMIENTO DE LOS ERON </t>
  </si>
  <si>
    <t>RECURSOS SOLICITADOS PARA LA ADECUAR Y DOTAR LAS AREAS DE POLICIA JUDICIAL EN  LOS ERON ESTABLECIDOS POR EL INPEC</t>
  </si>
  <si>
    <t>MANTENIMIENTO, MEJORAMIENTO DE LA INFRAESTRUCTURA FISICA, BIENES MUEBLES Y DOTACIÓN ESTRUCTURAL DE LA ESCUELA NACIONAL DEL INPEC</t>
  </si>
  <si>
    <t>GASTOS IMPREVISTOS</t>
  </si>
  <si>
    <t>GASTOS IMPREVISTOS BIENES</t>
  </si>
  <si>
    <t xml:space="preserve">SUPERVISION </t>
  </si>
  <si>
    <t>DESTINATARIOS DE OTRAS TRANSFERENCIAS CORRIENTES</t>
  </si>
  <si>
    <t>CONSTRUCCION DE INFRAESTRUCTURA PROPIA DEL SECTOR</t>
  </si>
  <si>
    <t>MEJORAMIENTO Y MANTENIMIENTO DE INFRAESTRUCTURA PROPIA DEL SECTOR</t>
  </si>
  <si>
    <t>ADQUISICION, PRODUCCION Y MANTENIMIENTO DE LA DOTACION PROPIA DEL SECTOR</t>
  </si>
  <si>
    <t>APOYO</t>
  </si>
  <si>
    <t>INTERSUBSECTORIAL GOBIERNO</t>
  </si>
  <si>
    <t>ANTEPROYECTO 2016</t>
  </si>
  <si>
    <t>CTA</t>
  </si>
  <si>
    <t>SUBC</t>
  </si>
  <si>
    <t>Respuesta Puntos 1 y 2</t>
  </si>
  <si>
    <t>Respuesta punto 5</t>
  </si>
  <si>
    <t>TIPO</t>
  </si>
  <si>
    <t>OBJG</t>
  </si>
  <si>
    <t>ORD</t>
  </si>
  <si>
    <t>SORD</t>
  </si>
  <si>
    <t>A</t>
  </si>
  <si>
    <t>FUNCIONAMIENTO</t>
  </si>
  <si>
    <t>10</t>
  </si>
  <si>
    <t>11</t>
  </si>
  <si>
    <t>1</t>
  </si>
  <si>
    <t>0</t>
  </si>
  <si>
    <t>SUELDOS DE PERSONAL DE NOMINA</t>
  </si>
  <si>
    <t>SUELDOS</t>
  </si>
  <si>
    <t>2</t>
  </si>
  <si>
    <t>4</t>
  </si>
  <si>
    <t>INCAPACIDADES Y LICENCIA DE MATERNIDAD</t>
  </si>
  <si>
    <t>5</t>
  </si>
  <si>
    <t>12</t>
  </si>
  <si>
    <t>13</t>
  </si>
  <si>
    <t>14</t>
  </si>
  <si>
    <t>PRIMA DE SERVICIO</t>
  </si>
  <si>
    <t>15</t>
  </si>
  <si>
    <t>16</t>
  </si>
  <si>
    <t>32</t>
  </si>
  <si>
    <t>PRIMA DE CLIMA O PRIMA DE CALOR</t>
  </si>
  <si>
    <t>47</t>
  </si>
  <si>
    <t>92</t>
  </si>
  <si>
    <t>9</t>
  </si>
  <si>
    <t>HORAS EXTRAS</t>
  </si>
  <si>
    <t>3</t>
  </si>
  <si>
    <t>FONDOS ADMINISTRADORES DE PENSIONES PRIVADOS</t>
  </si>
  <si>
    <t>FONDO NACIONAL DEL AHORRO</t>
  </si>
  <si>
    <t>6</t>
  </si>
  <si>
    <t>7</t>
  </si>
  <si>
    <t>50</t>
  </si>
  <si>
    <t>8</t>
  </si>
  <si>
    <t>90</t>
  </si>
  <si>
    <t>EQUIPOS Y MAQUINAS PARA OFICINA</t>
  </si>
  <si>
    <t>COMBUSTIBLE Y LUBRICANTES</t>
  </si>
  <si>
    <t>18</t>
  </si>
  <si>
    <t>21</t>
  </si>
  <si>
    <t>23</t>
  </si>
  <si>
    <t>MANTENIMIENTO EQUIPO DE NAVEGACION Y TRANSPORTE</t>
  </si>
  <si>
    <t>ALQUILERES DE LINEAS</t>
  </si>
  <si>
    <t>SERVICIOS DE TRANSMISION DE INFORMACION</t>
  </si>
  <si>
    <t>OTROS COMUNICACIONES Y TRANSPORTE</t>
  </si>
  <si>
    <t>ACUEDUCTO ALCANTARILLADO Y ASEO</t>
  </si>
  <si>
    <t>TELEFONO,FAX Y OTROS</t>
  </si>
  <si>
    <t>ELEMENTOS PARA ESTÍMULOS</t>
  </si>
  <si>
    <t>22</t>
  </si>
  <si>
    <t>41</t>
  </si>
  <si>
    <t>OTROS GASTOS POR ADQUISICION DE SERVICIOS</t>
  </si>
  <si>
    <t>TRANSFERENCIAS POR CONVENIOS CON EL SECTOR PRIVADO</t>
  </si>
  <si>
    <t>PROGRAMAS NACIONALES QUE SE DESARROLLAN CON EL SECTOR PRIVADO</t>
  </si>
  <si>
    <t>24</t>
  </si>
  <si>
    <t>OTRAS TRANSFERENCIAS</t>
  </si>
  <si>
    <t>C</t>
  </si>
  <si>
    <t>INVERSION</t>
  </si>
  <si>
    <t>111</t>
  </si>
  <si>
    <t>802</t>
  </si>
  <si>
    <t>SISTEMA PENITENCIARIO Y CARCELARIO</t>
  </si>
  <si>
    <t/>
  </si>
  <si>
    <t>CONSTRUCCIÓN Y AMPLIACIÓN DE INFRAESTRUCTURA PARA GENERACION DE CUPOS EN LOS ESTABLECIMIENTOS DE RECLUSIÓN DEL ORDEN NACIONAL</t>
  </si>
  <si>
    <t>113</t>
  </si>
  <si>
    <t>MANTENIMIENTO, MEJORAMIENTO Y CONSERVACION DE LA INFRAESTRUCTURA FISICA DEL SISTEMA PENITENCIARIO Y CARCELARIO NACIONAL</t>
  </si>
  <si>
    <t>213</t>
  </si>
  <si>
    <t>223</t>
  </si>
  <si>
    <t xml:space="preserve">ADQUISICION, PRODUCCION Y MANTENIMIENTO DE LA DOTACION ADMINISTRATIVA </t>
  </si>
  <si>
    <t>IMPLEMENTACIÓN DEL SISTEMA DE GESTIÓN DE SEGURIDAD DE LA INFORMACIÓN EN LA CIUDAD DE BOGOTÁ</t>
  </si>
  <si>
    <t>670</t>
  </si>
  <si>
    <t>1000</t>
  </si>
  <si>
    <t>IMPLEMENTACIÓN DEL SISTEMA DE GESTION DE CALIDAD EN LA SPC</t>
  </si>
  <si>
    <t xml:space="preserve">ESTUDIOS E INVESTIGACIONES SOBRE EL SISTEMA PENITENCIARIO Y CARCELARIO </t>
  </si>
  <si>
    <t>IMPLEMENTACIÓN DEL SISTEMA DE GESTION DOCUMENTAL DE LA ENTIDAD</t>
  </si>
  <si>
    <t>LOS RECURSOS SOLICITADOS SE JUSTIFICARON PARA SUMINISTRAR LA ALIMENTACION A LA POBLACIÓN PRIVADA DE LA LIBERTAD QUE SE ENCUENTRA RECLUIDA EN LOS ESTABLECIMIENTOS A CARGO DEL INPEC, COMTEMPLA EL CRECIMIENTO DE LA POBLACIÓN.</t>
  </si>
  <si>
    <t>APROPIACION 2016</t>
  </si>
  <si>
    <t xml:space="preserve">CONSTRUCCIÓN Y AMPLIACIÓN DE INFRAESTRUCTURA PARA GENERACION DE CUPOS EN LOS ESTABLECIMIENTOS DE RECLUSIÓN DEL ORDEN NACIONAL </t>
  </si>
  <si>
    <t>MANTENIMIENTO, MEJORAMIENTO Y CONSERVACION DE LA INFRAESTRUCTURA FISICA DEL SISTEMA PENITENCIARIO Y CARCELARIO</t>
  </si>
  <si>
    <t>OTRAS TRASNFERENCIAS - PREVIO CONCEPTO DGPPN</t>
  </si>
  <si>
    <t>IMPLEMENTACION DE SALAS PARA LA REALIZACION DE AUDIENCIAS VIRTUALES EN LOS ESTABLECIMIENTOS DE RECLUSION DEL ORDEN NACIONAL</t>
  </si>
  <si>
    <t>FORTALECIMIENTO DE LA SEGURIDAD EN LOS ESTABLECIMIENTOS DE RECLUSION DEL ORDEN NACIONAL</t>
  </si>
  <si>
    <t>UNIDAD DE SERVICIOS PENITENCIARIOS Y CARCELARIOS -USPEC</t>
  </si>
  <si>
    <t>INFORME DE SIIF JUNIO 30 DE 2016</t>
  </si>
  <si>
    <t>APROPIACION
INICIAL</t>
  </si>
  <si>
    <t xml:space="preserve">APROPIACION
VIGENTE </t>
  </si>
  <si>
    <t xml:space="preserve">TOTAL CDP
</t>
  </si>
  <si>
    <t xml:space="preserve">TOTAL CDP
MODIFICACION </t>
  </si>
  <si>
    <t xml:space="preserve">TOTAL
COMPROMISO </t>
  </si>
  <si>
    <t xml:space="preserve">TOTAL
OBLIGACIONES </t>
  </si>
  <si>
    <t>TOTAL
ORDENES DE PAGO</t>
  </si>
  <si>
    <t xml:space="preserve">PAGOS
</t>
  </si>
  <si>
    <t>25</t>
  </si>
  <si>
    <t>MANTENIMIENTO EQUIPO COMUNICACIONES Y COMPUTACION</t>
  </si>
  <si>
    <t>CONCILIACIONES</t>
  </si>
  <si>
    <t>IMPLEMENTACIÓN DE SALAS PARA LA REALIZACIÓN DE AUDIENCIAS VIRTUALES EN LOS ESTABLECIMIENTOS DE RECLUSIÓN DEL ORDEN NACIONAL</t>
  </si>
  <si>
    <t>410</t>
  </si>
  <si>
    <t>INVESTIGACION BASICA, APLICADA Y ESTUDIOS</t>
  </si>
  <si>
    <t>ESTUDIOS E INVESTIGACIONES SOBRE EL SISTEMA PENITENCIARIO Y CARCELARIO EN EL ORDEN NACIONAL-[PREVIO CONCEPTO DNP]</t>
  </si>
  <si>
    <t>520</t>
  </si>
  <si>
    <t>ADMINISTRACION, ATENCION, CONTROL Y ORGANIZACION INSTITUCIONAL PARA LA ADMINISTRACION DEL ESTADO</t>
  </si>
  <si>
    <t>IMPLEMENTACION DEL SISTEMA DE GESTION DOCUMENTAL DE LA ENTIDAD</t>
  </si>
  <si>
    <t>INFORME DE SIIF DICIEMBRE 31 DE 2015</t>
  </si>
  <si>
    <t>APROPIACION
VIGENTE</t>
  </si>
  <si>
    <t>TOTAL CDP</t>
  </si>
  <si>
    <t>TOTAL
COMPROMISO</t>
  </si>
  <si>
    <t>TOTAL
OBLIGACIONES</t>
  </si>
  <si>
    <t>PAGOS</t>
  </si>
  <si>
    <t>17</t>
  </si>
  <si>
    <t>GASTOS IMPREVISTOS SERVICIOS</t>
  </si>
  <si>
    <t>999</t>
  </si>
  <si>
    <t>PAGOS PASIVOS EXIGIBLES VIGENCIA EXPIRADAS</t>
  </si>
  <si>
    <t>DESTINATARIOS DE LAS OTRAS TRANSFERENCIAS CORRIENTES</t>
  </si>
  <si>
    <t>PAGO PASIVOS EXIGIBLES VIGENCIAS EXPIRADAS</t>
  </si>
  <si>
    <t>CONSTRUCCIÓN Y AMPLIACIÓN DE INFRAESTRUCTURA PARA GENERACIÓN DE CUPOS EN LOS ESTABLECIMIENTOS DE RECLUSIÓN DEL ORDEN NACIONAL (PAGOS PASIVOS EXIGIBLES VIGENCIAS EXPIRADAS)</t>
  </si>
  <si>
    <t>MANTENIMIENTO, MEJORAMIENTO Y CONSERVACIÓN DE LA INFRAESTRUCTURA FISICA DEL SISTEMA PENITENCIARIO Y CARCELARIO NACIONAL (PAGOS PASIVOS EXIGIBLES VIGENCIAS EXPIRADAS)</t>
  </si>
  <si>
    <t>ADECUACION Y MEJORA DE LAS DIFERENTES AREAS DE LOS ESTABLECIMIENTOS DE RECLUSION DEL ORDEN NACIONAL - PAGOS PASIVOS EXIGIBLES VIGENCIA EXPIRADA</t>
  </si>
  <si>
    <t>TOTAL</t>
  </si>
  <si>
    <t>ANTEPROYECTO 2017</t>
  </si>
  <si>
    <t>FORTALECIMIENTO DE LA INFRAESTRUCTURA TECNOLOGICA DE LOS ESTABLECIMIENTOS DE RECLUSION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</si>
</sst>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#,##0.0"/>
    <numFmt numFmtId="166" formatCode="_(* #,##0_);_(* \(#,##0\);_(* &quot;-&quot;??_);_(@_)"/>
  </numFmts>
  <fonts count="15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Trebuchet MS"/>
      <family val="2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 Narrow"/>
      <family val="2"/>
    </font>
    <font>
      <sz val="11"/>
      <name val="Calibr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37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120">
    <xf numFmtId="37" fontId="0" fillId="0" borderId="0" xfId="0"/>
    <xf numFmtId="3" fontId="2" fillId="0" borderId="0" xfId="2" applyNumberFormat="1" applyFont="1" applyAlignment="1" applyProtection="1">
      <alignment vertical="center" wrapText="1"/>
      <protection locked="0"/>
    </xf>
    <xf numFmtId="0" fontId="6" fillId="0" borderId="2" xfId="3" applyFont="1" applyFill="1" applyBorder="1" applyAlignment="1">
      <alignment horizontal="left" vertical="center" wrapText="1"/>
    </xf>
    <xf numFmtId="37" fontId="6" fillId="0" borderId="2" xfId="0" applyFont="1" applyBorder="1" applyAlignment="1">
      <alignment vertical="center"/>
    </xf>
    <xf numFmtId="37" fontId="6" fillId="0" borderId="2" xfId="0" applyFont="1" applyFill="1" applyBorder="1" applyAlignment="1">
      <alignment vertical="center"/>
    </xf>
    <xf numFmtId="37" fontId="3" fillId="0" borderId="2" xfId="0" applyFont="1" applyBorder="1" applyAlignment="1">
      <alignment vertical="center"/>
    </xf>
    <xf numFmtId="0" fontId="2" fillId="0" borderId="2" xfId="3" applyFont="1" applyFill="1" applyBorder="1" applyAlignment="1">
      <alignment vertical="center" wrapText="1"/>
    </xf>
    <xf numFmtId="37" fontId="0" fillId="0" borderId="0" xfId="0" applyAlignment="1">
      <alignment vertical="center"/>
    </xf>
    <xf numFmtId="37" fontId="3" fillId="0" borderId="0" xfId="0" applyFont="1" applyBorder="1" applyAlignment="1">
      <alignment vertical="center"/>
    </xf>
    <xf numFmtId="37" fontId="6" fillId="0" borderId="0" xfId="0" applyFont="1" applyBorder="1" applyAlignment="1">
      <alignment vertical="center"/>
    </xf>
    <xf numFmtId="37" fontId="0" fillId="0" borderId="0" xfId="0" applyFill="1" applyBorder="1" applyAlignment="1">
      <alignment vertical="center"/>
    </xf>
    <xf numFmtId="3" fontId="6" fillId="0" borderId="0" xfId="4" applyNumberFormat="1" applyFont="1" applyFill="1" applyBorder="1" applyAlignment="1" applyProtection="1">
      <alignment horizontal="left" vertical="center"/>
      <protection locked="0"/>
    </xf>
    <xf numFmtId="3" fontId="3" fillId="0" borderId="0" xfId="5" applyNumberFormat="1" applyFont="1" applyFill="1" applyBorder="1" applyAlignment="1" applyProtection="1">
      <alignment vertical="center"/>
      <protection locked="0"/>
    </xf>
    <xf numFmtId="3" fontId="6" fillId="0" borderId="0" xfId="5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/>
    </xf>
    <xf numFmtId="37" fontId="3" fillId="0" borderId="0" xfId="0" applyFont="1" applyFill="1" applyBorder="1" applyAlignment="1">
      <alignment vertical="center"/>
    </xf>
    <xf numFmtId="37" fontId="6" fillId="0" borderId="0" xfId="0" applyFont="1" applyFill="1" applyBorder="1" applyAlignment="1">
      <alignment vertical="center"/>
    </xf>
    <xf numFmtId="9" fontId="6" fillId="0" borderId="0" xfId="1" applyFont="1" applyFill="1" applyBorder="1" applyAlignment="1" applyProtection="1">
      <alignment vertical="center" wrapText="1"/>
    </xf>
    <xf numFmtId="37" fontId="6" fillId="0" borderId="1" xfId="0" applyFont="1" applyBorder="1" applyAlignment="1">
      <alignment vertical="center"/>
    </xf>
    <xf numFmtId="37" fontId="4" fillId="0" borderId="2" xfId="0" applyFont="1" applyBorder="1" applyAlignment="1">
      <alignment horizontal="center" vertical="center"/>
    </xf>
    <xf numFmtId="37" fontId="4" fillId="0" borderId="0" xfId="0" applyFont="1" applyBorder="1" applyAlignment="1">
      <alignment horizontal="center" vertical="center"/>
    </xf>
    <xf numFmtId="37" fontId="0" fillId="0" borderId="2" xfId="0" applyBorder="1" applyAlignment="1">
      <alignment vertical="center"/>
    </xf>
    <xf numFmtId="37" fontId="2" fillId="0" borderId="2" xfId="0" applyFont="1" applyBorder="1" applyAlignment="1">
      <alignment horizontal="justify" vertical="center" wrapText="1"/>
    </xf>
    <xf numFmtId="37" fontId="4" fillId="0" borderId="1" xfId="0" applyFont="1" applyBorder="1" applyAlignment="1">
      <alignment horizontal="center" vertical="center"/>
    </xf>
    <xf numFmtId="37" fontId="4" fillId="0" borderId="1" xfId="0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vertical="center" wrapText="1"/>
    </xf>
    <xf numFmtId="37" fontId="4" fillId="0" borderId="0" xfId="0" applyFont="1" applyAlignment="1">
      <alignment vertical="center"/>
    </xf>
    <xf numFmtId="37" fontId="4" fillId="0" borderId="2" xfId="0" applyFont="1" applyBorder="1" applyAlignment="1">
      <alignment vertical="center"/>
    </xf>
    <xf numFmtId="37" fontId="2" fillId="0" borderId="2" xfId="0" applyFont="1" applyFill="1" applyBorder="1" applyAlignment="1">
      <alignment vertical="center" wrapText="1"/>
    </xf>
    <xf numFmtId="37" fontId="0" fillId="0" borderId="2" xfId="0" applyBorder="1" applyAlignment="1">
      <alignment horizontal="justify" vertical="center" wrapText="1"/>
    </xf>
    <xf numFmtId="37" fontId="6" fillId="0" borderId="0" xfId="0" applyFont="1" applyAlignment="1">
      <alignment vertical="center"/>
    </xf>
    <xf numFmtId="37" fontId="2" fillId="0" borderId="2" xfId="0" applyFont="1" applyBorder="1" applyAlignment="1">
      <alignment vertical="center" wrapText="1"/>
    </xf>
    <xf numFmtId="37" fontId="2" fillId="0" borderId="0" xfId="0" applyFont="1" applyAlignment="1">
      <alignment vertical="center"/>
    </xf>
    <xf numFmtId="37" fontId="2" fillId="0" borderId="2" xfId="0" applyFont="1" applyBorder="1" applyAlignment="1">
      <alignment vertical="center"/>
    </xf>
    <xf numFmtId="37" fontId="0" fillId="2" borderId="2" xfId="0" applyFill="1" applyBorder="1" applyAlignment="1">
      <alignment vertical="center"/>
    </xf>
    <xf numFmtId="37" fontId="3" fillId="0" borderId="0" xfId="0" applyFont="1" applyAlignment="1">
      <alignment vertical="center"/>
    </xf>
    <xf numFmtId="0" fontId="2" fillId="0" borderId="2" xfId="3" applyFill="1" applyBorder="1" applyAlignment="1">
      <alignment vertical="center"/>
    </xf>
    <xf numFmtId="0" fontId="2" fillId="0" borderId="2" xfId="3" applyFont="1" applyBorder="1" applyAlignment="1" applyProtection="1">
      <alignment vertical="center" wrapText="1"/>
    </xf>
    <xf numFmtId="0" fontId="6" fillId="0" borderId="2" xfId="3" applyFont="1" applyFill="1" applyBorder="1" applyAlignment="1">
      <alignment vertical="center"/>
    </xf>
    <xf numFmtId="37" fontId="0" fillId="0" borderId="0" xfId="0" applyBorder="1" applyAlignment="1">
      <alignment vertical="center"/>
    </xf>
    <xf numFmtId="37" fontId="3" fillId="0" borderId="2" xfId="0" applyFont="1" applyBorder="1" applyAlignment="1">
      <alignment horizontal="right" vertical="center"/>
    </xf>
    <xf numFmtId="0" fontId="2" fillId="0" borderId="2" xfId="3" applyFont="1" applyFill="1" applyBorder="1" applyAlignment="1" applyProtection="1">
      <alignment wrapText="1"/>
    </xf>
    <xf numFmtId="0" fontId="4" fillId="0" borderId="2" xfId="3" applyFont="1" applyFill="1" applyBorder="1" applyAlignment="1" applyProtection="1">
      <alignment wrapText="1"/>
    </xf>
    <xf numFmtId="0" fontId="2" fillId="0" borderId="2" xfId="3" applyFont="1" applyBorder="1" applyAlignment="1" applyProtection="1">
      <alignment wrapText="1"/>
    </xf>
    <xf numFmtId="37" fontId="6" fillId="0" borderId="1" xfId="0" applyFont="1" applyBorder="1" applyAlignment="1">
      <alignment horizontal="center" vertical="center"/>
    </xf>
    <xf numFmtId="166" fontId="3" fillId="0" borderId="2" xfId="9" applyNumberFormat="1" applyFont="1" applyFill="1" applyBorder="1" applyAlignment="1" applyProtection="1">
      <alignment vertical="center"/>
      <protection locked="0"/>
    </xf>
    <xf numFmtId="166" fontId="3" fillId="0" borderId="2" xfId="9" applyNumberFormat="1" applyFont="1" applyBorder="1" applyAlignment="1" applyProtection="1">
      <alignment vertical="center"/>
      <protection locked="0"/>
    </xf>
    <xf numFmtId="166" fontId="3" fillId="0" borderId="2" xfId="9" applyNumberFormat="1" applyFont="1" applyBorder="1" applyAlignment="1" applyProtection="1">
      <alignment vertical="center"/>
    </xf>
    <xf numFmtId="166" fontId="6" fillId="0" borderId="2" xfId="9" applyNumberFormat="1" applyFont="1" applyFill="1" applyBorder="1" applyAlignment="1" applyProtection="1">
      <alignment vertical="center"/>
      <protection locked="0"/>
    </xf>
    <xf numFmtId="0" fontId="9" fillId="0" borderId="0" xfId="10" applyFont="1" applyFill="1" applyBorder="1"/>
    <xf numFmtId="0" fontId="8" fillId="0" borderId="12" xfId="10" applyFont="1" applyFill="1" applyBorder="1" applyAlignment="1">
      <alignment horizontal="center"/>
    </xf>
    <xf numFmtId="0" fontId="8" fillId="0" borderId="0" xfId="10" applyFont="1" applyFill="1" applyBorder="1" applyAlignment="1">
      <alignment horizontal="center"/>
    </xf>
    <xf numFmtId="0" fontId="10" fillId="3" borderId="5" xfId="10" applyNumberFormat="1" applyFont="1" applyFill="1" applyBorder="1" applyAlignment="1">
      <alignment horizontal="center" vertical="top" textRotation="90" wrapText="1" readingOrder="1"/>
    </xf>
    <xf numFmtId="0" fontId="10" fillId="3" borderId="2" xfId="10" applyNumberFormat="1" applyFont="1" applyFill="1" applyBorder="1" applyAlignment="1">
      <alignment horizontal="center" vertical="top" textRotation="90" wrapText="1" readingOrder="1"/>
    </xf>
    <xf numFmtId="0" fontId="10" fillId="3" borderId="2" xfId="10" applyNumberFormat="1" applyFont="1" applyFill="1" applyBorder="1" applyAlignment="1">
      <alignment horizontal="center" vertical="top" wrapText="1" readingOrder="1"/>
    </xf>
    <xf numFmtId="0" fontId="11" fillId="0" borderId="5" xfId="10" applyNumberFormat="1" applyFont="1" applyFill="1" applyBorder="1" applyAlignment="1">
      <alignment horizontal="center" vertical="center" wrapText="1" readingOrder="1"/>
    </xf>
    <xf numFmtId="0" fontId="11" fillId="0" borderId="2" xfId="10" applyNumberFormat="1" applyFont="1" applyFill="1" applyBorder="1" applyAlignment="1">
      <alignment horizontal="center" vertical="center" wrapText="1" readingOrder="1"/>
    </xf>
    <xf numFmtId="0" fontId="11" fillId="0" borderId="2" xfId="10" applyNumberFormat="1" applyFont="1" applyFill="1" applyBorder="1" applyAlignment="1">
      <alignment vertical="center" wrapText="1" readingOrder="1"/>
    </xf>
    <xf numFmtId="4" fontId="11" fillId="0" borderId="2" xfId="10" applyNumberFormat="1" applyFont="1" applyFill="1" applyBorder="1" applyAlignment="1">
      <alignment horizontal="right" vertical="center" wrapText="1" readingOrder="1"/>
    </xf>
    <xf numFmtId="0" fontId="11" fillId="0" borderId="2" xfId="10" applyNumberFormat="1" applyFont="1" applyFill="1" applyBorder="1" applyAlignment="1">
      <alignment horizontal="right" vertical="center" wrapText="1" readingOrder="1"/>
    </xf>
    <xf numFmtId="0" fontId="10" fillId="0" borderId="5" xfId="10" applyNumberFormat="1" applyFont="1" applyFill="1" applyBorder="1" applyAlignment="1">
      <alignment horizontal="center" vertical="center" wrapText="1" readingOrder="1"/>
    </xf>
    <xf numFmtId="0" fontId="10" fillId="0" borderId="2" xfId="10" applyNumberFormat="1" applyFont="1" applyFill="1" applyBorder="1" applyAlignment="1">
      <alignment horizontal="center" vertical="center" wrapText="1" readingOrder="1"/>
    </xf>
    <xf numFmtId="0" fontId="10" fillId="0" borderId="2" xfId="10" applyNumberFormat="1" applyFont="1" applyFill="1" applyBorder="1" applyAlignment="1">
      <alignment vertical="center" wrapText="1" readingOrder="1"/>
    </xf>
    <xf numFmtId="4" fontId="10" fillId="0" borderId="2" xfId="10" applyNumberFormat="1" applyFont="1" applyFill="1" applyBorder="1" applyAlignment="1">
      <alignment horizontal="right" vertical="center" wrapText="1" readingOrder="1"/>
    </xf>
    <xf numFmtId="0" fontId="10" fillId="0" borderId="2" xfId="10" applyNumberFormat="1" applyFont="1" applyFill="1" applyBorder="1" applyAlignment="1">
      <alignment horizontal="right" vertical="center" wrapText="1" readingOrder="1"/>
    </xf>
    <xf numFmtId="0" fontId="10" fillId="0" borderId="6" xfId="10" applyNumberFormat="1" applyFont="1" applyFill="1" applyBorder="1" applyAlignment="1">
      <alignment horizontal="center" vertical="center" wrapText="1" readingOrder="1"/>
    </xf>
    <xf numFmtId="0" fontId="10" fillId="0" borderId="7" xfId="10" applyNumberFormat="1" applyFont="1" applyFill="1" applyBorder="1" applyAlignment="1">
      <alignment horizontal="center" vertical="center" wrapText="1" readingOrder="1"/>
    </xf>
    <xf numFmtId="0" fontId="10" fillId="0" borderId="7" xfId="10" applyNumberFormat="1" applyFont="1" applyFill="1" applyBorder="1" applyAlignment="1">
      <alignment vertical="center" wrapText="1" readingOrder="1"/>
    </xf>
    <xf numFmtId="4" fontId="10" fillId="0" borderId="7" xfId="10" applyNumberFormat="1" applyFont="1" applyFill="1" applyBorder="1" applyAlignment="1">
      <alignment horizontal="right" vertical="center" wrapText="1" readingOrder="1"/>
    </xf>
    <xf numFmtId="0" fontId="10" fillId="0" borderId="7" xfId="10" applyNumberFormat="1" applyFont="1" applyFill="1" applyBorder="1" applyAlignment="1">
      <alignment horizontal="right" vertical="center" wrapText="1" readingOrder="1"/>
    </xf>
    <xf numFmtId="0" fontId="12" fillId="0" borderId="0" xfId="10" applyNumberFormat="1" applyFont="1" applyFill="1" applyBorder="1" applyAlignment="1">
      <alignment vertical="top" wrapText="1" readingOrder="1"/>
    </xf>
    <xf numFmtId="4" fontId="9" fillId="0" borderId="0" xfId="10" applyNumberFormat="1" applyFont="1" applyFill="1" applyBorder="1"/>
    <xf numFmtId="3" fontId="11" fillId="0" borderId="2" xfId="10" applyNumberFormat="1" applyFont="1" applyFill="1" applyBorder="1" applyAlignment="1">
      <alignment horizontal="right" vertical="center" wrapText="1" readingOrder="1"/>
    </xf>
    <xf numFmtId="4" fontId="11" fillId="0" borderId="2" xfId="0" applyNumberFormat="1" applyFont="1" applyFill="1" applyBorder="1" applyAlignment="1">
      <alignment horizontal="right" vertical="center" wrapText="1" readingOrder="1"/>
    </xf>
    <xf numFmtId="4" fontId="10" fillId="0" borderId="2" xfId="0" applyNumberFormat="1" applyFont="1" applyFill="1" applyBorder="1" applyAlignment="1">
      <alignment horizontal="right" vertical="center" wrapText="1" readingOrder="1"/>
    </xf>
    <xf numFmtId="4" fontId="10" fillId="0" borderId="7" xfId="0" applyNumberFormat="1" applyFont="1" applyFill="1" applyBorder="1" applyAlignment="1">
      <alignment horizontal="right" vertical="center" wrapText="1" readingOrder="1"/>
    </xf>
    <xf numFmtId="0" fontId="10" fillId="3" borderId="16" xfId="10" applyNumberFormat="1" applyFont="1" applyFill="1" applyBorder="1" applyAlignment="1">
      <alignment horizontal="center" vertical="center" textRotation="90" wrapText="1" readingOrder="1"/>
    </xf>
    <xf numFmtId="0" fontId="10" fillId="3" borderId="8" xfId="10" applyNumberFormat="1" applyFont="1" applyFill="1" applyBorder="1" applyAlignment="1">
      <alignment horizontal="center" vertical="center" textRotation="90" wrapText="1" readingOrder="1"/>
    </xf>
    <xf numFmtId="0" fontId="10" fillId="3" borderId="8" xfId="10" applyNumberFormat="1" applyFont="1" applyFill="1" applyBorder="1" applyAlignment="1">
      <alignment horizontal="center" vertical="center" wrapText="1" readingOrder="1"/>
    </xf>
    <xf numFmtId="0" fontId="11" fillId="0" borderId="5" xfId="10" applyNumberFormat="1" applyFont="1" applyFill="1" applyBorder="1" applyAlignment="1">
      <alignment vertical="center" wrapText="1" readingOrder="1"/>
    </xf>
    <xf numFmtId="0" fontId="10" fillId="0" borderId="5" xfId="10" applyNumberFormat="1" applyFont="1" applyFill="1" applyBorder="1" applyAlignment="1">
      <alignment vertical="center" wrapText="1" readingOrder="1"/>
    </xf>
    <xf numFmtId="0" fontId="10" fillId="0" borderId="6" xfId="10" applyNumberFormat="1" applyFont="1" applyFill="1" applyBorder="1" applyAlignment="1">
      <alignment vertical="center" wrapText="1" readingOrder="1"/>
    </xf>
    <xf numFmtId="0" fontId="14" fillId="0" borderId="0" xfId="10" applyNumberFormat="1" applyFont="1" applyFill="1" applyBorder="1" applyAlignment="1">
      <alignment vertical="top" wrapText="1" readingOrder="1"/>
    </xf>
    <xf numFmtId="0" fontId="13" fillId="0" borderId="0" xfId="10" applyFont="1" applyFill="1" applyBorder="1"/>
    <xf numFmtId="0" fontId="8" fillId="0" borderId="13" xfId="10" applyFont="1" applyFill="1" applyBorder="1" applyAlignment="1"/>
    <xf numFmtId="0" fontId="8" fillId="0" borderId="18" xfId="10" applyFont="1" applyFill="1" applyBorder="1" applyAlignment="1"/>
    <xf numFmtId="0" fontId="8" fillId="0" borderId="19" xfId="10" applyFont="1" applyFill="1" applyBorder="1" applyAlignment="1"/>
    <xf numFmtId="4" fontId="8" fillId="0" borderId="2" xfId="10" applyNumberFormat="1" applyFont="1" applyFill="1" applyBorder="1"/>
    <xf numFmtId="4" fontId="8" fillId="0" borderId="0" xfId="10" applyNumberFormat="1" applyFont="1" applyFill="1" applyBorder="1"/>
    <xf numFmtId="0" fontId="8" fillId="0" borderId="0" xfId="10" applyFont="1" applyFill="1" applyBorder="1"/>
    <xf numFmtId="3" fontId="10" fillId="0" borderId="2" xfId="10" applyNumberFormat="1" applyFont="1" applyFill="1" applyBorder="1" applyAlignment="1">
      <alignment horizontal="right" vertical="center" wrapText="1" readingOrder="1"/>
    </xf>
    <xf numFmtId="0" fontId="10" fillId="0" borderId="5" xfId="10" applyNumberFormat="1" applyFont="1" applyFill="1" applyBorder="1" applyAlignment="1">
      <alignment horizontal="right" vertical="top" textRotation="90" wrapText="1" readingOrder="1"/>
    </xf>
    <xf numFmtId="0" fontId="10" fillId="0" borderId="2" xfId="10" applyNumberFormat="1" applyFont="1" applyFill="1" applyBorder="1" applyAlignment="1">
      <alignment horizontal="right" vertical="top" textRotation="90" wrapText="1" readingOrder="1"/>
    </xf>
    <xf numFmtId="0" fontId="10" fillId="0" borderId="2" xfId="10" applyNumberFormat="1" applyFont="1" applyFill="1" applyBorder="1" applyAlignment="1">
      <alignment horizontal="right" vertical="top" wrapText="1" readingOrder="1"/>
    </xf>
    <xf numFmtId="4" fontId="10" fillId="0" borderId="2" xfId="10" applyNumberFormat="1" applyFont="1" applyFill="1" applyBorder="1" applyAlignment="1">
      <alignment horizontal="right" vertical="top" wrapText="1" readingOrder="1"/>
    </xf>
    <xf numFmtId="0" fontId="9" fillId="0" borderId="0" xfId="10" applyFont="1" applyFill="1" applyBorder="1" applyAlignment="1">
      <alignment horizontal="right"/>
    </xf>
    <xf numFmtId="0" fontId="10" fillId="0" borderId="2" xfId="10" applyNumberFormat="1" applyFont="1" applyFill="1" applyBorder="1" applyAlignment="1">
      <alignment horizontal="left" vertical="top" wrapText="1" readingOrder="1"/>
    </xf>
    <xf numFmtId="0" fontId="10" fillId="0" borderId="17" xfId="10" applyNumberFormat="1" applyFont="1" applyFill="1" applyBorder="1" applyAlignment="1">
      <alignment horizontal="center" vertical="center" textRotation="90" wrapText="1" readingOrder="1"/>
    </xf>
    <xf numFmtId="0" fontId="10" fillId="0" borderId="1" xfId="10" applyNumberFormat="1" applyFont="1" applyFill="1" applyBorder="1" applyAlignment="1">
      <alignment horizontal="center" vertical="center" textRotation="90" wrapText="1" readingOrder="1"/>
    </xf>
    <xf numFmtId="0" fontId="10" fillId="0" borderId="1" xfId="10" applyNumberFormat="1" applyFont="1" applyFill="1" applyBorder="1" applyAlignment="1">
      <alignment horizontal="center" vertical="center" wrapText="1" readingOrder="1"/>
    </xf>
    <xf numFmtId="4" fontId="10" fillId="0" borderId="1" xfId="10" applyNumberFormat="1" applyFont="1" applyFill="1" applyBorder="1" applyAlignment="1">
      <alignment horizontal="center" vertical="center" wrapText="1" readingOrder="1"/>
    </xf>
    <xf numFmtId="0" fontId="2" fillId="0" borderId="5" xfId="3" applyFont="1" applyFill="1" applyBorder="1" applyAlignment="1">
      <alignment horizontal="left" vertical="center" wrapText="1"/>
    </xf>
    <xf numFmtId="10" fontId="3" fillId="0" borderId="2" xfId="1" applyNumberFormat="1" applyFont="1" applyBorder="1" applyAlignment="1">
      <alignment vertical="center"/>
    </xf>
    <xf numFmtId="37" fontId="6" fillId="0" borderId="2" xfId="0" applyFont="1" applyFill="1" applyBorder="1" applyAlignment="1">
      <alignment horizontal="center" vertical="center"/>
    </xf>
    <xf numFmtId="37" fontId="3" fillId="2" borderId="2" xfId="0" applyFont="1" applyFill="1" applyBorder="1" applyAlignment="1">
      <alignment vertical="center"/>
    </xf>
    <xf numFmtId="37" fontId="2" fillId="0" borderId="3" xfId="0" applyFont="1" applyBorder="1" applyAlignment="1">
      <alignment horizontal="justify" vertical="center" wrapText="1"/>
    </xf>
    <xf numFmtId="37" fontId="2" fillId="0" borderId="4" xfId="0" applyFont="1" applyBorder="1" applyAlignment="1">
      <alignment horizontal="justify" vertical="center" wrapText="1"/>
    </xf>
    <xf numFmtId="37" fontId="2" fillId="0" borderId="1" xfId="0" applyFont="1" applyBorder="1" applyAlignment="1">
      <alignment horizontal="justify" vertical="center" wrapText="1"/>
    </xf>
    <xf numFmtId="37" fontId="0" fillId="0" borderId="4" xfId="0" applyBorder="1" applyAlignment="1">
      <alignment horizontal="justify" vertical="center" wrapText="1"/>
    </xf>
    <xf numFmtId="37" fontId="0" fillId="0" borderId="1" xfId="0" applyBorder="1" applyAlignment="1">
      <alignment horizontal="justify" vertical="center" wrapText="1"/>
    </xf>
    <xf numFmtId="37" fontId="6" fillId="0" borderId="2" xfId="0" applyFont="1" applyBorder="1" applyAlignment="1">
      <alignment horizontal="center" vertical="center"/>
    </xf>
    <xf numFmtId="0" fontId="8" fillId="0" borderId="10" xfId="10" applyFont="1" applyFill="1" applyBorder="1" applyAlignment="1">
      <alignment horizontal="center"/>
    </xf>
    <xf numFmtId="0" fontId="8" fillId="0" borderId="11" xfId="10" applyFont="1" applyFill="1" applyBorder="1" applyAlignment="1">
      <alignment horizontal="center"/>
    </xf>
    <xf numFmtId="0" fontId="8" fillId="0" borderId="14" xfId="10" applyFont="1" applyFill="1" applyBorder="1" applyAlignment="1">
      <alignment horizontal="center"/>
    </xf>
    <xf numFmtId="0" fontId="8" fillId="0" borderId="15" xfId="10" applyFont="1" applyFill="1" applyBorder="1" applyAlignment="1">
      <alignment horizontal="center"/>
    </xf>
    <xf numFmtId="0" fontId="8" fillId="0" borderId="12" xfId="10" applyFont="1" applyFill="1" applyBorder="1" applyAlignment="1">
      <alignment horizontal="center"/>
    </xf>
    <xf numFmtId="0" fontId="8" fillId="0" borderId="0" xfId="10" applyFont="1" applyFill="1" applyBorder="1" applyAlignment="1">
      <alignment horizontal="center"/>
    </xf>
    <xf numFmtId="37" fontId="6" fillId="0" borderId="0" xfId="0" applyFont="1" applyAlignment="1">
      <alignment horizontal="center" vertical="center"/>
    </xf>
    <xf numFmtId="37" fontId="6" fillId="0" borderId="9" xfId="0" applyFont="1" applyBorder="1" applyAlignment="1">
      <alignment horizontal="center" vertical="center"/>
    </xf>
  </cellXfs>
  <cellStyles count="12">
    <cellStyle name="Millares 2" xfId="7"/>
    <cellStyle name="Millares 3 4" xfId="9"/>
    <cellStyle name="Moneda 5" xfId="8"/>
    <cellStyle name="Normal" xfId="0" builtinId="0"/>
    <cellStyle name="Normal 16" xfId="6"/>
    <cellStyle name="Normal 2" xfId="3"/>
    <cellStyle name="Normal 3" xfId="10"/>
    <cellStyle name="Normal_Asignacion pto2002" xfId="5"/>
    <cellStyle name="Normal_CONPRE99 " xfId="4"/>
    <cellStyle name="Normal_RES2006" xfId="2"/>
    <cellStyle name="Porcentaje" xfId="1" builtinId="5"/>
    <cellStyle name="Porcentaje 2" xfId="11"/>
  </cellStyles>
  <dxfs count="7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0</xdr:row>
      <xdr:rowOff>57151</xdr:rowOff>
    </xdr:from>
    <xdr:to>
      <xdr:col>12</xdr:col>
      <xdr:colOff>1104900</xdr:colOff>
      <xdr:row>1</xdr:row>
      <xdr:rowOff>238125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4550" y="57151"/>
          <a:ext cx="1571625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66677</xdr:rowOff>
    </xdr:from>
    <xdr:to>
      <xdr:col>6</xdr:col>
      <xdr:colOff>2590800</xdr:colOff>
      <xdr:row>1</xdr:row>
      <xdr:rowOff>295275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677"/>
          <a:ext cx="2143125" cy="552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28575</xdr:rowOff>
    </xdr:from>
    <xdr:to>
      <xdr:col>6</xdr:col>
      <xdr:colOff>1666875</xdr:colOff>
      <xdr:row>2</xdr:row>
      <xdr:rowOff>104775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8575"/>
          <a:ext cx="2133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438150</xdr:colOff>
      <xdr:row>0</xdr:row>
      <xdr:rowOff>0</xdr:rowOff>
    </xdr:from>
    <xdr:to>
      <xdr:col>14</xdr:col>
      <xdr:colOff>914400</xdr:colOff>
      <xdr:row>2</xdr:row>
      <xdr:rowOff>104775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3225" y="0"/>
          <a:ext cx="1704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0</xdr:row>
      <xdr:rowOff>28575</xdr:rowOff>
    </xdr:from>
    <xdr:to>
      <xdr:col>6</xdr:col>
      <xdr:colOff>1666875</xdr:colOff>
      <xdr:row>2</xdr:row>
      <xdr:rowOff>104775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8575"/>
          <a:ext cx="2133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438150</xdr:colOff>
      <xdr:row>0</xdr:row>
      <xdr:rowOff>0</xdr:rowOff>
    </xdr:from>
    <xdr:to>
      <xdr:col>14</xdr:col>
      <xdr:colOff>914400</xdr:colOff>
      <xdr:row>2</xdr:row>
      <xdr:rowOff>104775</xdr:rowOff>
    </xdr:to>
    <xdr:pic>
      <xdr:nvPicPr>
        <xdr:cNvPr id="5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3225" y="0"/>
          <a:ext cx="1704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7"/>
  <sheetViews>
    <sheetView tabSelected="1" zoomScale="80" zoomScaleNormal="80" workbookViewId="0">
      <selection activeCell="A6" sqref="A6"/>
    </sheetView>
  </sheetViews>
  <sheetFormatPr baseColWidth="10" defaultColWidth="11.42578125" defaultRowHeight="14.25" outlineLevelCol="1" x14ac:dyDescent="0.2"/>
  <cols>
    <col min="1" max="1" width="80.42578125" style="7" customWidth="1"/>
    <col min="2" max="2" width="26.140625" style="7" hidden="1" customWidth="1" outlineLevel="1"/>
    <col min="3" max="3" width="27.85546875" style="7" hidden="1" customWidth="1" outlineLevel="1"/>
    <col min="4" max="4" width="21.5703125" style="7" hidden="1" customWidth="1" outlineLevel="1"/>
    <col min="5" max="5" width="4.7109375" style="7" customWidth="1" outlineLevel="1"/>
    <col min="6" max="6" width="25.5703125" style="7" customWidth="1" outlineLevel="1"/>
    <col min="7" max="7" width="29.42578125" style="7" customWidth="1" outlineLevel="1"/>
    <col min="8" max="8" width="26.5703125" style="7" customWidth="1" outlineLevel="1"/>
    <col min="9" max="9" width="4.28515625" style="7" customWidth="1" outlineLevel="1"/>
    <col min="10" max="10" width="25.5703125" style="7" customWidth="1" outlineLevel="1"/>
    <col min="11" max="11" width="25.5703125" style="36" customWidth="1" outlineLevel="1"/>
    <col min="12" max="12" width="25.5703125" style="7" customWidth="1" outlineLevel="1"/>
    <col min="13" max="13" width="4.28515625" style="7" customWidth="1" outlineLevel="1"/>
    <col min="14" max="14" width="50.140625" style="7" customWidth="1" outlineLevel="1"/>
    <col min="15" max="15" width="11.42578125" style="7"/>
    <col min="16" max="16" width="20.28515625" style="7" customWidth="1"/>
    <col min="17" max="16384" width="11.42578125" style="7"/>
  </cols>
  <sheetData>
    <row r="1" spans="1:14" ht="15" customHeight="1" x14ac:dyDescent="0.2">
      <c r="A1" s="1"/>
      <c r="B1" s="111" t="s">
        <v>178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ht="12.75" customHeight="1" x14ac:dyDescent="0.2">
      <c r="A2" s="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ht="51" customHeight="1" x14ac:dyDescent="0.2">
      <c r="A3" s="19" t="s">
        <v>0</v>
      </c>
      <c r="B3" s="23" t="s">
        <v>1</v>
      </c>
      <c r="C3" s="23" t="s">
        <v>2</v>
      </c>
      <c r="D3" s="23" t="s">
        <v>3</v>
      </c>
      <c r="E3" s="20"/>
      <c r="F3" s="23" t="s">
        <v>4</v>
      </c>
      <c r="G3" s="23" t="s">
        <v>5</v>
      </c>
      <c r="H3" s="23" t="s">
        <v>3</v>
      </c>
      <c r="J3" s="23" t="s">
        <v>175</v>
      </c>
      <c r="K3" s="45" t="s">
        <v>254</v>
      </c>
      <c r="L3" s="23" t="s">
        <v>3</v>
      </c>
      <c r="N3" s="24" t="s">
        <v>156</v>
      </c>
    </row>
    <row r="4" spans="1:14" s="27" customFormat="1" ht="15" x14ac:dyDescent="0.2">
      <c r="A4" s="2" t="s">
        <v>6</v>
      </c>
      <c r="B4" s="18">
        <f>+B5+B50+B139</f>
        <v>561462638707.99756</v>
      </c>
      <c r="C4" s="18">
        <f>+C5+C50+C139</f>
        <v>409927916725.20001</v>
      </c>
      <c r="D4" s="18">
        <f>+C4-B4</f>
        <v>-151534721982.79755</v>
      </c>
      <c r="E4" s="9"/>
      <c r="F4" s="18">
        <f>+F5+F50+F139</f>
        <v>613007935003.35913</v>
      </c>
      <c r="G4" s="18">
        <f>+G5+G50+G139</f>
        <v>503660768661</v>
      </c>
      <c r="H4" s="18">
        <f>+G4-F4</f>
        <v>-109347166342.35913</v>
      </c>
      <c r="J4" s="18">
        <f>+J5+J50+J139</f>
        <v>709615315616.5946</v>
      </c>
      <c r="K4" s="18">
        <f>+K5+K50+K139</f>
        <v>518954493105</v>
      </c>
      <c r="L4" s="18">
        <f>+K4-J4</f>
        <v>-190660822511.5946</v>
      </c>
      <c r="N4" s="28"/>
    </row>
    <row r="5" spans="1:14" s="27" customFormat="1" ht="15" x14ac:dyDescent="0.2">
      <c r="A5" s="25" t="s">
        <v>7</v>
      </c>
      <c r="B5" s="3">
        <f>+B7+B31+B35</f>
        <v>56716662013.256157</v>
      </c>
      <c r="C5" s="3">
        <f>+C7+C31+C35</f>
        <v>19237696667</v>
      </c>
      <c r="D5" s="3">
        <f t="shared" ref="D5:D68" si="0">+C5-B5</f>
        <v>-37478965346.256157</v>
      </c>
      <c r="E5" s="9"/>
      <c r="F5" s="3">
        <f>+F7+F31+F35</f>
        <v>61194598024.009254</v>
      </c>
      <c r="G5" s="3">
        <f>+G7+G31+G35</f>
        <v>21484808524</v>
      </c>
      <c r="H5" s="3">
        <f t="shared" ref="H5:H68" si="1">+G5-F5</f>
        <v>-39709789500.009254</v>
      </c>
      <c r="J5" s="3">
        <f>+J7+J31+J35</f>
        <v>24059461665.833214</v>
      </c>
      <c r="K5" s="3">
        <f>+K7+K31+K35</f>
        <v>19883630319</v>
      </c>
      <c r="L5" s="3">
        <f t="shared" ref="L5" si="2">+K5-J5</f>
        <v>-4175831346.8332138</v>
      </c>
      <c r="N5" s="28"/>
    </row>
    <row r="6" spans="1:14" s="27" customFormat="1" ht="15" x14ac:dyDescent="0.2">
      <c r="A6" s="26"/>
      <c r="B6" s="3"/>
      <c r="C6" s="3"/>
      <c r="D6" s="3"/>
      <c r="E6" s="9"/>
      <c r="F6" s="3"/>
      <c r="G6" s="3"/>
      <c r="H6" s="3"/>
      <c r="J6" s="3"/>
      <c r="K6" s="3"/>
      <c r="L6" s="3"/>
      <c r="N6" s="28"/>
    </row>
    <row r="7" spans="1:14" s="27" customFormat="1" ht="15" x14ac:dyDescent="0.2">
      <c r="A7" s="26" t="s">
        <v>8</v>
      </c>
      <c r="B7" s="3">
        <f>+B8+B12+B15+B27</f>
        <v>14415591785.828953</v>
      </c>
      <c r="C7" s="3">
        <f>+C8+C12+C15+C27</f>
        <v>12324149104</v>
      </c>
      <c r="D7" s="3">
        <f t="shared" si="0"/>
        <v>-2091442681.8289528</v>
      </c>
      <c r="E7" s="9"/>
      <c r="F7" s="3">
        <f>+F8+F12+F15+F27</f>
        <v>17432572417.668152</v>
      </c>
      <c r="G7" s="3">
        <f>+G8+G12+G15+G27</f>
        <v>15017033591</v>
      </c>
      <c r="H7" s="3">
        <f t="shared" si="1"/>
        <v>-2415538826.6681519</v>
      </c>
      <c r="J7" s="3">
        <f>+J8+J12+J15+J27</f>
        <v>18159457287.726139</v>
      </c>
      <c r="K7" s="3">
        <f>+K8+K12+K15+K27</f>
        <v>13238452114</v>
      </c>
      <c r="L7" s="3">
        <f t="shared" ref="L7:L29" si="3">+K7-J7</f>
        <v>-4921005173.7261391</v>
      </c>
      <c r="N7" s="106" t="s">
        <v>158</v>
      </c>
    </row>
    <row r="8" spans="1:14" s="27" customFormat="1" ht="15" x14ac:dyDescent="0.2">
      <c r="A8" s="26" t="s">
        <v>9</v>
      </c>
      <c r="B8" s="3">
        <f>SUM(B9:B11)</f>
        <v>10903178302.265999</v>
      </c>
      <c r="C8" s="3">
        <f>SUM(C9:C11)</f>
        <v>9017014637</v>
      </c>
      <c r="D8" s="3">
        <f t="shared" si="0"/>
        <v>-1886163665.2659988</v>
      </c>
      <c r="E8" s="9"/>
      <c r="F8" s="3">
        <f>SUM(F9:F11)</f>
        <v>13613412312.749163</v>
      </c>
      <c r="G8" s="3">
        <f>SUM(G9:G11)</f>
        <v>11204722452</v>
      </c>
      <c r="H8" s="3">
        <f t="shared" si="1"/>
        <v>-2408689860.7491627</v>
      </c>
      <c r="J8" s="3">
        <f>SUM(J9:J11)</f>
        <v>14182227015.453323</v>
      </c>
      <c r="K8" s="3">
        <f>SUM(K9:K11)</f>
        <v>9850567278</v>
      </c>
      <c r="L8" s="3">
        <f t="shared" si="3"/>
        <v>-4331659737.4533234</v>
      </c>
      <c r="N8" s="107"/>
    </row>
    <row r="9" spans="1:14" x14ac:dyDescent="0.2">
      <c r="A9" s="6" t="s">
        <v>10</v>
      </c>
      <c r="B9" s="5">
        <v>10173763119.66</v>
      </c>
      <c r="C9" s="5">
        <v>8380624742</v>
      </c>
      <c r="D9" s="5">
        <f t="shared" si="0"/>
        <v>-1793138377.6599998</v>
      </c>
      <c r="E9" s="8"/>
      <c r="F9" s="5">
        <v>11206409149.440001</v>
      </c>
      <c r="G9" s="5">
        <v>10329858706</v>
      </c>
      <c r="H9" s="5">
        <f t="shared" si="1"/>
        <v>-876550443.44000053</v>
      </c>
      <c r="J9" s="5">
        <v>11604033943.903198</v>
      </c>
      <c r="K9" s="5">
        <v>9129799707</v>
      </c>
      <c r="L9" s="5">
        <f t="shared" si="3"/>
        <v>-2474234236.9031982</v>
      </c>
      <c r="N9" s="107"/>
    </row>
    <row r="10" spans="1:14" x14ac:dyDescent="0.2">
      <c r="A10" s="6" t="s">
        <v>11</v>
      </c>
      <c r="B10" s="5">
        <v>663104711.46000004</v>
      </c>
      <c r="C10" s="5">
        <v>531389895</v>
      </c>
      <c r="D10" s="5">
        <f t="shared" si="0"/>
        <v>-131714816.46000004</v>
      </c>
      <c r="E10" s="8"/>
      <c r="F10" s="5">
        <v>2345203163.3091621</v>
      </c>
      <c r="G10" s="5">
        <v>779800000</v>
      </c>
      <c r="H10" s="5">
        <f t="shared" si="1"/>
        <v>-1565403163.3091621</v>
      </c>
      <c r="J10" s="5">
        <v>2503193071.5501242</v>
      </c>
      <c r="K10" s="5">
        <v>620000000</v>
      </c>
      <c r="L10" s="5">
        <f t="shared" si="3"/>
        <v>-1883193071.5501242</v>
      </c>
      <c r="N10" s="107"/>
    </row>
    <row r="11" spans="1:14" x14ac:dyDescent="0.2">
      <c r="A11" s="6" t="s">
        <v>12</v>
      </c>
      <c r="B11" s="5">
        <v>66310471.146000005</v>
      </c>
      <c r="C11" s="5">
        <v>105000000</v>
      </c>
      <c r="D11" s="5">
        <f t="shared" si="0"/>
        <v>38689528.853999995</v>
      </c>
      <c r="E11" s="8"/>
      <c r="F11" s="5">
        <v>61800000</v>
      </c>
      <c r="G11" s="5">
        <v>95063746</v>
      </c>
      <c r="H11" s="5">
        <f t="shared" si="1"/>
        <v>33263746</v>
      </c>
      <c r="J11" s="5">
        <v>75000000</v>
      </c>
      <c r="K11" s="5">
        <v>100767571</v>
      </c>
      <c r="L11" s="5">
        <f t="shared" si="3"/>
        <v>25767571</v>
      </c>
      <c r="N11" s="107"/>
    </row>
    <row r="12" spans="1:14" s="27" customFormat="1" ht="15" x14ac:dyDescent="0.2">
      <c r="A12" s="26" t="s">
        <v>13</v>
      </c>
      <c r="B12" s="3">
        <f>SUM(B13:B14)</f>
        <v>515816209.07999998</v>
      </c>
      <c r="C12" s="3">
        <f>SUM(C13:C14)</f>
        <v>599696614</v>
      </c>
      <c r="D12" s="3">
        <f t="shared" si="0"/>
        <v>83880404.920000017</v>
      </c>
      <c r="E12" s="9"/>
      <c r="F12" s="3">
        <f>SUM(F13:F14)</f>
        <v>623244852</v>
      </c>
      <c r="G12" s="3">
        <f>SUM(G13:G14)</f>
        <v>644966544</v>
      </c>
      <c r="H12" s="3">
        <f t="shared" si="1"/>
        <v>21721692</v>
      </c>
      <c r="J12" s="3">
        <f>SUM(J13:J14)</f>
        <v>610870646.00759995</v>
      </c>
      <c r="K12" s="3">
        <f>SUM(K13:K14)</f>
        <v>567018512</v>
      </c>
      <c r="L12" s="3">
        <f t="shared" si="3"/>
        <v>-43852134.00759995</v>
      </c>
      <c r="N12" s="107"/>
    </row>
    <row r="13" spans="1:14" s="33" customFormat="1" x14ac:dyDescent="0.2">
      <c r="A13" s="29" t="s">
        <v>14</v>
      </c>
      <c r="B13" s="5"/>
      <c r="C13" s="5">
        <v>145000000</v>
      </c>
      <c r="D13" s="5">
        <f t="shared" si="0"/>
        <v>145000000</v>
      </c>
      <c r="E13" s="8"/>
      <c r="F13" s="5">
        <v>45985188</v>
      </c>
      <c r="G13" s="5">
        <v>190000000</v>
      </c>
      <c r="H13" s="5">
        <f t="shared" si="1"/>
        <v>144014812</v>
      </c>
      <c r="J13" s="41">
        <v>150796814.23199999</v>
      </c>
      <c r="K13" s="5">
        <v>140000000</v>
      </c>
      <c r="L13" s="5">
        <f t="shared" si="3"/>
        <v>-10796814.231999993</v>
      </c>
      <c r="N13" s="107"/>
    </row>
    <row r="14" spans="1:14" s="27" customFormat="1" x14ac:dyDescent="0.2">
      <c r="A14" s="29" t="s">
        <v>15</v>
      </c>
      <c r="B14" s="5">
        <v>515816209.07999998</v>
      </c>
      <c r="C14" s="5">
        <v>454696614</v>
      </c>
      <c r="D14" s="5">
        <f t="shared" si="0"/>
        <v>-61119595.079999983</v>
      </c>
      <c r="E14" s="8"/>
      <c r="F14" s="5">
        <v>577259664</v>
      </c>
      <c r="G14" s="5">
        <v>454966544</v>
      </c>
      <c r="H14" s="5">
        <f t="shared" si="1"/>
        <v>-122293120</v>
      </c>
      <c r="J14" s="41">
        <v>460073831.77559996</v>
      </c>
      <c r="K14" s="5">
        <v>427018512</v>
      </c>
      <c r="L14" s="5">
        <f t="shared" si="3"/>
        <v>-33055319.775599957</v>
      </c>
      <c r="N14" s="107"/>
    </row>
    <row r="15" spans="1:14" ht="15" x14ac:dyDescent="0.2">
      <c r="A15" s="26" t="s">
        <v>16</v>
      </c>
      <c r="B15" s="3">
        <f>SUM(B16:B25)</f>
        <v>2906597274.4829531</v>
      </c>
      <c r="C15" s="3">
        <f>SUM(C16:C25)</f>
        <v>2614287853</v>
      </c>
      <c r="D15" s="3">
        <f t="shared" si="0"/>
        <v>-292309421.48295307</v>
      </c>
      <c r="E15" s="9"/>
      <c r="F15" s="3">
        <f>SUM(F16:F25)</f>
        <v>3114170752.9189901</v>
      </c>
      <c r="G15" s="3">
        <f>SUM(G16:G25)</f>
        <v>3071400095</v>
      </c>
      <c r="H15" s="3">
        <f t="shared" si="1"/>
        <v>-42770657.918990135</v>
      </c>
      <c r="J15" s="3">
        <f>SUM(J16:J25)</f>
        <v>3272359626.2652144</v>
      </c>
      <c r="K15" s="3">
        <f>SUM(K16:K25)</f>
        <v>2724921824</v>
      </c>
      <c r="L15" s="3">
        <f t="shared" si="3"/>
        <v>-547437802.26521444</v>
      </c>
      <c r="N15" s="107"/>
    </row>
    <row r="16" spans="1:14" x14ac:dyDescent="0.2">
      <c r="A16" s="6" t="s">
        <v>17</v>
      </c>
      <c r="B16" s="5">
        <v>352505537.11650002</v>
      </c>
      <c r="C16" s="5">
        <v>322166516</v>
      </c>
      <c r="D16" s="5">
        <f t="shared" si="0"/>
        <v>-30339021.11650002</v>
      </c>
      <c r="E16" s="8"/>
      <c r="F16" s="5">
        <v>366257308.11999995</v>
      </c>
      <c r="G16" s="5">
        <v>387000000</v>
      </c>
      <c r="H16" s="5">
        <f t="shared" si="1"/>
        <v>20742691.880000055</v>
      </c>
      <c r="J16" s="5">
        <v>386136372.34435999</v>
      </c>
      <c r="K16" s="5">
        <v>332472545</v>
      </c>
      <c r="L16" s="5">
        <f t="shared" si="3"/>
        <v>-53663827.344359994</v>
      </c>
      <c r="N16" s="107"/>
    </row>
    <row r="17" spans="1:14" x14ac:dyDescent="0.2">
      <c r="A17" s="6" t="s">
        <v>18</v>
      </c>
      <c r="B17" s="5">
        <v>60204821.284000002</v>
      </c>
      <c r="C17" s="5">
        <v>59680339</v>
      </c>
      <c r="D17" s="5">
        <f t="shared" si="0"/>
        <v>-524482.28400000185</v>
      </c>
      <c r="E17" s="8"/>
      <c r="F17" s="5">
        <v>62239617.933333337</v>
      </c>
      <c r="G17" s="5">
        <v>70000000</v>
      </c>
      <c r="H17" s="5">
        <f t="shared" si="1"/>
        <v>7760382.0666666627</v>
      </c>
      <c r="J17" s="5">
        <v>64457691.561693326</v>
      </c>
      <c r="K17" s="5">
        <v>61097260</v>
      </c>
      <c r="L17" s="5">
        <f t="shared" si="3"/>
        <v>-3360431.5616933256</v>
      </c>
      <c r="N17" s="107"/>
    </row>
    <row r="18" spans="1:14" x14ac:dyDescent="0.2">
      <c r="A18" s="6" t="s">
        <v>19</v>
      </c>
      <c r="B18" s="5">
        <v>123783660</v>
      </c>
      <c r="C18" s="5">
        <v>117832660</v>
      </c>
      <c r="D18" s="5">
        <f t="shared" si="0"/>
        <v>-5951000</v>
      </c>
      <c r="E18" s="8"/>
      <c r="F18" s="5">
        <v>132381984</v>
      </c>
      <c r="G18" s="5">
        <v>110000000</v>
      </c>
      <c r="H18" s="5">
        <f t="shared" si="1"/>
        <v>-22381984</v>
      </c>
      <c r="J18" s="5">
        <v>131811372</v>
      </c>
      <c r="K18" s="5">
        <v>100563960</v>
      </c>
      <c r="L18" s="5">
        <f t="shared" si="3"/>
        <v>-31247412</v>
      </c>
      <c r="N18" s="107"/>
    </row>
    <row r="19" spans="1:14" x14ac:dyDescent="0.2">
      <c r="A19" s="6" t="s">
        <v>20</v>
      </c>
      <c r="B19" s="5">
        <v>146358000</v>
      </c>
      <c r="C19" s="5">
        <v>132480000</v>
      </c>
      <c r="D19" s="5">
        <f t="shared" si="0"/>
        <v>-13878000</v>
      </c>
      <c r="E19" s="8"/>
      <c r="F19" s="5">
        <v>172800000</v>
      </c>
      <c r="G19" s="5">
        <v>181280000</v>
      </c>
      <c r="H19" s="5">
        <f t="shared" si="1"/>
        <v>8480000</v>
      </c>
      <c r="J19" s="5">
        <v>177600000</v>
      </c>
      <c r="K19" s="5">
        <v>138890304</v>
      </c>
      <c r="L19" s="5">
        <f t="shared" si="3"/>
        <v>-38709696</v>
      </c>
      <c r="N19" s="107"/>
    </row>
    <row r="20" spans="1:14" x14ac:dyDescent="0.2">
      <c r="A20" s="6" t="s">
        <v>21</v>
      </c>
      <c r="B20" s="5">
        <v>477479792.84318745</v>
      </c>
      <c r="C20" s="5">
        <v>399319447</v>
      </c>
      <c r="D20" s="5">
        <f t="shared" si="0"/>
        <v>-78160345.843187451</v>
      </c>
      <c r="E20" s="8"/>
      <c r="F20" s="5">
        <v>518733233.84833336</v>
      </c>
      <c r="G20" s="5">
        <v>483912404</v>
      </c>
      <c r="H20" s="5">
        <f t="shared" si="1"/>
        <v>-34820829.848333359</v>
      </c>
      <c r="J20" s="5">
        <v>543711364.38774335</v>
      </c>
      <c r="K20" s="5">
        <v>381263927</v>
      </c>
      <c r="L20" s="5">
        <f t="shared" si="3"/>
        <v>-162447437.38774335</v>
      </c>
      <c r="N20" s="107"/>
    </row>
    <row r="21" spans="1:14" x14ac:dyDescent="0.2">
      <c r="A21" s="6" t="s">
        <v>22</v>
      </c>
      <c r="B21" s="5">
        <v>497374784.21165371</v>
      </c>
      <c r="C21" s="5">
        <v>439397478</v>
      </c>
      <c r="D21" s="5">
        <f t="shared" si="0"/>
        <v>-57977306.211653709</v>
      </c>
      <c r="E21" s="8"/>
      <c r="F21" s="5">
        <v>543318325.90694451</v>
      </c>
      <c r="G21" s="5">
        <v>506760000</v>
      </c>
      <c r="H21" s="5">
        <f t="shared" si="1"/>
        <v>-36558325.906944513</v>
      </c>
      <c r="J21" s="5">
        <v>569641127.54251945</v>
      </c>
      <c r="K21" s="5">
        <v>470343943</v>
      </c>
      <c r="L21" s="5">
        <f t="shared" si="3"/>
        <v>-99297184.54251945</v>
      </c>
      <c r="N21" s="107"/>
    </row>
    <row r="22" spans="1:14" x14ac:dyDescent="0.2">
      <c r="A22" s="6" t="s">
        <v>23</v>
      </c>
      <c r="B22" s="5">
        <v>1036197467.1076118</v>
      </c>
      <c r="C22" s="5">
        <v>900411413</v>
      </c>
      <c r="D22" s="5">
        <f t="shared" si="0"/>
        <v>-135786054.10761178</v>
      </c>
      <c r="E22" s="8"/>
      <c r="F22" s="5">
        <v>1072471119.990379</v>
      </c>
      <c r="G22" s="5">
        <v>1081500000</v>
      </c>
      <c r="H22" s="5">
        <f t="shared" si="1"/>
        <v>9028880.0096210241</v>
      </c>
      <c r="J22" s="5">
        <v>1130448371.4340186</v>
      </c>
      <c r="K22" s="5">
        <v>991766486</v>
      </c>
      <c r="L22" s="5">
        <f t="shared" si="3"/>
        <v>-138681885.43401861</v>
      </c>
      <c r="N22" s="107"/>
    </row>
    <row r="23" spans="1:14" x14ac:dyDescent="0.2">
      <c r="A23" s="6" t="s">
        <v>24</v>
      </c>
      <c r="B23" s="5"/>
      <c r="C23" s="5">
        <v>8000000</v>
      </c>
      <c r="D23" s="5">
        <f t="shared" si="0"/>
        <v>8000000</v>
      </c>
      <c r="E23" s="8"/>
      <c r="F23" s="5">
        <v>5271317.5200000005</v>
      </c>
      <c r="G23" s="5">
        <v>8240000</v>
      </c>
      <c r="H23" s="5">
        <f t="shared" si="1"/>
        <v>2968682.4799999995</v>
      </c>
      <c r="J23" s="5">
        <v>2442834.9743999997</v>
      </c>
      <c r="K23" s="5">
        <v>2442835</v>
      </c>
      <c r="L23" s="5">
        <f t="shared" si="3"/>
        <v>2.5600000284612179E-2</v>
      </c>
      <c r="N23" s="107"/>
    </row>
    <row r="24" spans="1:14" s="27" customFormat="1" x14ac:dyDescent="0.2">
      <c r="A24" s="6" t="s">
        <v>25</v>
      </c>
      <c r="B24" s="5">
        <v>178191203.03999999</v>
      </c>
      <c r="C24" s="5">
        <v>175000000</v>
      </c>
      <c r="D24" s="5">
        <f t="shared" si="0"/>
        <v>-3191203.0399999917</v>
      </c>
      <c r="E24" s="8"/>
      <c r="F24" s="5">
        <v>187195701.59999999</v>
      </c>
      <c r="G24" s="5">
        <v>180907691</v>
      </c>
      <c r="H24" s="5">
        <f t="shared" si="1"/>
        <v>-6288010.599999994</v>
      </c>
      <c r="J24" s="5">
        <v>210650169.55008</v>
      </c>
      <c r="K24" s="5">
        <v>186501518</v>
      </c>
      <c r="L24" s="5">
        <f t="shared" si="3"/>
        <v>-24148651.550080001</v>
      </c>
      <c r="N24" s="107"/>
    </row>
    <row r="25" spans="1:14" s="27" customFormat="1" x14ac:dyDescent="0.2">
      <c r="A25" s="6" t="s">
        <v>26</v>
      </c>
      <c r="B25" s="5">
        <v>34502008.880000003</v>
      </c>
      <c r="C25" s="5">
        <v>60000000</v>
      </c>
      <c r="D25" s="5">
        <f t="shared" si="0"/>
        <v>25497991.119999997</v>
      </c>
      <c r="E25" s="8"/>
      <c r="F25" s="5">
        <v>53502144</v>
      </c>
      <c r="G25" s="5">
        <v>61800000</v>
      </c>
      <c r="H25" s="5">
        <f t="shared" si="1"/>
        <v>8297856</v>
      </c>
      <c r="J25" s="5">
        <v>55460322.470399991</v>
      </c>
      <c r="K25" s="5">
        <v>59579046</v>
      </c>
      <c r="L25" s="5">
        <f t="shared" si="3"/>
        <v>4118723.5296000093</v>
      </c>
      <c r="N25" s="107"/>
    </row>
    <row r="26" spans="1:14" ht="15" x14ac:dyDescent="0.2">
      <c r="A26" s="26" t="s">
        <v>27</v>
      </c>
      <c r="B26" s="3">
        <v>0</v>
      </c>
      <c r="C26" s="3">
        <v>0</v>
      </c>
      <c r="D26" s="3">
        <f t="shared" si="0"/>
        <v>0</v>
      </c>
      <c r="E26" s="9"/>
      <c r="F26" s="3">
        <v>0</v>
      </c>
      <c r="G26" s="3"/>
      <c r="H26" s="3">
        <f t="shared" si="1"/>
        <v>0</v>
      </c>
      <c r="J26" s="3">
        <v>0</v>
      </c>
      <c r="K26" s="3"/>
      <c r="L26" s="3">
        <f t="shared" si="3"/>
        <v>0</v>
      </c>
      <c r="N26" s="107"/>
    </row>
    <row r="27" spans="1:14" ht="15" x14ac:dyDescent="0.2">
      <c r="A27" s="26" t="s">
        <v>28</v>
      </c>
      <c r="B27" s="3">
        <f>SUM(B28:B29)</f>
        <v>90000000</v>
      </c>
      <c r="C27" s="3">
        <f>SUM(C28:C29)</f>
        <v>93150000</v>
      </c>
      <c r="D27" s="3">
        <f t="shared" si="0"/>
        <v>3150000</v>
      </c>
      <c r="E27" s="9"/>
      <c r="F27" s="3">
        <f>SUM(F28:F29)</f>
        <v>81744500</v>
      </c>
      <c r="G27" s="3">
        <f>SUM(G28:G29)</f>
        <v>95944500</v>
      </c>
      <c r="H27" s="3">
        <f t="shared" si="1"/>
        <v>14200000</v>
      </c>
      <c r="J27" s="3">
        <f>SUM(J28:J29)</f>
        <v>94000000</v>
      </c>
      <c r="K27" s="3">
        <f>SUM(K28:K29)</f>
        <v>95944500</v>
      </c>
      <c r="L27" s="3">
        <f t="shared" si="3"/>
        <v>1944500</v>
      </c>
      <c r="N27" s="107"/>
    </row>
    <row r="28" spans="1:14" x14ac:dyDescent="0.2">
      <c r="A28" s="6" t="s">
        <v>29</v>
      </c>
      <c r="B28" s="5">
        <v>30000000</v>
      </c>
      <c r="C28" s="5">
        <v>29000000</v>
      </c>
      <c r="D28" s="5">
        <f t="shared" si="0"/>
        <v>-1000000</v>
      </c>
      <c r="E28" s="8"/>
      <c r="F28" s="5">
        <v>27000000</v>
      </c>
      <c r="G28" s="5">
        <v>36000000</v>
      </c>
      <c r="H28" s="5">
        <f t="shared" si="1"/>
        <v>9000000</v>
      </c>
      <c r="J28" s="5">
        <v>27000000</v>
      </c>
      <c r="K28" s="5">
        <v>35944500</v>
      </c>
      <c r="L28" s="5">
        <f t="shared" si="3"/>
        <v>8944500</v>
      </c>
      <c r="N28" s="107"/>
    </row>
    <row r="29" spans="1:14" s="27" customFormat="1" x14ac:dyDescent="0.2">
      <c r="A29" s="6" t="s">
        <v>30</v>
      </c>
      <c r="B29" s="5">
        <v>60000000</v>
      </c>
      <c r="C29" s="5">
        <v>64150000</v>
      </c>
      <c r="D29" s="5">
        <f t="shared" si="0"/>
        <v>4150000</v>
      </c>
      <c r="E29" s="8"/>
      <c r="F29" s="5">
        <v>54744500</v>
      </c>
      <c r="G29" s="5">
        <v>59944500</v>
      </c>
      <c r="H29" s="5">
        <f t="shared" si="1"/>
        <v>5200000</v>
      </c>
      <c r="J29" s="5">
        <v>67000000</v>
      </c>
      <c r="K29" s="5">
        <v>60000000</v>
      </c>
      <c r="L29" s="5">
        <f t="shared" si="3"/>
        <v>-7000000</v>
      </c>
      <c r="N29" s="108"/>
    </row>
    <row r="30" spans="1:14" ht="15" x14ac:dyDescent="0.2">
      <c r="A30" s="6"/>
      <c r="B30" s="3"/>
      <c r="C30" s="3"/>
      <c r="D30" s="3"/>
      <c r="E30" s="9"/>
      <c r="F30" s="3"/>
      <c r="G30" s="3"/>
      <c r="H30" s="3"/>
      <c r="J30" s="3"/>
      <c r="K30" s="3"/>
      <c r="L30" s="3"/>
      <c r="N30" s="21"/>
    </row>
    <row r="31" spans="1:14" ht="15" x14ac:dyDescent="0.2">
      <c r="A31" s="26" t="s">
        <v>31</v>
      </c>
      <c r="B31" s="3">
        <f>SUM(B32:B33)</f>
        <v>37000000000</v>
      </c>
      <c r="C31" s="3">
        <f>SUM(C32:C33)</f>
        <v>2214350000</v>
      </c>
      <c r="D31" s="3">
        <f t="shared" si="0"/>
        <v>-34785650000</v>
      </c>
      <c r="E31" s="9"/>
      <c r="F31" s="3">
        <f>SUM(F32:F33)</f>
        <v>38853951509.723991</v>
      </c>
      <c r="G31" s="3">
        <f>SUM(G32:G33)</f>
        <v>959445000</v>
      </c>
      <c r="H31" s="3">
        <f t="shared" si="1"/>
        <v>-37894506509.723991</v>
      </c>
      <c r="J31" s="3">
        <f>SUM(J32:J33)</f>
        <v>959445000</v>
      </c>
      <c r="K31" s="3">
        <f>SUM(K32:K33)</f>
        <v>1760550000</v>
      </c>
      <c r="L31" s="3">
        <f t="shared" ref="L31:L33" si="4">+K31-J31</f>
        <v>801105000</v>
      </c>
      <c r="N31" s="21"/>
    </row>
    <row r="32" spans="1:14" x14ac:dyDescent="0.2">
      <c r="A32" s="6" t="s">
        <v>32</v>
      </c>
      <c r="B32" s="5">
        <v>36500000000</v>
      </c>
      <c r="C32" s="5">
        <v>0</v>
      </c>
      <c r="D32" s="5">
        <f t="shared" si="0"/>
        <v>-36500000000</v>
      </c>
      <c r="E32" s="8"/>
      <c r="F32" s="5">
        <v>35633931509.723991</v>
      </c>
      <c r="G32" s="5"/>
      <c r="H32" s="5">
        <f t="shared" si="1"/>
        <v>-35633931509.723991</v>
      </c>
      <c r="J32" s="5"/>
      <c r="K32" s="5">
        <v>390550000</v>
      </c>
      <c r="L32" s="5">
        <f t="shared" si="4"/>
        <v>390550000</v>
      </c>
      <c r="N32" s="22"/>
    </row>
    <row r="33" spans="1:14" s="27" customFormat="1" ht="51" x14ac:dyDescent="0.2">
      <c r="A33" s="6" t="s">
        <v>33</v>
      </c>
      <c r="B33" s="5">
        <v>500000000</v>
      </c>
      <c r="C33" s="5">
        <v>2214350000</v>
      </c>
      <c r="D33" s="5">
        <f t="shared" si="0"/>
        <v>1714350000</v>
      </c>
      <c r="E33" s="8"/>
      <c r="F33" s="5">
        <v>3220020000</v>
      </c>
      <c r="G33" s="5">
        <v>959445000</v>
      </c>
      <c r="H33" s="5">
        <f t="shared" si="1"/>
        <v>-2260575000</v>
      </c>
      <c r="J33" s="5">
        <v>959445000</v>
      </c>
      <c r="K33" s="5">
        <v>1370000000</v>
      </c>
      <c r="L33" s="5">
        <f t="shared" si="4"/>
        <v>410555000</v>
      </c>
      <c r="N33" s="30" t="s">
        <v>157</v>
      </c>
    </row>
    <row r="34" spans="1:14" s="27" customFormat="1" ht="15" x14ac:dyDescent="0.2">
      <c r="A34" s="6"/>
      <c r="B34" s="3"/>
      <c r="C34" s="3"/>
      <c r="D34" s="3"/>
      <c r="E34" s="9"/>
      <c r="F34" s="3"/>
      <c r="G34" s="3"/>
      <c r="H34" s="3"/>
      <c r="J34" s="3"/>
      <c r="K34" s="3"/>
      <c r="L34" s="3"/>
      <c r="N34" s="28"/>
    </row>
    <row r="35" spans="1:14" ht="15" x14ac:dyDescent="0.2">
      <c r="A35" s="26" t="s">
        <v>34</v>
      </c>
      <c r="B35" s="3">
        <f>+B36+B40+B46+B48</f>
        <v>5301070227.4272099</v>
      </c>
      <c r="C35" s="3">
        <f>+C36+C40+C46+C48</f>
        <v>4699197563</v>
      </c>
      <c r="D35" s="3">
        <f t="shared" si="0"/>
        <v>-601872664.42720985</v>
      </c>
      <c r="E35" s="9"/>
      <c r="F35" s="3">
        <f>+F36+F40+F46+F48</f>
        <v>4908074096.6171083</v>
      </c>
      <c r="G35" s="3">
        <f>+G36+G40+G46+G48</f>
        <v>5508329933</v>
      </c>
      <c r="H35" s="3">
        <f t="shared" si="1"/>
        <v>600255836.38289165</v>
      </c>
      <c r="J35" s="3">
        <f>+J36+J40+J46+J48</f>
        <v>4940559378.1070766</v>
      </c>
      <c r="K35" s="3">
        <f>+K36+K40+K46+K48</f>
        <v>4884628205</v>
      </c>
      <c r="L35" s="3">
        <f t="shared" ref="L35:L44" si="5">+K35-J35</f>
        <v>-55931173.107076645</v>
      </c>
      <c r="N35" s="106" t="s">
        <v>158</v>
      </c>
    </row>
    <row r="36" spans="1:14" ht="15" x14ac:dyDescent="0.2">
      <c r="A36" s="26" t="s">
        <v>35</v>
      </c>
      <c r="B36" s="3">
        <f>SUM(B37:B39)</f>
        <v>2045164956.3912916</v>
      </c>
      <c r="C36" s="3">
        <f>SUM(C37:C39)</f>
        <v>1893184488</v>
      </c>
      <c r="D36" s="3">
        <f t="shared" si="0"/>
        <v>-151980468.39129162</v>
      </c>
      <c r="E36" s="9"/>
      <c r="F36" s="3">
        <f>SUM(F37:F39)</f>
        <v>2166104213.3484669</v>
      </c>
      <c r="G36" s="3">
        <f>SUM(G37:G39)</f>
        <v>2180219885</v>
      </c>
      <c r="H36" s="3">
        <f t="shared" si="1"/>
        <v>14115671.651533127</v>
      </c>
      <c r="J36" s="3">
        <f>SUM(J37:J39)</f>
        <v>2263322891.001471</v>
      </c>
      <c r="K36" s="3">
        <f>SUM(K37:K39)</f>
        <v>1989501982</v>
      </c>
      <c r="L36" s="3">
        <f t="shared" si="5"/>
        <v>-273820909.00147104</v>
      </c>
      <c r="N36" s="109"/>
    </row>
    <row r="37" spans="1:14" x14ac:dyDescent="0.2">
      <c r="A37" s="6" t="s">
        <v>36</v>
      </c>
      <c r="B37" s="5">
        <v>491520464.21165371</v>
      </c>
      <c r="C37" s="5">
        <v>451056193</v>
      </c>
      <c r="D37" s="5">
        <f t="shared" si="0"/>
        <v>-40464271.211653709</v>
      </c>
      <c r="E37" s="8"/>
      <c r="F37" s="5">
        <v>520515407.57261115</v>
      </c>
      <c r="G37" s="5">
        <v>518768476</v>
      </c>
      <c r="H37" s="5">
        <f t="shared" si="1"/>
        <v>-1746931.5726111531</v>
      </c>
      <c r="J37" s="5">
        <v>543695218.28832889</v>
      </c>
      <c r="K37" s="5">
        <v>477727913</v>
      </c>
      <c r="L37" s="5">
        <f t="shared" si="5"/>
        <v>-65967305.288328886</v>
      </c>
      <c r="N37" s="109"/>
    </row>
    <row r="38" spans="1:14" s="27" customFormat="1" x14ac:dyDescent="0.2">
      <c r="A38" s="6" t="s">
        <v>37</v>
      </c>
      <c r="B38" s="5">
        <v>631080657.9685384</v>
      </c>
      <c r="C38" s="5">
        <v>617867029</v>
      </c>
      <c r="D38" s="5">
        <f t="shared" si="0"/>
        <v>-13213628.968538404</v>
      </c>
      <c r="E38" s="8"/>
      <c r="F38" s="5">
        <v>664221387.25616002</v>
      </c>
      <c r="G38" s="5">
        <v>709567000</v>
      </c>
      <c r="H38" s="5">
        <f t="shared" si="1"/>
        <v>45345612.743839979</v>
      </c>
      <c r="J38" s="5">
        <v>694106252.01420164</v>
      </c>
      <c r="K38" s="5">
        <v>610723059</v>
      </c>
      <c r="L38" s="5">
        <f t="shared" si="5"/>
        <v>-83383193.014201641</v>
      </c>
      <c r="N38" s="109"/>
    </row>
    <row r="39" spans="1:14" x14ac:dyDescent="0.2">
      <c r="A39" s="6" t="s">
        <v>38</v>
      </c>
      <c r="B39" s="5">
        <v>922563834.21109951</v>
      </c>
      <c r="C39" s="5">
        <v>824261266</v>
      </c>
      <c r="D39" s="5">
        <f t="shared" si="0"/>
        <v>-98302568.211099505</v>
      </c>
      <c r="E39" s="8"/>
      <c r="F39" s="5">
        <v>981367418.51969564</v>
      </c>
      <c r="G39" s="5">
        <v>951884409</v>
      </c>
      <c r="H39" s="5">
        <f t="shared" si="1"/>
        <v>-29483009.51969564</v>
      </c>
      <c r="J39" s="5">
        <v>1025521420.6989406</v>
      </c>
      <c r="K39" s="5">
        <v>901051010</v>
      </c>
      <c r="L39" s="5">
        <f t="shared" si="5"/>
        <v>-124470410.69894063</v>
      </c>
      <c r="N39" s="109"/>
    </row>
    <row r="40" spans="1:14" ht="15" x14ac:dyDescent="0.2">
      <c r="A40" s="26" t="s">
        <v>39</v>
      </c>
      <c r="B40" s="3">
        <f>SUM(B41:B44)</f>
        <v>2641504690.7713509</v>
      </c>
      <c r="C40" s="3">
        <f>SUM(C41:C44)</f>
        <v>2245108700</v>
      </c>
      <c r="D40" s="3">
        <f t="shared" si="0"/>
        <v>-396395990.77135086</v>
      </c>
      <c r="E40" s="9"/>
      <c r="F40" s="3">
        <f>SUM(F41:F44)</f>
        <v>2062462640.6028779</v>
      </c>
      <c r="G40" s="3">
        <f>SUM(G41:G44)</f>
        <v>2670160133</v>
      </c>
      <c r="H40" s="3">
        <f t="shared" si="1"/>
        <v>607697492.39712214</v>
      </c>
      <c r="J40" s="3">
        <f>SUM(J41:J44)</f>
        <v>1974613772.656415</v>
      </c>
      <c r="K40" s="3">
        <f>SUM(K41:K44)</f>
        <v>2274874771</v>
      </c>
      <c r="L40" s="3">
        <f t="shared" si="5"/>
        <v>300260998.34358501</v>
      </c>
      <c r="N40" s="109"/>
    </row>
    <row r="41" spans="1:14" x14ac:dyDescent="0.2">
      <c r="A41" s="6" t="s">
        <v>40</v>
      </c>
      <c r="B41" s="5">
        <v>1122547256.033246</v>
      </c>
      <c r="C41" s="5">
        <v>976390488</v>
      </c>
      <c r="D41" s="5">
        <f t="shared" si="0"/>
        <v>-146156768.03324604</v>
      </c>
      <c r="E41" s="8"/>
      <c r="F41" s="5">
        <v>1024251371.0425143</v>
      </c>
      <c r="G41" s="5">
        <v>1143300000</v>
      </c>
      <c r="H41" s="5">
        <f t="shared" si="1"/>
        <v>119048628.95748568</v>
      </c>
      <c r="J41" s="5">
        <v>1022048577.9400647</v>
      </c>
      <c r="K41" s="5">
        <v>1012926432</v>
      </c>
      <c r="L41" s="5">
        <f t="shared" si="5"/>
        <v>-9122145.9400646687</v>
      </c>
      <c r="N41" s="109"/>
    </row>
    <row r="42" spans="1:14" x14ac:dyDescent="0.2">
      <c r="A42" s="6" t="s">
        <v>41</v>
      </c>
      <c r="B42" s="5">
        <v>711644146.21984136</v>
      </c>
      <c r="C42" s="5">
        <v>616900000</v>
      </c>
      <c r="D42" s="5">
        <f t="shared" si="0"/>
        <v>-94744146.219841361</v>
      </c>
      <c r="E42" s="8"/>
      <c r="F42" s="5">
        <v>733256810.21103978</v>
      </c>
      <c r="G42" s="5">
        <v>759007000</v>
      </c>
      <c r="H42" s="5">
        <f t="shared" si="1"/>
        <v>25750189.788960218</v>
      </c>
      <c r="J42" s="5">
        <v>766247739.17915344</v>
      </c>
      <c r="K42" s="5">
        <v>674198168</v>
      </c>
      <c r="L42" s="5">
        <f t="shared" si="5"/>
        <v>-92049571.179153442</v>
      </c>
      <c r="N42" s="109"/>
    </row>
    <row r="43" spans="1:14" x14ac:dyDescent="0.2">
      <c r="A43" s="6" t="s">
        <v>42</v>
      </c>
      <c r="B43" s="5">
        <v>28532902.089003075</v>
      </c>
      <c r="C43" s="5">
        <v>20000000</v>
      </c>
      <c r="D43" s="5">
        <f t="shared" si="0"/>
        <v>-8532902.0890030749</v>
      </c>
      <c r="E43" s="8"/>
      <c r="F43" s="5">
        <v>8512971.3529043589</v>
      </c>
      <c r="G43" s="5">
        <v>60000000</v>
      </c>
      <c r="H43" s="5">
        <f t="shared" si="1"/>
        <v>51487028.647095643</v>
      </c>
      <c r="J43" s="5">
        <v>8895989.7296861894</v>
      </c>
      <c r="K43" s="5">
        <v>241361406</v>
      </c>
      <c r="L43" s="5">
        <f t="shared" si="5"/>
        <v>232465416.2703138</v>
      </c>
      <c r="N43" s="109"/>
    </row>
    <row r="44" spans="1:14" s="27" customFormat="1" ht="25.5" x14ac:dyDescent="0.2">
      <c r="A44" s="6" t="s">
        <v>43</v>
      </c>
      <c r="B44" s="5">
        <v>778780386.42926037</v>
      </c>
      <c r="C44" s="5">
        <v>631818212</v>
      </c>
      <c r="D44" s="5">
        <f t="shared" si="0"/>
        <v>-146962174.42926037</v>
      </c>
      <c r="E44" s="8"/>
      <c r="F44" s="5">
        <v>296441487.99641937</v>
      </c>
      <c r="G44" s="5">
        <v>707853133</v>
      </c>
      <c r="H44" s="5">
        <f t="shared" si="1"/>
        <v>411411645.00358063</v>
      </c>
      <c r="J44" s="5">
        <v>177421465.80751064</v>
      </c>
      <c r="K44" s="5">
        <v>346388765</v>
      </c>
      <c r="L44" s="5">
        <f t="shared" si="5"/>
        <v>168967299.19248936</v>
      </c>
      <c r="N44" s="109"/>
    </row>
    <row r="45" spans="1:14" s="27" customFormat="1" ht="15" x14ac:dyDescent="0.2">
      <c r="A45" s="26"/>
      <c r="B45" s="3"/>
      <c r="C45" s="3"/>
      <c r="D45" s="3"/>
      <c r="E45" s="9"/>
      <c r="F45" s="3"/>
      <c r="G45" s="3"/>
      <c r="H45" s="3"/>
      <c r="J45" s="3"/>
      <c r="K45" s="3"/>
      <c r="L45" s="3"/>
      <c r="N45" s="109"/>
    </row>
    <row r="46" spans="1:14" s="27" customFormat="1" ht="15" x14ac:dyDescent="0.2">
      <c r="A46" s="26" t="s">
        <v>44</v>
      </c>
      <c r="B46" s="3">
        <v>368640348.15874028</v>
      </c>
      <c r="C46" s="3">
        <v>337742625</v>
      </c>
      <c r="D46" s="3">
        <f t="shared" si="0"/>
        <v>-30897723.158740282</v>
      </c>
      <c r="E46" s="9"/>
      <c r="F46" s="3">
        <v>407704345.59945834</v>
      </c>
      <c r="G46" s="3">
        <v>391000000</v>
      </c>
      <c r="H46" s="3">
        <f t="shared" si="1"/>
        <v>-16704345.599458337</v>
      </c>
      <c r="J46" s="3">
        <v>421573628.66951466</v>
      </c>
      <c r="K46" s="3">
        <v>372150871</v>
      </c>
      <c r="L46" s="3">
        <f t="shared" ref="L46" si="6">+K46-J46</f>
        <v>-49422757.669514656</v>
      </c>
      <c r="N46" s="109"/>
    </row>
    <row r="47" spans="1:14" s="27" customFormat="1" ht="15" x14ac:dyDescent="0.2">
      <c r="A47" s="26"/>
      <c r="B47" s="3"/>
      <c r="C47" s="3"/>
      <c r="D47" s="3"/>
      <c r="E47" s="9"/>
      <c r="F47" s="3"/>
      <c r="G47" s="3"/>
      <c r="H47" s="3"/>
      <c r="J47" s="3"/>
      <c r="K47" s="3"/>
      <c r="L47" s="3"/>
      <c r="N47" s="109"/>
    </row>
    <row r="48" spans="1:14" s="31" customFormat="1" ht="15" x14ac:dyDescent="0.2">
      <c r="A48" s="26" t="s">
        <v>45</v>
      </c>
      <c r="B48" s="3">
        <v>245760232.10582685</v>
      </c>
      <c r="C48" s="3">
        <v>223161750</v>
      </c>
      <c r="D48" s="3">
        <f t="shared" si="0"/>
        <v>-22598482.105826855</v>
      </c>
      <c r="E48" s="9"/>
      <c r="F48" s="3">
        <v>271802897.06630558</v>
      </c>
      <c r="G48" s="3">
        <v>266949915</v>
      </c>
      <c r="H48" s="3">
        <f t="shared" si="1"/>
        <v>-4852982.0663055778</v>
      </c>
      <c r="J48" s="3">
        <v>281049085.77967644</v>
      </c>
      <c r="K48" s="3">
        <v>248100581</v>
      </c>
      <c r="L48" s="3">
        <f t="shared" ref="L48" si="7">+K48-J48</f>
        <v>-32948504.779676437</v>
      </c>
      <c r="N48" s="110"/>
    </row>
    <row r="49" spans="1:14" s="27" customFormat="1" ht="15" x14ac:dyDescent="0.2">
      <c r="A49" s="26"/>
      <c r="B49" s="4"/>
      <c r="C49" s="4"/>
      <c r="D49" s="4"/>
      <c r="E49" s="9"/>
      <c r="F49" s="4"/>
      <c r="G49" s="4"/>
      <c r="H49" s="4"/>
      <c r="J49" s="4"/>
      <c r="K49" s="4"/>
      <c r="L49" s="4"/>
      <c r="N49" s="28"/>
    </row>
    <row r="50" spans="1:14" ht="15" x14ac:dyDescent="0.2">
      <c r="A50" s="25" t="s">
        <v>46</v>
      </c>
      <c r="B50" s="3">
        <f>+B51+B58</f>
        <v>74647327461.74144</v>
      </c>
      <c r="C50" s="3">
        <f>+C51+C58</f>
        <v>61714472631.199997</v>
      </c>
      <c r="D50" s="3">
        <f t="shared" si="0"/>
        <v>-12932854830.541443</v>
      </c>
      <c r="E50" s="9"/>
      <c r="F50" s="3">
        <f>+F51+F58</f>
        <v>159743206002.10999</v>
      </c>
      <c r="G50" s="3">
        <f>+G51+G58</f>
        <v>38097804838</v>
      </c>
      <c r="H50" s="3">
        <f t="shared" si="1"/>
        <v>-121645401164.10999</v>
      </c>
      <c r="J50" s="3">
        <f>+J51+J58</f>
        <v>200075272983.76141</v>
      </c>
      <c r="K50" s="3">
        <f>+K51+K58</f>
        <v>68063508519</v>
      </c>
      <c r="L50" s="3">
        <f t="shared" ref="L50:L83" si="8">+K50-J50</f>
        <v>-132011764464.76141</v>
      </c>
      <c r="N50" s="21"/>
    </row>
    <row r="51" spans="1:14" s="27" customFormat="1" ht="15" x14ac:dyDescent="0.2">
      <c r="A51" s="26" t="s">
        <v>47</v>
      </c>
      <c r="B51" s="3">
        <f>+B52+B56</f>
        <v>10000000</v>
      </c>
      <c r="C51" s="3">
        <f>+C52+C56</f>
        <v>53912500</v>
      </c>
      <c r="D51" s="3">
        <f t="shared" si="0"/>
        <v>43912500</v>
      </c>
      <c r="E51" s="9"/>
      <c r="F51" s="3">
        <f>+F52+F56</f>
        <v>25000000</v>
      </c>
      <c r="G51" s="3">
        <f>+G52+G56</f>
        <v>15655419</v>
      </c>
      <c r="H51" s="3">
        <f t="shared" si="1"/>
        <v>-9344581</v>
      </c>
      <c r="J51" s="3">
        <f>+J52+J56</f>
        <v>2266000</v>
      </c>
      <c r="K51" s="3">
        <f>+K52+K56</f>
        <v>40764747</v>
      </c>
      <c r="L51" s="3">
        <f t="shared" si="8"/>
        <v>38498747</v>
      </c>
      <c r="N51" s="28"/>
    </row>
    <row r="52" spans="1:14" s="27" customFormat="1" ht="15" x14ac:dyDescent="0.2">
      <c r="A52" s="26" t="s">
        <v>48</v>
      </c>
      <c r="B52" s="3">
        <f>SUM(B53:B55)</f>
        <v>10000000</v>
      </c>
      <c r="C52" s="3">
        <f>SUM(C53:C55)</f>
        <v>9912500</v>
      </c>
      <c r="D52" s="3">
        <f t="shared" si="0"/>
        <v>-87500</v>
      </c>
      <c r="E52" s="8"/>
      <c r="F52" s="3">
        <f>SUM(F53:F55)</f>
        <v>25000000</v>
      </c>
      <c r="G52" s="3">
        <f>SUM(G53:G55)</f>
        <v>15655419</v>
      </c>
      <c r="H52" s="3">
        <f t="shared" si="1"/>
        <v>-9344581</v>
      </c>
      <c r="J52" s="3">
        <f>SUM(J53:J55)</f>
        <v>2266000</v>
      </c>
      <c r="K52" s="3">
        <f>SUM(K53:K55)</f>
        <v>40764747</v>
      </c>
      <c r="L52" s="3">
        <f t="shared" si="8"/>
        <v>38498747</v>
      </c>
      <c r="N52" s="28"/>
    </row>
    <row r="53" spans="1:14" x14ac:dyDescent="0.2">
      <c r="A53" s="6" t="s">
        <v>49</v>
      </c>
      <c r="B53" s="5"/>
      <c r="C53" s="5">
        <v>2771400</v>
      </c>
      <c r="D53" s="5">
        <f t="shared" si="0"/>
        <v>2771400</v>
      </c>
      <c r="E53" s="8"/>
      <c r="F53" s="5">
        <v>24820000</v>
      </c>
      <c r="G53" s="5">
        <v>769000</v>
      </c>
      <c r="H53" s="5">
        <f t="shared" si="1"/>
        <v>-24051000</v>
      </c>
      <c r="J53" s="5">
        <v>412000</v>
      </c>
      <c r="K53" s="5">
        <v>800000</v>
      </c>
      <c r="L53" s="5">
        <f t="shared" si="8"/>
        <v>388000</v>
      </c>
      <c r="N53" s="21"/>
    </row>
    <row r="54" spans="1:14" x14ac:dyDescent="0.2">
      <c r="A54" s="6" t="s">
        <v>50</v>
      </c>
      <c r="B54" s="5"/>
      <c r="C54" s="5">
        <v>1800000</v>
      </c>
      <c r="D54" s="5">
        <f t="shared" si="0"/>
        <v>1800000</v>
      </c>
      <c r="E54" s="8"/>
      <c r="F54" s="5">
        <v>180000</v>
      </c>
      <c r="G54" s="5">
        <v>1800000</v>
      </c>
      <c r="H54" s="5">
        <f t="shared" si="1"/>
        <v>1620000</v>
      </c>
      <c r="J54" s="5">
        <v>1854000</v>
      </c>
      <c r="K54" s="5">
        <v>600000</v>
      </c>
      <c r="L54" s="5">
        <f t="shared" si="8"/>
        <v>-1254000</v>
      </c>
      <c r="N54" s="21"/>
    </row>
    <row r="55" spans="1:14" x14ac:dyDescent="0.2">
      <c r="A55" s="6" t="s">
        <v>51</v>
      </c>
      <c r="B55" s="5">
        <v>10000000</v>
      </c>
      <c r="C55" s="5">
        <v>5341100</v>
      </c>
      <c r="D55" s="5">
        <f t="shared" si="0"/>
        <v>-4658900</v>
      </c>
      <c r="E55" s="8"/>
      <c r="F55" s="5">
        <v>0</v>
      </c>
      <c r="G55" s="5">
        <v>13086419</v>
      </c>
      <c r="H55" s="5">
        <f t="shared" si="1"/>
        <v>13086419</v>
      </c>
      <c r="J55" s="5">
        <v>0</v>
      </c>
      <c r="K55" s="5">
        <v>39364747</v>
      </c>
      <c r="L55" s="5">
        <f t="shared" si="8"/>
        <v>39364747</v>
      </c>
      <c r="N55" s="21"/>
    </row>
    <row r="56" spans="1:14" ht="15" x14ac:dyDescent="0.2">
      <c r="A56" s="26" t="s">
        <v>52</v>
      </c>
      <c r="B56" s="3">
        <f>+B57</f>
        <v>0</v>
      </c>
      <c r="C56" s="3">
        <f>+C57</f>
        <v>44000000</v>
      </c>
      <c r="D56" s="3">
        <f t="shared" si="0"/>
        <v>44000000</v>
      </c>
      <c r="E56" s="8"/>
      <c r="F56" s="3">
        <f>+F57</f>
        <v>0</v>
      </c>
      <c r="G56" s="3">
        <f>+G57</f>
        <v>0</v>
      </c>
      <c r="H56" s="3">
        <f t="shared" si="1"/>
        <v>0</v>
      </c>
      <c r="J56" s="3">
        <f>+J57</f>
        <v>0</v>
      </c>
      <c r="K56" s="3">
        <f>+K57</f>
        <v>0</v>
      </c>
      <c r="L56" s="3">
        <f t="shared" si="8"/>
        <v>0</v>
      </c>
      <c r="N56" s="21"/>
    </row>
    <row r="57" spans="1:14" x14ac:dyDescent="0.2">
      <c r="A57" s="6" t="s">
        <v>53</v>
      </c>
      <c r="B57" s="5"/>
      <c r="C57" s="5">
        <v>44000000</v>
      </c>
      <c r="D57" s="5">
        <f t="shared" si="0"/>
        <v>44000000</v>
      </c>
      <c r="E57" s="8"/>
      <c r="F57" s="5">
        <v>0</v>
      </c>
      <c r="G57" s="5"/>
      <c r="H57" s="5">
        <f t="shared" si="1"/>
        <v>0</v>
      </c>
      <c r="J57" s="5">
        <v>0</v>
      </c>
      <c r="K57" s="5"/>
      <c r="L57" s="5">
        <f t="shared" si="8"/>
        <v>0</v>
      </c>
      <c r="N57" s="21"/>
    </row>
    <row r="58" spans="1:14" ht="15" x14ac:dyDescent="0.2">
      <c r="A58" s="26" t="s">
        <v>54</v>
      </c>
      <c r="B58" s="3">
        <f>+B59+B72+B76+B81+B91+B97+B103+B108+B113+B115+B118+B124+B131+B133+B121</f>
        <v>74637327461.74144</v>
      </c>
      <c r="C58" s="3">
        <f>+C59+C72+C76+C81+C91+C97+C103+C108+C113+C115+C118+C124+C131+C133+C121</f>
        <v>61660560131.199997</v>
      </c>
      <c r="D58" s="3">
        <f t="shared" si="0"/>
        <v>-12976767330.541443</v>
      </c>
      <c r="E58" s="9"/>
      <c r="F58" s="3">
        <f>+F59+F72+F76+F81+F91+F97+F103+F108+F113+F115+F118+F124+F131+F133+F121</f>
        <v>159718206002.10999</v>
      </c>
      <c r="G58" s="3">
        <f>+G59+G72+G76+G81+G91+G97+G103+G108+G113+G115+G118+G124+G131+G133+G121</f>
        <v>38082149419</v>
      </c>
      <c r="H58" s="3">
        <f t="shared" si="1"/>
        <v>-121636056583.10999</v>
      </c>
      <c r="J58" s="3">
        <f>+J59+J72+J76+J81+J91+J97+J103+J108+J113+J115+J118+J124+J131+J133+J121</f>
        <v>200073006983.76141</v>
      </c>
      <c r="K58" s="3">
        <f>+K59+K72+K76+K81+K91+K97+K103+K108+K113+K115+K118+K124+K131+K133+K121</f>
        <v>68022743772</v>
      </c>
      <c r="L58" s="3">
        <f t="shared" si="8"/>
        <v>-132050263211.76141</v>
      </c>
      <c r="N58" s="21"/>
    </row>
    <row r="59" spans="1:14" ht="15" x14ac:dyDescent="0.2">
      <c r="A59" s="26" t="s">
        <v>55</v>
      </c>
      <c r="B59" s="3">
        <f>SUM(B60:B71)</f>
        <v>22517990000</v>
      </c>
      <c r="C59" s="3">
        <f>SUM(C60:C71)</f>
        <v>818279441</v>
      </c>
      <c r="D59" s="3">
        <f t="shared" si="0"/>
        <v>-21699710559</v>
      </c>
      <c r="E59" s="9"/>
      <c r="F59" s="3">
        <f>SUM(F60:F71)</f>
        <v>47695138899.029999</v>
      </c>
      <c r="G59" s="3">
        <f>SUM(G60:G71)</f>
        <v>2085820082</v>
      </c>
      <c r="H59" s="3">
        <f t="shared" si="1"/>
        <v>-45609318817.029999</v>
      </c>
      <c r="J59" s="3">
        <f>SUM(J60:J71)</f>
        <v>47700263649.360001</v>
      </c>
      <c r="K59" s="3">
        <f>SUM(K60:K71)</f>
        <v>3945363649</v>
      </c>
      <c r="L59" s="3">
        <f t="shared" si="8"/>
        <v>-43754900000.360001</v>
      </c>
      <c r="N59" s="21"/>
    </row>
    <row r="60" spans="1:14" x14ac:dyDescent="0.2">
      <c r="A60" s="6" t="s">
        <v>56</v>
      </c>
      <c r="B60" s="5">
        <v>1390000</v>
      </c>
      <c r="C60" s="5">
        <v>3500000</v>
      </c>
      <c r="D60" s="5">
        <f t="shared" si="0"/>
        <v>2110000</v>
      </c>
      <c r="E60" s="8"/>
      <c r="F60" s="5">
        <v>15439000</v>
      </c>
      <c r="G60" s="5"/>
      <c r="H60" s="5">
        <f t="shared" si="1"/>
        <v>-15439000</v>
      </c>
      <c r="J60" s="5">
        <v>0</v>
      </c>
      <c r="K60" s="5"/>
      <c r="L60" s="5">
        <f t="shared" si="8"/>
        <v>0</v>
      </c>
      <c r="N60" s="21"/>
    </row>
    <row r="61" spans="1:14" ht="25.5" x14ac:dyDescent="0.2">
      <c r="A61" s="6" t="s">
        <v>57</v>
      </c>
      <c r="B61" s="5">
        <v>34000000</v>
      </c>
      <c r="C61" s="5">
        <v>0</v>
      </c>
      <c r="D61" s="5">
        <f t="shared" si="0"/>
        <v>-34000000</v>
      </c>
      <c r="E61" s="8"/>
      <c r="F61" s="5">
        <v>975000000</v>
      </c>
      <c r="G61" s="5"/>
      <c r="H61" s="5">
        <f t="shared" si="1"/>
        <v>-975000000</v>
      </c>
      <c r="J61" s="5">
        <v>1250000000</v>
      </c>
      <c r="K61" s="5"/>
      <c r="L61" s="5">
        <f t="shared" si="8"/>
        <v>-1250000000</v>
      </c>
      <c r="N61" s="32" t="s">
        <v>159</v>
      </c>
    </row>
    <row r="62" spans="1:14" x14ac:dyDescent="0.2">
      <c r="A62" s="6" t="s">
        <v>58</v>
      </c>
      <c r="B62" s="5">
        <v>2877500000</v>
      </c>
      <c r="C62" s="5">
        <v>578630880</v>
      </c>
      <c r="D62" s="5">
        <f t="shared" si="0"/>
        <v>-2298869120</v>
      </c>
      <c r="E62" s="8"/>
      <c r="F62" s="5">
        <v>4967000000</v>
      </c>
      <c r="G62" s="5">
        <v>2085820082</v>
      </c>
      <c r="H62" s="5">
        <f t="shared" si="1"/>
        <v>-2881179918</v>
      </c>
      <c r="J62" s="5">
        <v>3922500000</v>
      </c>
      <c r="K62" s="5">
        <v>2000000</v>
      </c>
      <c r="L62" s="5">
        <f t="shared" si="8"/>
        <v>-3920500000</v>
      </c>
      <c r="N62" s="21"/>
    </row>
    <row r="63" spans="1:14" ht="25.5" x14ac:dyDescent="0.2">
      <c r="A63" s="6" t="s">
        <v>59</v>
      </c>
      <c r="B63" s="5">
        <v>228400000</v>
      </c>
      <c r="C63" s="5">
        <v>186967761</v>
      </c>
      <c r="D63" s="5">
        <f t="shared" si="0"/>
        <v>-41432239</v>
      </c>
      <c r="E63" s="8"/>
      <c r="F63" s="5">
        <v>3296703089.0299997</v>
      </c>
      <c r="G63" s="5"/>
      <c r="H63" s="5">
        <f t="shared" si="1"/>
        <v>-3296703089.0299997</v>
      </c>
      <c r="J63" s="5">
        <v>406143649.36000001</v>
      </c>
      <c r="K63" s="5">
        <v>193143649</v>
      </c>
      <c r="L63" s="5">
        <f t="shared" si="8"/>
        <v>-213000000.36000001</v>
      </c>
      <c r="N63" s="32" t="s">
        <v>159</v>
      </c>
    </row>
    <row r="64" spans="1:14" x14ac:dyDescent="0.2">
      <c r="A64" s="6" t="s">
        <v>60</v>
      </c>
      <c r="B64" s="5">
        <v>76000000</v>
      </c>
      <c r="C64" s="5">
        <v>0</v>
      </c>
      <c r="D64" s="5">
        <f t="shared" si="0"/>
        <v>-76000000</v>
      </c>
      <c r="E64" s="8"/>
      <c r="F64" s="5">
        <v>0</v>
      </c>
      <c r="G64" s="5"/>
      <c r="H64" s="5">
        <f t="shared" si="1"/>
        <v>0</v>
      </c>
      <c r="J64" s="5">
        <v>0</v>
      </c>
      <c r="K64" s="5"/>
      <c r="L64" s="5">
        <f t="shared" si="8"/>
        <v>0</v>
      </c>
      <c r="N64" s="21"/>
    </row>
    <row r="65" spans="1:14" s="27" customFormat="1" ht="25.5" x14ac:dyDescent="0.2">
      <c r="A65" s="6" t="s">
        <v>61</v>
      </c>
      <c r="B65" s="5">
        <v>200000000</v>
      </c>
      <c r="C65" s="5">
        <v>0</v>
      </c>
      <c r="D65" s="5">
        <f t="shared" si="0"/>
        <v>-200000000</v>
      </c>
      <c r="E65" s="8"/>
      <c r="F65" s="5">
        <v>942817150</v>
      </c>
      <c r="G65" s="5"/>
      <c r="H65" s="5">
        <f t="shared" si="1"/>
        <v>-942817150</v>
      </c>
      <c r="J65" s="5">
        <v>0</v>
      </c>
      <c r="K65" s="5"/>
      <c r="L65" s="5">
        <f t="shared" si="8"/>
        <v>0</v>
      </c>
      <c r="N65" s="32" t="s">
        <v>159</v>
      </c>
    </row>
    <row r="66" spans="1:14" ht="25.5" x14ac:dyDescent="0.2">
      <c r="A66" s="6" t="s">
        <v>62</v>
      </c>
      <c r="B66" s="5">
        <v>1500000000</v>
      </c>
      <c r="C66" s="5">
        <v>0</v>
      </c>
      <c r="D66" s="5">
        <f t="shared" si="0"/>
        <v>-1500000000</v>
      </c>
      <c r="E66" s="8"/>
      <c r="F66" s="5">
        <v>959354560</v>
      </c>
      <c r="G66" s="5"/>
      <c r="H66" s="5">
        <f t="shared" si="1"/>
        <v>-959354560</v>
      </c>
      <c r="J66" s="5">
        <v>0</v>
      </c>
      <c r="K66" s="5"/>
      <c r="L66" s="5">
        <f t="shared" si="8"/>
        <v>0</v>
      </c>
      <c r="N66" s="32" t="s">
        <v>159</v>
      </c>
    </row>
    <row r="67" spans="1:14" ht="25.5" x14ac:dyDescent="0.2">
      <c r="A67" s="6" t="s">
        <v>63</v>
      </c>
      <c r="B67" s="5">
        <v>800000000</v>
      </c>
      <c r="C67" s="5">
        <v>0</v>
      </c>
      <c r="D67" s="5">
        <f t="shared" si="0"/>
        <v>-800000000</v>
      </c>
      <c r="E67" s="8"/>
      <c r="F67" s="5">
        <v>484445100</v>
      </c>
      <c r="G67" s="5"/>
      <c r="H67" s="5">
        <f t="shared" si="1"/>
        <v>-484445100</v>
      </c>
      <c r="J67" s="5">
        <v>0</v>
      </c>
      <c r="K67" s="5"/>
      <c r="L67" s="5">
        <f t="shared" si="8"/>
        <v>0</v>
      </c>
      <c r="N67" s="32" t="s">
        <v>159</v>
      </c>
    </row>
    <row r="68" spans="1:14" ht="25.5" x14ac:dyDescent="0.2">
      <c r="A68" s="6" t="s">
        <v>64</v>
      </c>
      <c r="B68" s="5">
        <v>12117600000</v>
      </c>
      <c r="C68" s="5">
        <v>0</v>
      </c>
      <c r="D68" s="5">
        <f t="shared" si="0"/>
        <v>-12117600000</v>
      </c>
      <c r="E68" s="8"/>
      <c r="F68" s="5">
        <v>30458000000</v>
      </c>
      <c r="G68" s="5"/>
      <c r="H68" s="5">
        <f t="shared" si="1"/>
        <v>-30458000000</v>
      </c>
      <c r="J68" s="5">
        <v>32285000000</v>
      </c>
      <c r="K68" s="5">
        <v>2000000000</v>
      </c>
      <c r="L68" s="5">
        <f t="shared" si="8"/>
        <v>-30285000000</v>
      </c>
      <c r="N68" s="32" t="s">
        <v>159</v>
      </c>
    </row>
    <row r="69" spans="1:14" s="27" customFormat="1" ht="25.5" x14ac:dyDescent="0.2">
      <c r="A69" s="6" t="s">
        <v>65</v>
      </c>
      <c r="B69" s="5">
        <v>1224000000</v>
      </c>
      <c r="C69" s="5">
        <v>0</v>
      </c>
      <c r="D69" s="5">
        <f t="shared" ref="D69:D132" si="9">+C69-B69</f>
        <v>-1224000000</v>
      </c>
      <c r="E69" s="8"/>
      <c r="F69" s="5">
        <v>2265000000</v>
      </c>
      <c r="G69" s="5"/>
      <c r="H69" s="5">
        <f t="shared" ref="H69:H134" si="10">+G69-F69</f>
        <v>-2265000000</v>
      </c>
      <c r="J69" s="5">
        <v>2356400000</v>
      </c>
      <c r="K69" s="5"/>
      <c r="L69" s="5">
        <f t="shared" si="8"/>
        <v>-2356400000</v>
      </c>
      <c r="N69" s="32" t="s">
        <v>159</v>
      </c>
    </row>
    <row r="70" spans="1:14" s="33" customFormat="1" x14ac:dyDescent="0.2">
      <c r="A70" s="6" t="s">
        <v>66</v>
      </c>
      <c r="B70" s="5">
        <v>335000000</v>
      </c>
      <c r="C70" s="5">
        <v>49180800</v>
      </c>
      <c r="D70" s="5">
        <f t="shared" si="9"/>
        <v>-285819200</v>
      </c>
      <c r="E70" s="8"/>
      <c r="F70" s="5">
        <v>666380000</v>
      </c>
      <c r="G70" s="5"/>
      <c r="H70" s="5">
        <f t="shared" si="10"/>
        <v>-666380000</v>
      </c>
      <c r="J70" s="5">
        <v>820220000</v>
      </c>
      <c r="K70" s="5">
        <v>1750220000</v>
      </c>
      <c r="L70" s="5">
        <f t="shared" si="8"/>
        <v>930000000</v>
      </c>
      <c r="N70" s="34"/>
    </row>
    <row r="71" spans="1:14" ht="25.5" x14ac:dyDescent="0.2">
      <c r="A71" s="6" t="s">
        <v>67</v>
      </c>
      <c r="B71" s="5">
        <v>3124100000</v>
      </c>
      <c r="C71" s="5">
        <v>0</v>
      </c>
      <c r="D71" s="5">
        <f t="shared" si="9"/>
        <v>-3124100000</v>
      </c>
      <c r="E71" s="8"/>
      <c r="F71" s="5">
        <v>2665000000</v>
      </c>
      <c r="G71" s="5"/>
      <c r="H71" s="5">
        <f t="shared" si="10"/>
        <v>-2665000000</v>
      </c>
      <c r="J71" s="5">
        <v>6660000000</v>
      </c>
      <c r="K71" s="5"/>
      <c r="L71" s="5">
        <f t="shared" si="8"/>
        <v>-6660000000</v>
      </c>
      <c r="N71" s="32" t="s">
        <v>159</v>
      </c>
    </row>
    <row r="72" spans="1:14" ht="15" x14ac:dyDescent="0.2">
      <c r="A72" s="26" t="s">
        <v>68</v>
      </c>
      <c r="B72" s="3">
        <f>SUM(B73:B75)</f>
        <v>2931250000</v>
      </c>
      <c r="C72" s="3">
        <f>SUM(C73:C75)</f>
        <v>117825867</v>
      </c>
      <c r="D72" s="3">
        <f t="shared" si="9"/>
        <v>-2813424133</v>
      </c>
      <c r="E72" s="9"/>
      <c r="F72" s="3">
        <f>SUM(F73:F75)</f>
        <v>600717640</v>
      </c>
      <c r="G72" s="3">
        <f>SUM(G73:G75)</f>
        <v>0</v>
      </c>
      <c r="H72" s="3">
        <f t="shared" si="10"/>
        <v>-600717640</v>
      </c>
      <c r="J72" s="3">
        <f>SUM(J73:J75)</f>
        <v>405000000</v>
      </c>
      <c r="K72" s="3">
        <f>SUM(K73:K75)</f>
        <v>0</v>
      </c>
      <c r="L72" s="3">
        <f t="shared" si="8"/>
        <v>-405000000</v>
      </c>
      <c r="N72" s="21"/>
    </row>
    <row r="73" spans="1:14" ht="25.5" x14ac:dyDescent="0.2">
      <c r="A73" s="6" t="s">
        <v>69</v>
      </c>
      <c r="B73" s="5">
        <v>1351001474</v>
      </c>
      <c r="C73" s="5">
        <v>9040000</v>
      </c>
      <c r="D73" s="5">
        <f t="shared" si="9"/>
        <v>-1341961474</v>
      </c>
      <c r="E73" s="8"/>
      <c r="F73" s="5">
        <v>150439000</v>
      </c>
      <c r="G73" s="5"/>
      <c r="H73" s="5">
        <f t="shared" si="10"/>
        <v>-150439000</v>
      </c>
      <c r="J73" s="5">
        <v>135000000</v>
      </c>
      <c r="K73" s="5"/>
      <c r="L73" s="5">
        <f t="shared" si="8"/>
        <v>-135000000</v>
      </c>
      <c r="N73" s="32" t="s">
        <v>159</v>
      </c>
    </row>
    <row r="74" spans="1:14" s="27" customFormat="1" ht="25.5" x14ac:dyDescent="0.2">
      <c r="A74" s="6" t="s">
        <v>70</v>
      </c>
      <c r="B74" s="5">
        <v>1580248526</v>
      </c>
      <c r="C74" s="5">
        <v>100100000</v>
      </c>
      <c r="D74" s="5">
        <f t="shared" si="9"/>
        <v>-1480148526</v>
      </c>
      <c r="E74" s="8"/>
      <c r="F74" s="5">
        <v>450000000</v>
      </c>
      <c r="G74" s="5"/>
      <c r="H74" s="5">
        <f t="shared" si="10"/>
        <v>-450000000</v>
      </c>
      <c r="J74" s="5">
        <v>270000000</v>
      </c>
      <c r="K74" s="5"/>
      <c r="L74" s="5">
        <f t="shared" si="8"/>
        <v>-270000000</v>
      </c>
      <c r="N74" s="32" t="s">
        <v>159</v>
      </c>
    </row>
    <row r="75" spans="1:14" x14ac:dyDescent="0.2">
      <c r="A75" s="6" t="s">
        <v>71</v>
      </c>
      <c r="B75" s="5">
        <v>0</v>
      </c>
      <c r="C75" s="5">
        <v>8685867</v>
      </c>
      <c r="D75" s="5">
        <f t="shared" si="9"/>
        <v>8685867</v>
      </c>
      <c r="E75" s="8"/>
      <c r="F75" s="5">
        <v>278640</v>
      </c>
      <c r="G75" s="5"/>
      <c r="H75" s="5">
        <f t="shared" si="10"/>
        <v>-278640</v>
      </c>
      <c r="J75" s="5"/>
      <c r="K75" s="5"/>
      <c r="L75" s="5">
        <f t="shared" si="8"/>
        <v>0</v>
      </c>
      <c r="N75" s="21"/>
    </row>
    <row r="76" spans="1:14" ht="15" x14ac:dyDescent="0.2">
      <c r="A76" s="26" t="s">
        <v>72</v>
      </c>
      <c r="B76" s="3">
        <f>SUM(B77:B80)</f>
        <v>15433318462</v>
      </c>
      <c r="C76" s="3">
        <f>SUM(C77:C80)</f>
        <v>8670067719</v>
      </c>
      <c r="D76" s="3">
        <f t="shared" si="9"/>
        <v>-6763250743</v>
      </c>
      <c r="E76" s="9"/>
      <c r="F76" s="3">
        <f>SUM(F77:F80)</f>
        <v>30264124405</v>
      </c>
      <c r="G76" s="3">
        <f>SUM(G77:G80)</f>
        <v>0</v>
      </c>
      <c r="H76" s="3">
        <f t="shared" si="10"/>
        <v>-30264124405</v>
      </c>
      <c r="J76" s="3">
        <f>SUM(J77:J80)</f>
        <v>28460000000</v>
      </c>
      <c r="K76" s="3">
        <f>SUM(K77:K80)</f>
        <v>0</v>
      </c>
      <c r="L76" s="3">
        <f t="shared" si="8"/>
        <v>-28460000000</v>
      </c>
      <c r="N76" s="21"/>
    </row>
    <row r="77" spans="1:14" ht="25.5" x14ac:dyDescent="0.2">
      <c r="A77" s="6" t="s">
        <v>73</v>
      </c>
      <c r="B77" s="5">
        <v>3913740000</v>
      </c>
      <c r="C77" s="5">
        <v>2275775016</v>
      </c>
      <c r="D77" s="5">
        <f t="shared" si="9"/>
        <v>-1637964984</v>
      </c>
      <c r="E77" s="8"/>
      <c r="F77" s="5">
        <v>7732800000</v>
      </c>
      <c r="G77" s="5"/>
      <c r="H77" s="5">
        <f t="shared" si="10"/>
        <v>-7732800000</v>
      </c>
      <c r="J77" s="5">
        <v>8612800000</v>
      </c>
      <c r="K77" s="5"/>
      <c r="L77" s="5">
        <f t="shared" si="8"/>
        <v>-8612800000</v>
      </c>
      <c r="N77" s="32" t="s">
        <v>159</v>
      </c>
    </row>
    <row r="78" spans="1:14" ht="25.5" x14ac:dyDescent="0.2">
      <c r="A78" s="6" t="s">
        <v>74</v>
      </c>
      <c r="B78" s="5">
        <v>7830094362</v>
      </c>
      <c r="C78" s="5">
        <v>0</v>
      </c>
      <c r="D78" s="5">
        <f t="shared" si="9"/>
        <v>-7830094362</v>
      </c>
      <c r="E78" s="8"/>
      <c r="F78" s="5">
        <v>5970967405</v>
      </c>
      <c r="G78" s="5"/>
      <c r="H78" s="5">
        <f t="shared" si="10"/>
        <v>-5970967405</v>
      </c>
      <c r="J78" s="5">
        <v>5031700000</v>
      </c>
      <c r="K78" s="5"/>
      <c r="L78" s="5">
        <f t="shared" si="8"/>
        <v>-5031700000</v>
      </c>
      <c r="N78" s="32" t="s">
        <v>159</v>
      </c>
    </row>
    <row r="79" spans="1:14" ht="25.5" x14ac:dyDescent="0.2">
      <c r="A79" s="6" t="s">
        <v>75</v>
      </c>
      <c r="B79" s="5">
        <v>3162000000</v>
      </c>
      <c r="C79" s="5">
        <v>6394292703</v>
      </c>
      <c r="D79" s="5">
        <f t="shared" si="9"/>
        <v>3232292703</v>
      </c>
      <c r="E79" s="8"/>
      <c r="F79" s="5">
        <v>15930250000</v>
      </c>
      <c r="G79" s="5"/>
      <c r="H79" s="5">
        <f t="shared" si="10"/>
        <v>-15930250000</v>
      </c>
      <c r="J79" s="5">
        <v>14045500000</v>
      </c>
      <c r="K79" s="5"/>
      <c r="L79" s="5">
        <f t="shared" si="8"/>
        <v>-14045500000</v>
      </c>
      <c r="N79" s="32" t="s">
        <v>159</v>
      </c>
    </row>
    <row r="80" spans="1:14" ht="25.5" x14ac:dyDescent="0.2">
      <c r="A80" s="6" t="s">
        <v>76</v>
      </c>
      <c r="B80" s="5">
        <v>527484100</v>
      </c>
      <c r="C80" s="5">
        <v>0</v>
      </c>
      <c r="D80" s="5">
        <f t="shared" si="9"/>
        <v>-527484100</v>
      </c>
      <c r="E80" s="8"/>
      <c r="F80" s="5">
        <v>630107000</v>
      </c>
      <c r="G80" s="5"/>
      <c r="H80" s="5">
        <f t="shared" si="10"/>
        <v>-630107000</v>
      </c>
      <c r="J80" s="5">
        <v>770000000</v>
      </c>
      <c r="K80" s="5"/>
      <c r="L80" s="5">
        <f t="shared" si="8"/>
        <v>-770000000</v>
      </c>
      <c r="N80" s="32" t="s">
        <v>159</v>
      </c>
    </row>
    <row r="81" spans="1:14" ht="15" x14ac:dyDescent="0.2">
      <c r="A81" s="26" t="s">
        <v>77</v>
      </c>
      <c r="B81" s="3">
        <f>SUM(B82:B90)</f>
        <v>4461793501</v>
      </c>
      <c r="C81" s="3">
        <f>SUM(C82:C90)</f>
        <v>962952439</v>
      </c>
      <c r="D81" s="3">
        <f t="shared" si="9"/>
        <v>-3498841062</v>
      </c>
      <c r="E81" s="9"/>
      <c r="F81" s="3">
        <f>SUM(F82:F90)</f>
        <v>4656756740</v>
      </c>
      <c r="G81" s="3">
        <f>SUM(G82:G90)</f>
        <v>325000000</v>
      </c>
      <c r="H81" s="3">
        <f t="shared" si="10"/>
        <v>-4331756740</v>
      </c>
      <c r="J81" s="3">
        <f>SUM(J82:J90)</f>
        <v>6925464100</v>
      </c>
      <c r="K81" s="3">
        <f>SUM(K82:K90)</f>
        <v>362300000</v>
      </c>
      <c r="L81" s="3">
        <f t="shared" si="8"/>
        <v>-6563164100</v>
      </c>
      <c r="N81" s="21"/>
    </row>
    <row r="82" spans="1:14" s="27" customFormat="1" x14ac:dyDescent="0.2">
      <c r="A82" s="6" t="s">
        <v>78</v>
      </c>
      <c r="B82" s="5">
        <v>59400000</v>
      </c>
      <c r="C82" s="5">
        <v>32841067</v>
      </c>
      <c r="D82" s="5">
        <f t="shared" si="9"/>
        <v>-26558933</v>
      </c>
      <c r="E82" s="8"/>
      <c r="F82" s="5">
        <v>50000000</v>
      </c>
      <c r="G82" s="5">
        <v>31198950</v>
      </c>
      <c r="H82" s="5">
        <f t="shared" si="10"/>
        <v>-18801050</v>
      </c>
      <c r="J82" s="5">
        <v>33061918.5</v>
      </c>
      <c r="K82" s="46">
        <v>34000000</v>
      </c>
      <c r="L82" s="5">
        <f t="shared" si="8"/>
        <v>938081.5</v>
      </c>
      <c r="N82" s="28"/>
    </row>
    <row r="83" spans="1:14" x14ac:dyDescent="0.2">
      <c r="A83" s="6" t="s">
        <v>79</v>
      </c>
      <c r="B83" s="5">
        <v>355215000</v>
      </c>
      <c r="C83" s="5">
        <v>224311444</v>
      </c>
      <c r="D83" s="5">
        <f t="shared" si="9"/>
        <v>-130903556</v>
      </c>
      <c r="E83" s="8"/>
      <c r="F83" s="5">
        <v>237999600</v>
      </c>
      <c r="G83" s="5">
        <v>238475050</v>
      </c>
      <c r="H83" s="5">
        <f t="shared" si="10"/>
        <v>475450</v>
      </c>
      <c r="J83" s="5">
        <v>245629301.5</v>
      </c>
      <c r="K83" s="47">
        <v>238000000</v>
      </c>
      <c r="L83" s="5">
        <f t="shared" si="8"/>
        <v>-7629301.5</v>
      </c>
      <c r="N83" s="21"/>
    </row>
    <row r="84" spans="1:14" ht="25.5" x14ac:dyDescent="0.2">
      <c r="A84" s="6" t="s">
        <v>80</v>
      </c>
      <c r="B84" s="5"/>
      <c r="C84" s="5"/>
      <c r="D84" s="5"/>
      <c r="E84" s="8"/>
      <c r="F84" s="5">
        <v>117000000</v>
      </c>
      <c r="G84" s="5"/>
      <c r="H84" s="5"/>
      <c r="J84" s="5">
        <v>21450000</v>
      </c>
      <c r="K84" s="47"/>
      <c r="L84" s="5"/>
      <c r="N84" s="32" t="s">
        <v>159</v>
      </c>
    </row>
    <row r="85" spans="1:14" ht="25.5" x14ac:dyDescent="0.2">
      <c r="A85" s="6" t="s">
        <v>81</v>
      </c>
      <c r="B85" s="5">
        <v>1814644440</v>
      </c>
      <c r="C85" s="5">
        <v>2858300</v>
      </c>
      <c r="D85" s="5">
        <f t="shared" si="9"/>
        <v>-1811786140</v>
      </c>
      <c r="E85" s="8"/>
      <c r="F85" s="5">
        <v>1806625000</v>
      </c>
      <c r="G85" s="5">
        <v>6000000</v>
      </c>
      <c r="H85" s="5">
        <f t="shared" si="10"/>
        <v>-1800625000</v>
      </c>
      <c r="J85" s="5">
        <v>2115241500</v>
      </c>
      <c r="K85" s="47"/>
      <c r="L85" s="5">
        <f t="shared" ref="L85:L121" si="11">+K85-J85</f>
        <v>-2115241500</v>
      </c>
      <c r="N85" s="32" t="s">
        <v>159</v>
      </c>
    </row>
    <row r="86" spans="1:14" ht="25.5" x14ac:dyDescent="0.2">
      <c r="A86" s="6" t="s">
        <v>82</v>
      </c>
      <c r="B86" s="5">
        <v>1764006061</v>
      </c>
      <c r="C86" s="5">
        <v>620418493</v>
      </c>
      <c r="D86" s="5">
        <f t="shared" si="9"/>
        <v>-1143587568</v>
      </c>
      <c r="E86" s="8"/>
      <c r="F86" s="5">
        <v>1857156840</v>
      </c>
      <c r="G86" s="5"/>
      <c r="H86" s="5">
        <f t="shared" si="10"/>
        <v>-1857156840</v>
      </c>
      <c r="J86" s="5">
        <v>3844750000</v>
      </c>
      <c r="K86" s="46"/>
      <c r="L86" s="5">
        <f t="shared" si="11"/>
        <v>-3844750000</v>
      </c>
      <c r="N86" s="32" t="s">
        <v>159</v>
      </c>
    </row>
    <row r="87" spans="1:14" x14ac:dyDescent="0.2">
      <c r="A87" s="6" t="s">
        <v>83</v>
      </c>
      <c r="B87" s="5">
        <v>24000000</v>
      </c>
      <c r="C87" s="5">
        <v>59481201</v>
      </c>
      <c r="D87" s="5">
        <f t="shared" si="9"/>
        <v>35481201</v>
      </c>
      <c r="E87" s="8"/>
      <c r="F87" s="5">
        <v>70000000</v>
      </c>
      <c r="G87" s="5">
        <v>34326000</v>
      </c>
      <c r="H87" s="5">
        <f t="shared" si="10"/>
        <v>-35674000</v>
      </c>
      <c r="J87" s="5">
        <v>83775780</v>
      </c>
      <c r="K87" s="46">
        <v>65000000</v>
      </c>
      <c r="L87" s="5">
        <f t="shared" si="11"/>
        <v>-18775780</v>
      </c>
      <c r="N87" s="21"/>
    </row>
    <row r="88" spans="1:14" s="27" customFormat="1" x14ac:dyDescent="0.2">
      <c r="A88" s="6" t="s">
        <v>84</v>
      </c>
      <c r="B88" s="5">
        <v>1800000</v>
      </c>
      <c r="C88" s="5">
        <v>7318288</v>
      </c>
      <c r="D88" s="5">
        <f t="shared" si="9"/>
        <v>5518288</v>
      </c>
      <c r="E88" s="8"/>
      <c r="F88" s="5">
        <v>12000000</v>
      </c>
      <c r="G88" s="5">
        <v>6000000</v>
      </c>
      <c r="H88" s="5">
        <f t="shared" si="10"/>
        <v>-6000000</v>
      </c>
      <c r="J88" s="5">
        <v>11330000</v>
      </c>
      <c r="K88" s="47">
        <v>5000000</v>
      </c>
      <c r="L88" s="5">
        <f t="shared" si="11"/>
        <v>-6330000</v>
      </c>
      <c r="N88" s="28"/>
    </row>
    <row r="89" spans="1:14" x14ac:dyDescent="0.2">
      <c r="A89" s="6" t="s">
        <v>85</v>
      </c>
      <c r="B89" s="5"/>
      <c r="C89" s="5">
        <v>151910</v>
      </c>
      <c r="D89" s="5">
        <f t="shared" si="9"/>
        <v>151910</v>
      </c>
      <c r="E89" s="8"/>
      <c r="F89" s="5">
        <v>960000</v>
      </c>
      <c r="G89" s="5">
        <v>720000</v>
      </c>
      <c r="H89" s="5">
        <f t="shared" si="10"/>
        <v>-240000</v>
      </c>
      <c r="J89" s="5">
        <v>741600</v>
      </c>
      <c r="K89" s="47">
        <v>300000</v>
      </c>
      <c r="L89" s="5">
        <f t="shared" si="11"/>
        <v>-441600</v>
      </c>
      <c r="N89" s="21"/>
    </row>
    <row r="90" spans="1:14" ht="25.5" x14ac:dyDescent="0.2">
      <c r="A90" s="6" t="s">
        <v>86</v>
      </c>
      <c r="B90" s="5">
        <v>442728000</v>
      </c>
      <c r="C90" s="5">
        <v>15571736</v>
      </c>
      <c r="D90" s="5">
        <f t="shared" ref="D90" si="12">+C90-B90</f>
        <v>-427156264</v>
      </c>
      <c r="E90" s="8"/>
      <c r="F90" s="5">
        <v>505015300</v>
      </c>
      <c r="G90" s="5">
        <v>8280000</v>
      </c>
      <c r="H90" s="5">
        <f t="shared" si="10"/>
        <v>-496735300</v>
      </c>
      <c r="J90" s="5">
        <v>569484000</v>
      </c>
      <c r="K90" s="47">
        <f>20000000</f>
        <v>20000000</v>
      </c>
      <c r="L90" s="5">
        <f t="shared" si="11"/>
        <v>-549484000</v>
      </c>
      <c r="N90" s="32" t="s">
        <v>159</v>
      </c>
    </row>
    <row r="91" spans="1:14" ht="15" x14ac:dyDescent="0.2">
      <c r="A91" s="26" t="s">
        <v>87</v>
      </c>
      <c r="B91" s="3">
        <f>SUM(B92:B96)</f>
        <v>11920200000</v>
      </c>
      <c r="C91" s="3">
        <f>SUM(C92:C96)</f>
        <v>21237712333.200001</v>
      </c>
      <c r="D91" s="3">
        <f t="shared" si="9"/>
        <v>9317512333.2000008</v>
      </c>
      <c r="E91" s="9"/>
      <c r="F91" s="3">
        <f>SUM(F92:F96)</f>
        <v>56314690912</v>
      </c>
      <c r="G91" s="3">
        <f>SUM(G92:G96)</f>
        <v>930000000</v>
      </c>
      <c r="H91" s="3">
        <f t="shared" si="10"/>
        <v>-55384690912</v>
      </c>
      <c r="J91" s="3">
        <f>SUM(J92:J96)</f>
        <v>16677224162.054399</v>
      </c>
      <c r="K91" s="3">
        <f>SUM(K92:K96)</f>
        <v>858024129</v>
      </c>
      <c r="L91" s="3">
        <f t="shared" si="11"/>
        <v>-15819200033.054399</v>
      </c>
      <c r="N91" s="21"/>
    </row>
    <row r="92" spans="1:14" ht="25.5" x14ac:dyDescent="0.2">
      <c r="A92" s="6" t="s">
        <v>88</v>
      </c>
      <c r="B92" s="5">
        <v>8004800000</v>
      </c>
      <c r="C92" s="5">
        <v>20438789650</v>
      </c>
      <c r="D92" s="5">
        <f t="shared" si="9"/>
        <v>12433989650</v>
      </c>
      <c r="E92" s="8"/>
      <c r="F92" s="5">
        <v>6324000000</v>
      </c>
      <c r="G92" s="5"/>
      <c r="H92" s="5">
        <f t="shared" si="10"/>
        <v>-6324000000</v>
      </c>
      <c r="J92" s="5">
        <v>4951030000</v>
      </c>
      <c r="K92" s="47">
        <v>6000000</v>
      </c>
      <c r="L92" s="5">
        <f t="shared" si="11"/>
        <v>-4945030000</v>
      </c>
      <c r="N92" s="32" t="s">
        <v>159</v>
      </c>
    </row>
    <row r="93" spans="1:14" ht="25.5" x14ac:dyDescent="0.2">
      <c r="A93" s="6" t="s">
        <v>89</v>
      </c>
      <c r="B93" s="5">
        <v>3002400000</v>
      </c>
      <c r="C93" s="5">
        <v>7669066</v>
      </c>
      <c r="D93" s="5">
        <f t="shared" si="9"/>
        <v>-2994730934</v>
      </c>
      <c r="E93" s="8"/>
      <c r="F93" s="5">
        <v>48994690912</v>
      </c>
      <c r="G93" s="5"/>
      <c r="H93" s="5">
        <f t="shared" si="10"/>
        <v>-48994690912</v>
      </c>
      <c r="J93" s="5">
        <v>9566545000</v>
      </c>
      <c r="K93" s="47">
        <f>1200000+16000000</f>
        <v>17200000</v>
      </c>
      <c r="L93" s="5">
        <f t="shared" si="11"/>
        <v>-9549345000</v>
      </c>
      <c r="N93" s="32" t="s">
        <v>159</v>
      </c>
    </row>
    <row r="94" spans="1:14" s="27" customFormat="1" ht="25.5" x14ac:dyDescent="0.2">
      <c r="A94" s="6" t="s">
        <v>90</v>
      </c>
      <c r="B94" s="5">
        <v>600000000</v>
      </c>
      <c r="C94" s="5">
        <v>0</v>
      </c>
      <c r="D94" s="5">
        <f t="shared" si="9"/>
        <v>-600000000</v>
      </c>
      <c r="E94" s="8"/>
      <c r="F94" s="5">
        <v>650000000</v>
      </c>
      <c r="G94" s="5"/>
      <c r="H94" s="5">
        <f t="shared" si="10"/>
        <v>-650000000</v>
      </c>
      <c r="J94" s="5">
        <v>666000000</v>
      </c>
      <c r="K94" s="5"/>
      <c r="L94" s="5">
        <f t="shared" si="11"/>
        <v>-666000000</v>
      </c>
      <c r="N94" s="32" t="s">
        <v>159</v>
      </c>
    </row>
    <row r="95" spans="1:14" x14ac:dyDescent="0.2">
      <c r="A95" s="6" t="s">
        <v>91</v>
      </c>
      <c r="B95" s="5">
        <v>0</v>
      </c>
      <c r="C95" s="5">
        <v>0</v>
      </c>
      <c r="D95" s="5">
        <f t="shared" si="9"/>
        <v>0</v>
      </c>
      <c r="E95" s="8"/>
      <c r="F95" s="5">
        <v>30000000</v>
      </c>
      <c r="G95" s="5">
        <v>30000000</v>
      </c>
      <c r="H95" s="5">
        <f t="shared" si="10"/>
        <v>0</v>
      </c>
      <c r="J95" s="5"/>
      <c r="K95" s="46">
        <v>70000000</v>
      </c>
      <c r="L95" s="5">
        <f t="shared" si="11"/>
        <v>70000000</v>
      </c>
      <c r="N95" s="21"/>
    </row>
    <row r="96" spans="1:14" x14ac:dyDescent="0.2">
      <c r="A96" s="6" t="s">
        <v>92</v>
      </c>
      <c r="B96" s="5">
        <v>313000000</v>
      </c>
      <c r="C96" s="5">
        <v>791253617.20000005</v>
      </c>
      <c r="D96" s="5">
        <f t="shared" si="9"/>
        <v>478253617.20000005</v>
      </c>
      <c r="E96" s="8"/>
      <c r="F96" s="5">
        <v>316000000</v>
      </c>
      <c r="G96" s="5">
        <v>900000000</v>
      </c>
      <c r="H96" s="5">
        <f t="shared" si="10"/>
        <v>584000000</v>
      </c>
      <c r="J96" s="5">
        <v>1493649162.0544</v>
      </c>
      <c r="K96" s="46">
        <v>764824129</v>
      </c>
      <c r="L96" s="5">
        <f t="shared" si="11"/>
        <v>-728825033.05439997</v>
      </c>
      <c r="N96" s="21"/>
    </row>
    <row r="97" spans="1:14" ht="15" x14ac:dyDescent="0.2">
      <c r="A97" s="26" t="s">
        <v>93</v>
      </c>
      <c r="B97" s="3">
        <f>SUM(B98:B102)</f>
        <v>10733300000</v>
      </c>
      <c r="C97" s="3">
        <f>SUM(C98:C102)</f>
        <v>9306148813</v>
      </c>
      <c r="D97" s="3">
        <f t="shared" si="9"/>
        <v>-1427151187</v>
      </c>
      <c r="E97" s="9"/>
      <c r="F97" s="3">
        <f>SUM(F98:F102)</f>
        <v>11342078808</v>
      </c>
      <c r="G97" s="3">
        <f>SUM(G98:G102)</f>
        <v>8066037371</v>
      </c>
      <c r="H97" s="3">
        <f t="shared" si="10"/>
        <v>-3276041437</v>
      </c>
      <c r="J97" s="3">
        <f>SUM(J98:J102)</f>
        <v>12305887946.360001</v>
      </c>
      <c r="K97" s="3">
        <f>SUM(K98:K102)</f>
        <v>15092285667</v>
      </c>
      <c r="L97" s="3">
        <f t="shared" si="11"/>
        <v>2786397720.6399994</v>
      </c>
      <c r="N97" s="21"/>
    </row>
    <row r="98" spans="1:14" x14ac:dyDescent="0.2">
      <c r="A98" s="6" t="s">
        <v>94</v>
      </c>
      <c r="B98" s="5">
        <v>7000000000</v>
      </c>
      <c r="C98" s="5">
        <v>6500000000</v>
      </c>
      <c r="D98" s="5">
        <f t="shared" si="9"/>
        <v>-500000000</v>
      </c>
      <c r="E98" s="8"/>
      <c r="F98" s="5">
        <v>6000000000</v>
      </c>
      <c r="G98" s="5">
        <v>7000000000</v>
      </c>
      <c r="H98" s="5">
        <f t="shared" si="10"/>
        <v>1000000000</v>
      </c>
      <c r="J98" s="5">
        <v>9000000000</v>
      </c>
      <c r="K98" s="46">
        <f>11454993845+2195340020</f>
        <v>13650333865</v>
      </c>
      <c r="L98" s="5">
        <f t="shared" si="11"/>
        <v>4650333865</v>
      </c>
      <c r="N98" s="21"/>
    </row>
    <row r="99" spans="1:14" s="27" customFormat="1" x14ac:dyDescent="0.2">
      <c r="A99" s="6" t="s">
        <v>95</v>
      </c>
      <c r="B99" s="5">
        <v>85000000</v>
      </c>
      <c r="C99" s="5">
        <v>80000000</v>
      </c>
      <c r="D99" s="5">
        <f t="shared" si="9"/>
        <v>-5000000</v>
      </c>
      <c r="E99" s="8"/>
      <c r="F99" s="5">
        <v>120000000</v>
      </c>
      <c r="G99" s="5">
        <v>80000000</v>
      </c>
      <c r="H99" s="5">
        <f t="shared" si="10"/>
        <v>-40000000</v>
      </c>
      <c r="J99" s="5">
        <v>82400000</v>
      </c>
      <c r="K99" s="47">
        <v>80000000</v>
      </c>
      <c r="L99" s="5">
        <f t="shared" si="11"/>
        <v>-2400000</v>
      </c>
      <c r="N99" s="28"/>
    </row>
    <row r="100" spans="1:14" x14ac:dyDescent="0.2">
      <c r="A100" s="6" t="s">
        <v>96</v>
      </c>
      <c r="B100" s="5">
        <v>3640800000</v>
      </c>
      <c r="C100" s="5">
        <v>2602814313</v>
      </c>
      <c r="D100" s="5">
        <f t="shared" si="9"/>
        <v>-1037985687</v>
      </c>
      <c r="E100" s="8"/>
      <c r="F100" s="5">
        <v>5216078808</v>
      </c>
      <c r="G100" s="5">
        <v>984037371</v>
      </c>
      <c r="H100" s="5">
        <f t="shared" si="10"/>
        <v>-4232041437</v>
      </c>
      <c r="J100" s="5">
        <v>2970416946.3600001</v>
      </c>
      <c r="K100" s="46">
        <f>212444058+501572023+68633388+189302333+48000000</f>
        <v>1019951802</v>
      </c>
      <c r="L100" s="5">
        <f t="shared" si="11"/>
        <v>-1950465144.3600001</v>
      </c>
      <c r="N100" s="32"/>
    </row>
    <row r="101" spans="1:14" x14ac:dyDescent="0.2">
      <c r="A101" s="6" t="s">
        <v>97</v>
      </c>
      <c r="B101" s="5">
        <v>3300000</v>
      </c>
      <c r="C101" s="5">
        <v>5376200</v>
      </c>
      <c r="D101" s="5">
        <f t="shared" si="9"/>
        <v>2076200</v>
      </c>
      <c r="E101" s="8"/>
      <c r="F101" s="5">
        <v>6000000</v>
      </c>
      <c r="G101" s="5">
        <v>1400000</v>
      </c>
      <c r="H101" s="5">
        <f t="shared" si="10"/>
        <v>-4600000</v>
      </c>
      <c r="J101" s="5">
        <v>1236000</v>
      </c>
      <c r="K101" s="47">
        <v>12000000</v>
      </c>
      <c r="L101" s="5">
        <f t="shared" si="11"/>
        <v>10764000</v>
      </c>
      <c r="N101" s="21"/>
    </row>
    <row r="102" spans="1:14" x14ac:dyDescent="0.2">
      <c r="A102" s="6" t="s">
        <v>98</v>
      </c>
      <c r="B102" s="5">
        <v>4200000</v>
      </c>
      <c r="C102" s="5">
        <v>117958300</v>
      </c>
      <c r="D102" s="5">
        <f t="shared" si="9"/>
        <v>113758300</v>
      </c>
      <c r="E102" s="8"/>
      <c r="F102" s="5"/>
      <c r="G102" s="5">
        <v>600000</v>
      </c>
      <c r="H102" s="5">
        <f t="shared" si="10"/>
        <v>600000</v>
      </c>
      <c r="J102" s="5">
        <v>251835000</v>
      </c>
      <c r="K102" s="47">
        <v>330000000</v>
      </c>
      <c r="L102" s="5">
        <f t="shared" si="11"/>
        <v>78165000</v>
      </c>
      <c r="N102" s="21"/>
    </row>
    <row r="103" spans="1:14" ht="15" x14ac:dyDescent="0.2">
      <c r="A103" s="26" t="s">
        <v>99</v>
      </c>
      <c r="B103" s="3">
        <f>SUM(B104:B107)</f>
        <v>18400000</v>
      </c>
      <c r="C103" s="3">
        <f>SUM(C104:C107)</f>
        <v>8095426</v>
      </c>
      <c r="D103" s="3">
        <f t="shared" si="9"/>
        <v>-10304574</v>
      </c>
      <c r="E103" s="9"/>
      <c r="F103" s="3">
        <f>SUM(F104:F107)</f>
        <v>43000000</v>
      </c>
      <c r="G103" s="3">
        <f>SUM(G104:G107)</f>
        <v>0</v>
      </c>
      <c r="H103" s="3">
        <f t="shared" si="10"/>
        <v>-43000000</v>
      </c>
      <c r="J103" s="3">
        <f>SUM(J104:J107)</f>
        <v>0</v>
      </c>
      <c r="K103" s="3">
        <f>SUM(K104:K107)</f>
        <v>600000</v>
      </c>
      <c r="L103" s="3">
        <f t="shared" si="11"/>
        <v>600000</v>
      </c>
      <c r="N103" s="21"/>
    </row>
    <row r="104" spans="1:14" s="27" customFormat="1" x14ac:dyDescent="0.2">
      <c r="A104" s="6" t="s">
        <v>100</v>
      </c>
      <c r="B104" s="5">
        <v>10000000</v>
      </c>
      <c r="C104" s="5">
        <v>0</v>
      </c>
      <c r="D104" s="5">
        <f t="shared" si="9"/>
        <v>-10000000</v>
      </c>
      <c r="E104" s="8"/>
      <c r="F104" s="5">
        <v>7000000</v>
      </c>
      <c r="G104" s="5"/>
      <c r="H104" s="5">
        <f t="shared" si="10"/>
        <v>-7000000</v>
      </c>
      <c r="J104" s="5"/>
      <c r="K104" s="5"/>
      <c r="L104" s="5">
        <f t="shared" si="11"/>
        <v>0</v>
      </c>
      <c r="N104" s="28"/>
    </row>
    <row r="105" spans="1:14" x14ac:dyDescent="0.2">
      <c r="A105" s="6" t="s">
        <v>101</v>
      </c>
      <c r="B105" s="5">
        <v>4200000</v>
      </c>
      <c r="C105" s="5">
        <v>0</v>
      </c>
      <c r="D105" s="5">
        <f t="shared" si="9"/>
        <v>-4200000</v>
      </c>
      <c r="E105" s="8"/>
      <c r="F105" s="5">
        <v>15000000</v>
      </c>
      <c r="G105" s="5"/>
      <c r="H105" s="5">
        <f t="shared" si="10"/>
        <v>-15000000</v>
      </c>
      <c r="J105" s="5"/>
      <c r="K105" s="5"/>
      <c r="L105" s="5">
        <f t="shared" si="11"/>
        <v>0</v>
      </c>
      <c r="N105" s="21"/>
    </row>
    <row r="106" spans="1:14" s="27" customFormat="1" x14ac:dyDescent="0.2">
      <c r="A106" s="6" t="s">
        <v>102</v>
      </c>
      <c r="B106" s="5">
        <v>1200000</v>
      </c>
      <c r="C106" s="5">
        <v>1950000</v>
      </c>
      <c r="D106" s="5">
        <f t="shared" si="9"/>
        <v>750000</v>
      </c>
      <c r="E106" s="8"/>
      <c r="F106" s="5">
        <v>9000000</v>
      </c>
      <c r="G106" s="5"/>
      <c r="H106" s="5">
        <f t="shared" si="10"/>
        <v>-9000000</v>
      </c>
      <c r="J106" s="5"/>
      <c r="K106" s="5"/>
      <c r="L106" s="5">
        <f t="shared" si="11"/>
        <v>0</v>
      </c>
      <c r="N106" s="28"/>
    </row>
    <row r="107" spans="1:14" x14ac:dyDescent="0.2">
      <c r="A107" s="6" t="s">
        <v>103</v>
      </c>
      <c r="B107" s="5">
        <v>3000000</v>
      </c>
      <c r="C107" s="5">
        <v>6145426</v>
      </c>
      <c r="D107" s="5">
        <f t="shared" si="9"/>
        <v>3145426</v>
      </c>
      <c r="E107" s="8"/>
      <c r="F107" s="5">
        <v>12000000</v>
      </c>
      <c r="G107" s="5"/>
      <c r="H107" s="5">
        <f t="shared" si="10"/>
        <v>-12000000</v>
      </c>
      <c r="J107" s="5"/>
      <c r="K107" s="47">
        <v>600000</v>
      </c>
      <c r="L107" s="5">
        <f t="shared" si="11"/>
        <v>600000</v>
      </c>
      <c r="N107" s="21"/>
    </row>
    <row r="108" spans="1:14" ht="15" x14ac:dyDescent="0.2">
      <c r="A108" s="26" t="s">
        <v>104</v>
      </c>
      <c r="B108" s="3">
        <f>SUM(B109:B112)</f>
        <v>160380000</v>
      </c>
      <c r="C108" s="3">
        <f>SUM(C109:C112)</f>
        <v>223200000</v>
      </c>
      <c r="D108" s="3">
        <f t="shared" si="9"/>
        <v>62820000</v>
      </c>
      <c r="E108" s="9"/>
      <c r="F108" s="3">
        <f>SUM(F109:F112)</f>
        <v>909780000</v>
      </c>
      <c r="G108" s="3">
        <f>SUM(G109:G112)</f>
        <v>223200000</v>
      </c>
      <c r="H108" s="3">
        <f t="shared" si="10"/>
        <v>-686580000</v>
      </c>
      <c r="J108" s="3">
        <f>SUM(J109:J112)</f>
        <v>229896000</v>
      </c>
      <c r="K108" s="3">
        <f>SUM(K109:K112)</f>
        <v>256878000</v>
      </c>
      <c r="L108" s="3">
        <f t="shared" si="11"/>
        <v>26982000</v>
      </c>
      <c r="N108" s="21"/>
    </row>
    <row r="109" spans="1:14" s="27" customFormat="1" x14ac:dyDescent="0.2">
      <c r="A109" s="6" t="s">
        <v>105</v>
      </c>
      <c r="B109" s="5">
        <v>17040000</v>
      </c>
      <c r="C109" s="5">
        <v>18000000</v>
      </c>
      <c r="D109" s="5">
        <f t="shared" si="9"/>
        <v>960000</v>
      </c>
      <c r="E109" s="8"/>
      <c r="F109" s="5">
        <v>18000000</v>
      </c>
      <c r="G109" s="5">
        <v>18000000</v>
      </c>
      <c r="H109" s="5">
        <f t="shared" si="10"/>
        <v>0</v>
      </c>
      <c r="J109" s="5">
        <v>18540000</v>
      </c>
      <c r="K109" s="48">
        <v>38340000</v>
      </c>
      <c r="L109" s="5">
        <f t="shared" si="11"/>
        <v>19800000</v>
      </c>
      <c r="N109" s="28"/>
    </row>
    <row r="110" spans="1:14" x14ac:dyDescent="0.2">
      <c r="A110" s="6" t="s">
        <v>106</v>
      </c>
      <c r="B110" s="5">
        <v>105000000</v>
      </c>
      <c r="C110" s="5">
        <v>139200000</v>
      </c>
      <c r="D110" s="5">
        <f t="shared" si="9"/>
        <v>34200000</v>
      </c>
      <c r="E110" s="8"/>
      <c r="F110" s="5">
        <v>156000000</v>
      </c>
      <c r="G110" s="5">
        <v>139200000</v>
      </c>
      <c r="H110" s="5">
        <f t="shared" si="10"/>
        <v>-16800000</v>
      </c>
      <c r="J110" s="5">
        <v>143376000</v>
      </c>
      <c r="K110" s="48">
        <v>148248000</v>
      </c>
      <c r="L110" s="5">
        <f t="shared" si="11"/>
        <v>4872000</v>
      </c>
      <c r="N110" s="21"/>
    </row>
    <row r="111" spans="1:14" x14ac:dyDescent="0.2">
      <c r="A111" s="6" t="s">
        <v>107</v>
      </c>
      <c r="B111" s="5">
        <v>18000000</v>
      </c>
      <c r="C111" s="5">
        <v>17000000</v>
      </c>
      <c r="D111" s="5">
        <f t="shared" si="9"/>
        <v>-1000000</v>
      </c>
      <c r="E111" s="8"/>
      <c r="F111" s="5">
        <v>15600000</v>
      </c>
      <c r="G111" s="5">
        <v>17000000</v>
      </c>
      <c r="H111" s="5">
        <f t="shared" si="10"/>
        <v>1400000</v>
      </c>
      <c r="J111" s="5">
        <v>17510000</v>
      </c>
      <c r="K111" s="48">
        <v>18105000</v>
      </c>
      <c r="L111" s="5">
        <f t="shared" si="11"/>
        <v>595000</v>
      </c>
      <c r="N111" s="21"/>
    </row>
    <row r="112" spans="1:14" s="27" customFormat="1" x14ac:dyDescent="0.2">
      <c r="A112" s="6" t="s">
        <v>108</v>
      </c>
      <c r="B112" s="5">
        <v>20340000</v>
      </c>
      <c r="C112" s="5">
        <v>49000000</v>
      </c>
      <c r="D112" s="5">
        <f t="shared" si="9"/>
        <v>28660000</v>
      </c>
      <c r="E112" s="8"/>
      <c r="F112" s="5">
        <v>720180000</v>
      </c>
      <c r="G112" s="5">
        <v>49000000</v>
      </c>
      <c r="H112" s="5">
        <f t="shared" si="10"/>
        <v>-671180000</v>
      </c>
      <c r="J112" s="5">
        <v>50470000</v>
      </c>
      <c r="K112" s="48">
        <v>52185000</v>
      </c>
      <c r="L112" s="5">
        <f t="shared" si="11"/>
        <v>1715000</v>
      </c>
      <c r="N112" s="32"/>
    </row>
    <row r="113" spans="1:14" ht="15" x14ac:dyDescent="0.2">
      <c r="A113" s="26" t="s">
        <v>109</v>
      </c>
      <c r="B113" s="3">
        <f>+B114</f>
        <v>500000000</v>
      </c>
      <c r="C113" s="3">
        <f>+C114</f>
        <v>201641000</v>
      </c>
      <c r="D113" s="3">
        <f t="shared" si="9"/>
        <v>-298359000</v>
      </c>
      <c r="E113" s="9"/>
      <c r="F113" s="3">
        <f>+F114</f>
        <v>200000000</v>
      </c>
      <c r="G113" s="3">
        <f>+G114</f>
        <v>200000000</v>
      </c>
      <c r="H113" s="3">
        <f t="shared" si="10"/>
        <v>0</v>
      </c>
      <c r="J113" s="3">
        <f>+J114</f>
        <v>206000000</v>
      </c>
      <c r="K113" s="3">
        <f>+K114</f>
        <v>308850000</v>
      </c>
      <c r="L113" s="3">
        <f t="shared" si="11"/>
        <v>102850000</v>
      </c>
      <c r="N113" s="21"/>
    </row>
    <row r="114" spans="1:14" x14ac:dyDescent="0.2">
      <c r="A114" s="6" t="s">
        <v>110</v>
      </c>
      <c r="B114" s="5">
        <v>500000000</v>
      </c>
      <c r="C114" s="5">
        <v>201641000</v>
      </c>
      <c r="D114" s="5">
        <f t="shared" si="9"/>
        <v>-298359000</v>
      </c>
      <c r="E114" s="8"/>
      <c r="F114" s="5">
        <v>200000000</v>
      </c>
      <c r="G114" s="5">
        <v>200000000</v>
      </c>
      <c r="H114" s="5">
        <f t="shared" si="10"/>
        <v>0</v>
      </c>
      <c r="J114" s="5">
        <v>206000000</v>
      </c>
      <c r="K114" s="46">
        <v>308850000</v>
      </c>
      <c r="L114" s="5">
        <f t="shared" si="11"/>
        <v>102850000</v>
      </c>
      <c r="N114" s="21"/>
    </row>
    <row r="115" spans="1:14" ht="15" x14ac:dyDescent="0.2">
      <c r="A115" s="26" t="s">
        <v>111</v>
      </c>
      <c r="B115" s="3">
        <f>SUM(B116:B117)</f>
        <v>3592786776</v>
      </c>
      <c r="C115" s="3">
        <f>SUM(C116:C117)</f>
        <v>3796167973</v>
      </c>
      <c r="D115" s="3">
        <f t="shared" si="9"/>
        <v>203381197</v>
      </c>
      <c r="E115" s="9"/>
      <c r="F115" s="3">
        <f>SUM(F116:F117)</f>
        <v>4633278598.0799999</v>
      </c>
      <c r="G115" s="3">
        <f>SUM(G116:G117)</f>
        <v>3433798180</v>
      </c>
      <c r="H115" s="3">
        <f t="shared" si="10"/>
        <v>-1199480418.0799999</v>
      </c>
      <c r="J115" s="3">
        <f>SUM(J116:J117)</f>
        <v>4075810894.6799998</v>
      </c>
      <c r="K115" s="3">
        <f>SUM(K116:K117)</f>
        <v>4211490640</v>
      </c>
      <c r="L115" s="3">
        <f t="shared" si="11"/>
        <v>135679745.32000017</v>
      </c>
      <c r="N115" s="21"/>
    </row>
    <row r="116" spans="1:14" x14ac:dyDescent="0.2">
      <c r="A116" s="6" t="s">
        <v>112</v>
      </c>
      <c r="B116" s="5">
        <v>0</v>
      </c>
      <c r="C116" s="5">
        <v>697500</v>
      </c>
      <c r="D116" s="5">
        <f t="shared" si="9"/>
        <v>697500</v>
      </c>
      <c r="E116" s="8"/>
      <c r="F116" s="5">
        <v>0</v>
      </c>
      <c r="G116" s="5">
        <v>1400000</v>
      </c>
      <c r="H116" s="5">
        <f t="shared" si="10"/>
        <v>1400000</v>
      </c>
      <c r="J116" s="5">
        <v>618000</v>
      </c>
      <c r="K116" s="47">
        <v>1000000</v>
      </c>
      <c r="L116" s="5">
        <f t="shared" si="11"/>
        <v>382000</v>
      </c>
      <c r="N116" s="21"/>
    </row>
    <row r="117" spans="1:14" x14ac:dyDescent="0.2">
      <c r="A117" s="6" t="s">
        <v>113</v>
      </c>
      <c r="B117" s="5">
        <v>3592786776</v>
      </c>
      <c r="C117" s="5">
        <v>3795470473</v>
      </c>
      <c r="D117" s="5">
        <f t="shared" si="9"/>
        <v>202683697</v>
      </c>
      <c r="E117" s="8"/>
      <c r="F117" s="5">
        <v>4633278598.0799999</v>
      </c>
      <c r="G117" s="5">
        <v>3432398180</v>
      </c>
      <c r="H117" s="5">
        <f t="shared" si="10"/>
        <v>-1200880418.0799999</v>
      </c>
      <c r="J117" s="5">
        <v>4075192894.6799998</v>
      </c>
      <c r="K117" s="46">
        <v>4210490640</v>
      </c>
      <c r="L117" s="5">
        <f t="shared" si="11"/>
        <v>135297745.32000017</v>
      </c>
      <c r="N117" s="21"/>
    </row>
    <row r="118" spans="1:14" ht="15" x14ac:dyDescent="0.2">
      <c r="A118" s="26" t="s">
        <v>114</v>
      </c>
      <c r="B118" s="3">
        <f>SUM(B119:B120)</f>
        <v>710000000</v>
      </c>
      <c r="C118" s="3">
        <f>SUM(C119:C120)</f>
        <v>1134873683</v>
      </c>
      <c r="D118" s="3">
        <f t="shared" si="9"/>
        <v>424873683</v>
      </c>
      <c r="E118" s="9"/>
      <c r="F118" s="3">
        <f>SUM(F119:F120)</f>
        <v>2040000000</v>
      </c>
      <c r="G118" s="3">
        <f>SUM(G119:G120)</f>
        <v>589616401</v>
      </c>
      <c r="H118" s="3">
        <f t="shared" si="10"/>
        <v>-1450383599</v>
      </c>
      <c r="J118" s="3">
        <f>SUM(J119:J120)</f>
        <v>903923770.82000005</v>
      </c>
      <c r="K118" s="3">
        <f>SUM(K119:K120)</f>
        <v>1070000000</v>
      </c>
      <c r="L118" s="3">
        <f t="shared" si="11"/>
        <v>166076229.17999995</v>
      </c>
      <c r="N118" s="21"/>
    </row>
    <row r="119" spans="1:14" s="27" customFormat="1" x14ac:dyDescent="0.2">
      <c r="A119" s="6" t="s">
        <v>115</v>
      </c>
      <c r="B119" s="5">
        <v>50000000</v>
      </c>
      <c r="C119" s="5">
        <v>20000000</v>
      </c>
      <c r="D119" s="5">
        <f t="shared" si="9"/>
        <v>-30000000</v>
      </c>
      <c r="E119" s="8"/>
      <c r="F119" s="5">
        <v>40000000</v>
      </c>
      <c r="G119" s="5">
        <v>20000000</v>
      </c>
      <c r="H119" s="5">
        <f t="shared" si="10"/>
        <v>-20000000</v>
      </c>
      <c r="J119" s="5">
        <v>20600000</v>
      </c>
      <c r="K119" s="47">
        <v>20000000</v>
      </c>
      <c r="L119" s="5">
        <f t="shared" si="11"/>
        <v>-600000</v>
      </c>
      <c r="N119" s="28"/>
    </row>
    <row r="120" spans="1:14" x14ac:dyDescent="0.2">
      <c r="A120" s="6" t="s">
        <v>116</v>
      </c>
      <c r="B120" s="5">
        <v>660000000</v>
      </c>
      <c r="C120" s="5">
        <v>1114873683</v>
      </c>
      <c r="D120" s="5">
        <f t="shared" si="9"/>
        <v>454873683</v>
      </c>
      <c r="E120" s="8"/>
      <c r="F120" s="5">
        <v>2000000000</v>
      </c>
      <c r="G120" s="5">
        <v>569616401</v>
      </c>
      <c r="H120" s="5">
        <f t="shared" si="10"/>
        <v>-1430383599</v>
      </c>
      <c r="J120" s="5">
        <v>883323770.82000005</v>
      </c>
      <c r="K120" s="46">
        <v>1050000000</v>
      </c>
      <c r="L120" s="5">
        <f t="shared" si="11"/>
        <v>166676229.17999995</v>
      </c>
      <c r="N120" s="21"/>
    </row>
    <row r="121" spans="1:14" s="27" customFormat="1" ht="15" x14ac:dyDescent="0.2">
      <c r="A121" s="26" t="s">
        <v>117</v>
      </c>
      <c r="B121" s="3"/>
      <c r="C121" s="3">
        <v>1000000</v>
      </c>
      <c r="D121" s="3">
        <f t="shared" si="9"/>
        <v>1000000</v>
      </c>
      <c r="E121" s="9"/>
      <c r="F121" s="3">
        <v>840000</v>
      </c>
      <c r="G121" s="3"/>
      <c r="H121" s="3">
        <f t="shared" si="10"/>
        <v>-840000</v>
      </c>
      <c r="J121" s="3">
        <v>515000</v>
      </c>
      <c r="K121" s="49">
        <v>500000</v>
      </c>
      <c r="L121" s="3">
        <f t="shared" si="11"/>
        <v>-15000</v>
      </c>
      <c r="N121" s="28"/>
    </row>
    <row r="122" spans="1:14" ht="15" x14ac:dyDescent="0.2">
      <c r="A122" s="35" t="s">
        <v>166</v>
      </c>
      <c r="B122" s="3"/>
      <c r="C122" s="3"/>
      <c r="D122" s="3"/>
      <c r="E122" s="9"/>
      <c r="F122" s="3"/>
      <c r="G122" s="3"/>
      <c r="H122" s="3"/>
      <c r="I122" s="27"/>
      <c r="J122" s="3"/>
      <c r="K122" s="46"/>
      <c r="L122" s="3"/>
      <c r="M122" s="27"/>
      <c r="N122" s="28"/>
    </row>
    <row r="123" spans="1:14" ht="15" x14ac:dyDescent="0.2">
      <c r="A123" s="35" t="s">
        <v>167</v>
      </c>
      <c r="B123" s="3"/>
      <c r="C123" s="3"/>
      <c r="D123" s="3"/>
      <c r="E123" s="9"/>
      <c r="F123" s="3"/>
      <c r="G123" s="3"/>
      <c r="H123" s="3"/>
      <c r="I123" s="27"/>
      <c r="J123" s="3"/>
      <c r="K123" s="3"/>
      <c r="L123" s="3"/>
      <c r="M123" s="27"/>
      <c r="N123" s="28"/>
    </row>
    <row r="124" spans="1:14" s="31" customFormat="1" ht="15" x14ac:dyDescent="0.2">
      <c r="A124" s="26" t="s">
        <v>118</v>
      </c>
      <c r="B124" s="3">
        <f>SUM(B125:B130)</f>
        <v>456408722.74143302</v>
      </c>
      <c r="C124" s="3">
        <f>SUM(C125:C130)</f>
        <v>233627100</v>
      </c>
      <c r="D124" s="3">
        <f t="shared" si="9"/>
        <v>-222781622.74143302</v>
      </c>
      <c r="E124" s="9"/>
      <c r="F124" s="3">
        <f>SUM(F125:F130)</f>
        <v>411600000</v>
      </c>
      <c r="G124" s="3">
        <f>SUM(G125:G130)</f>
        <v>116600000</v>
      </c>
      <c r="H124" s="3">
        <f t="shared" si="10"/>
        <v>-295000000</v>
      </c>
      <c r="I124" s="7"/>
      <c r="J124" s="3">
        <f>SUM(J125:J130)</f>
        <v>206163206.48699999</v>
      </c>
      <c r="K124" s="3">
        <f>SUM(K125:K130)</f>
        <v>136600000</v>
      </c>
      <c r="L124" s="3">
        <f t="shared" ref="L124:L137" si="13">+K124-J124</f>
        <v>-69563206.486999989</v>
      </c>
      <c r="M124" s="7"/>
      <c r="N124" s="21"/>
    </row>
    <row r="125" spans="1:14" s="27" customFormat="1" x14ac:dyDescent="0.2">
      <c r="A125" s="6" t="s">
        <v>119</v>
      </c>
      <c r="B125" s="5">
        <v>16300311.526479751</v>
      </c>
      <c r="C125" s="5">
        <v>14972100</v>
      </c>
      <c r="D125" s="5">
        <f t="shared" si="9"/>
        <v>-1328211.5264797509</v>
      </c>
      <c r="E125" s="8"/>
      <c r="F125" s="5">
        <v>15000000</v>
      </c>
      <c r="G125" s="5">
        <v>5600000</v>
      </c>
      <c r="H125" s="5">
        <f t="shared" si="10"/>
        <v>-9400000</v>
      </c>
      <c r="I125" s="7"/>
      <c r="J125" s="5">
        <v>10971445.464000002</v>
      </c>
      <c r="K125" s="46">
        <v>5600000</v>
      </c>
      <c r="L125" s="5">
        <f t="shared" si="13"/>
        <v>-5371445.4640000015</v>
      </c>
      <c r="M125" s="7"/>
      <c r="N125" s="21"/>
    </row>
    <row r="126" spans="1:14" s="27" customFormat="1" ht="15" x14ac:dyDescent="0.2">
      <c r="A126" s="6" t="s">
        <v>120</v>
      </c>
      <c r="B126" s="5">
        <v>8150155.7632398754</v>
      </c>
      <c r="C126" s="5">
        <v>500000</v>
      </c>
      <c r="D126" s="5">
        <f t="shared" si="9"/>
        <v>-7650155.7632398754</v>
      </c>
      <c r="E126" s="8"/>
      <c r="F126" s="5">
        <v>0</v>
      </c>
      <c r="G126" s="5">
        <v>500000</v>
      </c>
      <c r="H126" s="5">
        <f t="shared" si="10"/>
        <v>500000</v>
      </c>
      <c r="I126" s="31"/>
      <c r="J126" s="5">
        <v>375144.84899999999</v>
      </c>
      <c r="K126" s="47">
        <v>500000</v>
      </c>
      <c r="L126" s="5">
        <f t="shared" si="13"/>
        <v>124855.15100000001</v>
      </c>
      <c r="M126" s="31"/>
      <c r="N126" s="3"/>
    </row>
    <row r="127" spans="1:14" x14ac:dyDescent="0.2">
      <c r="A127" s="6" t="s">
        <v>121</v>
      </c>
      <c r="B127" s="5">
        <v>3260062.3052959498</v>
      </c>
      <c r="C127" s="5">
        <v>500000</v>
      </c>
      <c r="D127" s="5">
        <f t="shared" si="9"/>
        <v>-2760062.3052959498</v>
      </c>
      <c r="E127" s="8"/>
      <c r="F127" s="5">
        <v>2000000</v>
      </c>
      <c r="G127" s="5">
        <v>500000</v>
      </c>
      <c r="H127" s="5">
        <f t="shared" si="10"/>
        <v>-1500000</v>
      </c>
      <c r="I127" s="27"/>
      <c r="J127" s="5">
        <v>0</v>
      </c>
      <c r="K127" s="47">
        <v>500000</v>
      </c>
      <c r="L127" s="5">
        <f t="shared" si="13"/>
        <v>500000</v>
      </c>
      <c r="M127" s="27"/>
      <c r="N127" s="28"/>
    </row>
    <row r="128" spans="1:14" s="27" customFormat="1" x14ac:dyDescent="0.2">
      <c r="A128" s="6" t="s">
        <v>122</v>
      </c>
      <c r="B128" s="5">
        <v>135292585.66978192</v>
      </c>
      <c r="C128" s="5">
        <v>90000000</v>
      </c>
      <c r="D128" s="5">
        <f t="shared" si="9"/>
        <v>-45292585.669781923</v>
      </c>
      <c r="E128" s="8"/>
      <c r="F128" s="5">
        <v>142300000</v>
      </c>
      <c r="G128" s="5">
        <v>60000000</v>
      </c>
      <c r="H128" s="5">
        <f t="shared" si="10"/>
        <v>-82300000</v>
      </c>
      <c r="J128" s="5">
        <v>76480431.173999995</v>
      </c>
      <c r="K128" s="47">
        <v>90000000</v>
      </c>
      <c r="L128" s="5">
        <f t="shared" si="13"/>
        <v>13519568.826000005</v>
      </c>
      <c r="N128" s="28"/>
    </row>
    <row r="129" spans="1:14" s="27" customFormat="1" x14ac:dyDescent="0.2">
      <c r="A129" s="6" t="s">
        <v>123</v>
      </c>
      <c r="B129" s="5">
        <v>244504672.89719626</v>
      </c>
      <c r="C129" s="5">
        <v>117655000</v>
      </c>
      <c r="D129" s="5">
        <f t="shared" si="9"/>
        <v>-126849672.89719626</v>
      </c>
      <c r="E129" s="8"/>
      <c r="F129" s="5">
        <v>214800000</v>
      </c>
      <c r="G129" s="5">
        <v>30000000</v>
      </c>
      <c r="H129" s="5">
        <f t="shared" si="10"/>
        <v>-184800000</v>
      </c>
      <c r="I129" s="7"/>
      <c r="J129" s="5">
        <v>109066185</v>
      </c>
      <c r="K129" s="47">
        <v>30000000</v>
      </c>
      <c r="L129" s="5">
        <f t="shared" si="13"/>
        <v>-79066185</v>
      </c>
      <c r="M129" s="7"/>
      <c r="N129" s="21"/>
    </row>
    <row r="130" spans="1:14" x14ac:dyDescent="0.2">
      <c r="A130" s="6" t="s">
        <v>124</v>
      </c>
      <c r="B130" s="5">
        <v>48900934.579439253</v>
      </c>
      <c r="C130" s="5">
        <v>10000000</v>
      </c>
      <c r="D130" s="5">
        <f t="shared" si="9"/>
        <v>-38900934.579439253</v>
      </c>
      <c r="E130" s="8"/>
      <c r="F130" s="5">
        <v>37500000</v>
      </c>
      <c r="G130" s="5">
        <v>20000000</v>
      </c>
      <c r="H130" s="5">
        <f t="shared" si="10"/>
        <v>-17500000</v>
      </c>
      <c r="I130" s="27"/>
      <c r="J130" s="5">
        <v>9270000</v>
      </c>
      <c r="K130" s="47">
        <v>10000000</v>
      </c>
      <c r="L130" s="5">
        <f t="shared" si="13"/>
        <v>730000</v>
      </c>
      <c r="M130" s="27"/>
      <c r="N130" s="28"/>
    </row>
    <row r="131" spans="1:14" s="27" customFormat="1" ht="15" x14ac:dyDescent="0.2">
      <c r="A131" s="26" t="s">
        <v>125</v>
      </c>
      <c r="B131" s="3">
        <f>+B132</f>
        <v>1500000</v>
      </c>
      <c r="C131" s="3">
        <f>+C132</f>
        <v>689913</v>
      </c>
      <c r="D131" s="3">
        <f t="shared" si="9"/>
        <v>-810087</v>
      </c>
      <c r="E131" s="9"/>
      <c r="F131" s="3">
        <f>+F132</f>
        <v>1200000</v>
      </c>
      <c r="G131" s="3">
        <f>+G132</f>
        <v>800000</v>
      </c>
      <c r="H131" s="3">
        <f t="shared" si="10"/>
        <v>-400000</v>
      </c>
      <c r="J131" s="3">
        <f>+J132</f>
        <v>1442000</v>
      </c>
      <c r="K131" s="3">
        <f>+K132</f>
        <v>1200000</v>
      </c>
      <c r="L131" s="3">
        <f t="shared" si="13"/>
        <v>-242000</v>
      </c>
      <c r="N131" s="28"/>
    </row>
    <row r="132" spans="1:14" s="27" customFormat="1" x14ac:dyDescent="0.2">
      <c r="A132" s="6" t="s">
        <v>126</v>
      </c>
      <c r="B132" s="5">
        <v>1500000</v>
      </c>
      <c r="C132" s="5">
        <v>689913</v>
      </c>
      <c r="D132" s="5">
        <f t="shared" si="9"/>
        <v>-810087</v>
      </c>
      <c r="E132" s="8"/>
      <c r="F132" s="5">
        <v>1200000</v>
      </c>
      <c r="G132" s="5">
        <v>800000</v>
      </c>
      <c r="H132" s="5">
        <f t="shared" si="10"/>
        <v>-400000</v>
      </c>
      <c r="I132" s="7"/>
      <c r="J132" s="5">
        <v>1442000</v>
      </c>
      <c r="K132" s="47">
        <v>1200000</v>
      </c>
      <c r="L132" s="5">
        <f t="shared" si="13"/>
        <v>-242000</v>
      </c>
      <c r="M132" s="7"/>
      <c r="N132" s="21"/>
    </row>
    <row r="133" spans="1:14" ht="15" x14ac:dyDescent="0.2">
      <c r="A133" s="26" t="s">
        <v>127</v>
      </c>
      <c r="B133" s="3">
        <f>SUM(B134:B137)</f>
        <v>1200000000</v>
      </c>
      <c r="C133" s="3">
        <f>SUM(C134:C137)</f>
        <v>14948278424</v>
      </c>
      <c r="D133" s="3">
        <f t="shared" ref="D133:D179" si="14">+C133-B133</f>
        <v>13748278424</v>
      </c>
      <c r="E133" s="9"/>
      <c r="F133" s="3">
        <f>SUM(F134:F137)</f>
        <v>605000000</v>
      </c>
      <c r="G133" s="3">
        <f>SUM(G134:G137)</f>
        <v>22111277385</v>
      </c>
      <c r="H133" s="3">
        <f t="shared" si="10"/>
        <v>21506277385</v>
      </c>
      <c r="I133" s="27"/>
      <c r="J133" s="3">
        <f>SUM(J134:J137)</f>
        <v>81975416254</v>
      </c>
      <c r="K133" s="3">
        <f>SUM(K134:K137)</f>
        <v>41778651687</v>
      </c>
      <c r="L133" s="3">
        <f t="shared" si="13"/>
        <v>-40196764567</v>
      </c>
      <c r="M133" s="27"/>
      <c r="N133" s="28"/>
    </row>
    <row r="134" spans="1:14" s="27" customFormat="1" x14ac:dyDescent="0.2">
      <c r="A134" s="6" t="s">
        <v>128</v>
      </c>
      <c r="B134" s="5">
        <v>1000000000</v>
      </c>
      <c r="C134" s="5">
        <v>0</v>
      </c>
      <c r="D134" s="5">
        <f t="shared" si="14"/>
        <v>-1000000000</v>
      </c>
      <c r="E134" s="8"/>
      <c r="F134" s="5">
        <v>0</v>
      </c>
      <c r="G134" s="5"/>
      <c r="H134" s="5">
        <f t="shared" si="10"/>
        <v>0</v>
      </c>
      <c r="J134" s="5">
        <v>2950000000</v>
      </c>
      <c r="K134" s="5"/>
      <c r="L134" s="5">
        <f t="shared" si="13"/>
        <v>-2950000000</v>
      </c>
      <c r="N134" s="28"/>
    </row>
    <row r="135" spans="1:14" s="27" customFormat="1" x14ac:dyDescent="0.2">
      <c r="A135" s="6" t="s">
        <v>129</v>
      </c>
      <c r="B135" s="5">
        <v>200000000</v>
      </c>
      <c r="C135" s="5">
        <v>0</v>
      </c>
      <c r="D135" s="5">
        <f t="shared" si="14"/>
        <v>-200000000</v>
      </c>
      <c r="E135" s="8"/>
      <c r="F135" s="5">
        <v>0</v>
      </c>
      <c r="G135" s="5"/>
      <c r="H135" s="5">
        <f t="shared" ref="H135:H179" si="15">+G135-F135</f>
        <v>0</v>
      </c>
      <c r="I135" s="7"/>
      <c r="J135" s="5"/>
      <c r="K135" s="5"/>
      <c r="L135" s="5">
        <f t="shared" si="13"/>
        <v>0</v>
      </c>
      <c r="M135" s="7"/>
      <c r="N135" s="21"/>
    </row>
    <row r="136" spans="1:14" x14ac:dyDescent="0.2">
      <c r="A136" s="6" t="s">
        <v>130</v>
      </c>
      <c r="B136" s="5">
        <v>0</v>
      </c>
      <c r="C136" s="5">
        <v>141864500</v>
      </c>
      <c r="D136" s="5">
        <f t="shared" si="14"/>
        <v>141864500</v>
      </c>
      <c r="E136" s="8"/>
      <c r="F136" s="5">
        <v>0</v>
      </c>
      <c r="G136" s="5"/>
      <c r="H136" s="5">
        <f t="shared" si="15"/>
        <v>0</v>
      </c>
      <c r="I136" s="27"/>
      <c r="J136" s="5"/>
      <c r="K136" s="5"/>
      <c r="L136" s="5">
        <f t="shared" si="13"/>
        <v>0</v>
      </c>
      <c r="M136" s="27"/>
      <c r="N136" s="28"/>
    </row>
    <row r="137" spans="1:14" ht="51" x14ac:dyDescent="0.2">
      <c r="A137" s="6" t="s">
        <v>127</v>
      </c>
      <c r="B137" s="5">
        <v>0</v>
      </c>
      <c r="C137" s="5">
        <v>14806413924</v>
      </c>
      <c r="D137" s="5">
        <f t="shared" si="14"/>
        <v>14806413924</v>
      </c>
      <c r="E137" s="8"/>
      <c r="F137" s="5">
        <v>605000000</v>
      </c>
      <c r="G137" s="5">
        <v>22111277385</v>
      </c>
      <c r="H137" s="5">
        <f t="shared" si="15"/>
        <v>21506277385</v>
      </c>
      <c r="I137" s="27"/>
      <c r="J137" s="5">
        <v>79025416254</v>
      </c>
      <c r="K137" s="46">
        <f>36333469226+5445182461</f>
        <v>41778651687</v>
      </c>
      <c r="L137" s="5">
        <f t="shared" si="13"/>
        <v>-37246764567</v>
      </c>
      <c r="M137" s="27"/>
      <c r="N137" s="22" t="s">
        <v>160</v>
      </c>
    </row>
    <row r="138" spans="1:14" s="31" customFormat="1" ht="15" x14ac:dyDescent="0.2">
      <c r="A138" s="6"/>
      <c r="B138" s="4"/>
      <c r="C138" s="4"/>
      <c r="D138" s="4"/>
      <c r="E138" s="9"/>
      <c r="F138" s="4"/>
      <c r="G138" s="4"/>
      <c r="H138" s="4"/>
      <c r="I138" s="7"/>
      <c r="J138" s="4"/>
      <c r="K138" s="4"/>
      <c r="L138" s="4"/>
      <c r="M138" s="7"/>
      <c r="N138" s="21"/>
    </row>
    <row r="139" spans="1:14" ht="15" x14ac:dyDescent="0.2">
      <c r="A139" s="25" t="s">
        <v>131</v>
      </c>
      <c r="B139" s="3">
        <f>+B140+B144+B147+B150</f>
        <v>430098649233</v>
      </c>
      <c r="C139" s="3">
        <f>+C140+C144+C147+C150</f>
        <v>328975747427</v>
      </c>
      <c r="D139" s="3">
        <f t="shared" si="14"/>
        <v>-101122901806</v>
      </c>
      <c r="E139" s="9"/>
      <c r="F139" s="3">
        <f>+F140+F144+F147+F150</f>
        <v>392070130977.23987</v>
      </c>
      <c r="G139" s="3">
        <f>+G140+G144+G147+G150</f>
        <v>444078155299</v>
      </c>
      <c r="H139" s="3">
        <f t="shared" si="15"/>
        <v>52008024321.760132</v>
      </c>
      <c r="J139" s="3">
        <f>+J140+J144+J147+J150</f>
        <v>485480580967</v>
      </c>
      <c r="K139" s="3">
        <f>+K140+K144+K147+K150</f>
        <v>431007354267</v>
      </c>
      <c r="L139" s="3">
        <f t="shared" ref="L139:L142" si="16">+K139-J139</f>
        <v>-54473226700</v>
      </c>
      <c r="N139" s="21"/>
    </row>
    <row r="140" spans="1:14" s="31" customFormat="1" ht="15" x14ac:dyDescent="0.2">
      <c r="A140" s="26" t="s">
        <v>132</v>
      </c>
      <c r="B140" s="3">
        <f>+B141</f>
        <v>385834202227</v>
      </c>
      <c r="C140" s="3">
        <f>+C141</f>
        <v>316713024720</v>
      </c>
      <c r="D140" s="3">
        <f t="shared" si="14"/>
        <v>-69121177507</v>
      </c>
      <c r="E140" s="9"/>
      <c r="F140" s="3">
        <f>+F141</f>
        <v>356339315097.23987</v>
      </c>
      <c r="G140" s="3">
        <f>+G141</f>
        <v>323835709865</v>
      </c>
      <c r="H140" s="3">
        <f t="shared" si="15"/>
        <v>-32503605232.239868</v>
      </c>
      <c r="J140" s="3">
        <f>+J141</f>
        <v>360563580967</v>
      </c>
      <c r="K140" s="3">
        <f>+K141</f>
        <v>340000000000</v>
      </c>
      <c r="L140" s="3">
        <f t="shared" si="16"/>
        <v>-20563580967</v>
      </c>
      <c r="N140" s="3"/>
    </row>
    <row r="141" spans="1:14" s="27" customFormat="1" ht="15" x14ac:dyDescent="0.2">
      <c r="A141" s="26" t="s">
        <v>133</v>
      </c>
      <c r="B141" s="3">
        <f>+B142</f>
        <v>385834202227</v>
      </c>
      <c r="C141" s="3">
        <f>+C142</f>
        <v>316713024720</v>
      </c>
      <c r="D141" s="3">
        <f t="shared" si="14"/>
        <v>-69121177507</v>
      </c>
      <c r="E141" s="9"/>
      <c r="F141" s="3">
        <f>+F142</f>
        <v>356339315097.23987</v>
      </c>
      <c r="G141" s="3">
        <f>+G142</f>
        <v>323835709865</v>
      </c>
      <c r="H141" s="3">
        <f t="shared" si="15"/>
        <v>-32503605232.239868</v>
      </c>
      <c r="I141" s="7"/>
      <c r="J141" s="3">
        <f>SUM(J142:J143)</f>
        <v>360563580967</v>
      </c>
      <c r="K141" s="3">
        <f>SUM(K142:K143)</f>
        <v>340000000000</v>
      </c>
      <c r="L141" s="3">
        <f>SUM(L142:L143)</f>
        <v>-14667108300</v>
      </c>
      <c r="M141" s="7"/>
      <c r="N141" s="21"/>
    </row>
    <row r="142" spans="1:14" ht="76.5" x14ac:dyDescent="0.2">
      <c r="A142" s="6" t="s">
        <v>134</v>
      </c>
      <c r="B142" s="5">
        <v>385834202227</v>
      </c>
      <c r="C142" s="5">
        <v>316713024720</v>
      </c>
      <c r="D142" s="5">
        <f t="shared" si="14"/>
        <v>-69121177507</v>
      </c>
      <c r="E142" s="8"/>
      <c r="F142" s="5">
        <v>356339315097.23987</v>
      </c>
      <c r="G142" s="5">
        <v>323835709865</v>
      </c>
      <c r="H142" s="5">
        <f t="shared" si="15"/>
        <v>-32503605232.239868</v>
      </c>
      <c r="I142" s="31"/>
      <c r="J142" s="5">
        <v>354667108300</v>
      </c>
      <c r="K142" s="46">
        <v>340000000000</v>
      </c>
      <c r="L142" s="5">
        <f t="shared" si="16"/>
        <v>-14667108300</v>
      </c>
      <c r="M142" s="31"/>
      <c r="N142" s="22" t="s">
        <v>253</v>
      </c>
    </row>
    <row r="143" spans="1:14" ht="15" x14ac:dyDescent="0.2">
      <c r="A143" s="21" t="s">
        <v>168</v>
      </c>
      <c r="B143" s="5"/>
      <c r="C143" s="5"/>
      <c r="D143" s="5"/>
      <c r="E143" s="8"/>
      <c r="F143" s="5"/>
      <c r="G143" s="5"/>
      <c r="H143" s="5"/>
      <c r="I143" s="31"/>
      <c r="J143" s="5">
        <v>5896472667</v>
      </c>
      <c r="K143" s="5"/>
      <c r="L143" s="5"/>
      <c r="M143" s="31"/>
      <c r="N143" s="22"/>
    </row>
    <row r="144" spans="1:14" s="31" customFormat="1" ht="15" x14ac:dyDescent="0.2">
      <c r="A144" s="26" t="s">
        <v>135</v>
      </c>
      <c r="B144" s="3">
        <f>+B145</f>
        <v>680000000</v>
      </c>
      <c r="C144" s="3">
        <f>+C145</f>
        <v>909963985</v>
      </c>
      <c r="D144" s="3">
        <f t="shared" si="14"/>
        <v>229963985</v>
      </c>
      <c r="E144" s="9"/>
      <c r="F144" s="3">
        <f>+F145</f>
        <v>723773045</v>
      </c>
      <c r="G144" s="3">
        <f>+G145</f>
        <v>159135000</v>
      </c>
      <c r="H144" s="3">
        <f t="shared" si="15"/>
        <v>-564638045</v>
      </c>
      <c r="I144" s="27"/>
      <c r="J144" s="3">
        <f>+J145</f>
        <v>1217000000</v>
      </c>
      <c r="K144" s="3">
        <f>+K145</f>
        <v>980999414</v>
      </c>
      <c r="L144" s="3">
        <f t="shared" ref="L144:L152" si="17">+K144-J144</f>
        <v>-236000586</v>
      </c>
      <c r="M144" s="27"/>
      <c r="N144" s="28"/>
    </row>
    <row r="145" spans="1:14" s="27" customFormat="1" ht="15" x14ac:dyDescent="0.2">
      <c r="A145" s="26" t="s">
        <v>136</v>
      </c>
      <c r="B145" s="3">
        <f>+B146</f>
        <v>680000000</v>
      </c>
      <c r="C145" s="3">
        <f>+C146</f>
        <v>909963985</v>
      </c>
      <c r="D145" s="3">
        <f t="shared" si="14"/>
        <v>229963985</v>
      </c>
      <c r="E145" s="9"/>
      <c r="F145" s="3">
        <f>+F146</f>
        <v>723773045</v>
      </c>
      <c r="G145" s="3">
        <f>+G146</f>
        <v>159135000</v>
      </c>
      <c r="H145" s="3">
        <f t="shared" si="15"/>
        <v>-564638045</v>
      </c>
      <c r="I145" s="7"/>
      <c r="J145" s="3">
        <f>+J146</f>
        <v>1217000000</v>
      </c>
      <c r="K145" s="3">
        <f>+K146</f>
        <v>980999414</v>
      </c>
      <c r="L145" s="3">
        <f t="shared" si="17"/>
        <v>-236000586</v>
      </c>
      <c r="M145" s="7"/>
      <c r="N145" s="21"/>
    </row>
    <row r="146" spans="1:14" s="33" customFormat="1" ht="25.5" x14ac:dyDescent="0.2">
      <c r="A146" s="6" t="s">
        <v>137</v>
      </c>
      <c r="B146" s="5">
        <v>680000000</v>
      </c>
      <c r="C146" s="5">
        <v>909963985</v>
      </c>
      <c r="D146" s="5">
        <f t="shared" si="14"/>
        <v>229963985</v>
      </c>
      <c r="E146" s="8"/>
      <c r="F146" s="5">
        <v>723773045</v>
      </c>
      <c r="G146" s="5">
        <v>159135000</v>
      </c>
      <c r="H146" s="5">
        <f t="shared" si="15"/>
        <v>-564638045</v>
      </c>
      <c r="I146" s="7"/>
      <c r="J146" s="5">
        <v>1217000000</v>
      </c>
      <c r="K146" s="46">
        <v>980999414</v>
      </c>
      <c r="L146" s="5">
        <f t="shared" si="17"/>
        <v>-236000586</v>
      </c>
      <c r="M146" s="7"/>
      <c r="N146" s="22" t="s">
        <v>161</v>
      </c>
    </row>
    <row r="147" spans="1:14" s="33" customFormat="1" ht="15" x14ac:dyDescent="0.2">
      <c r="A147" s="26" t="s">
        <v>138</v>
      </c>
      <c r="B147" s="3">
        <f>+B148</f>
        <v>43584447006</v>
      </c>
      <c r="C147" s="3">
        <f>+C148</f>
        <v>11252758722</v>
      </c>
      <c r="D147" s="3">
        <f t="shared" si="14"/>
        <v>-32331688284</v>
      </c>
      <c r="E147" s="9"/>
      <c r="F147" s="3">
        <f>+F148</f>
        <v>34907042835</v>
      </c>
      <c r="G147" s="3">
        <f>+G148</f>
        <v>120000000000</v>
      </c>
      <c r="H147" s="3">
        <f t="shared" si="15"/>
        <v>85092957165</v>
      </c>
      <c r="I147" s="31"/>
      <c r="J147" s="3">
        <f>+J148</f>
        <v>123600000000</v>
      </c>
      <c r="K147" s="3">
        <f>+K148</f>
        <v>10000000000</v>
      </c>
      <c r="L147" s="3">
        <f t="shared" si="17"/>
        <v>-113600000000</v>
      </c>
      <c r="M147" s="31"/>
      <c r="N147" s="3"/>
    </row>
    <row r="148" spans="1:14" ht="15" x14ac:dyDescent="0.2">
      <c r="A148" s="26" t="s">
        <v>139</v>
      </c>
      <c r="B148" s="3">
        <f>+B149</f>
        <v>43584447006</v>
      </c>
      <c r="C148" s="3">
        <f>+C149</f>
        <v>11252758722</v>
      </c>
      <c r="D148" s="3">
        <f t="shared" si="14"/>
        <v>-32331688284</v>
      </c>
      <c r="E148" s="9"/>
      <c r="F148" s="3">
        <f>+F149</f>
        <v>34907042835</v>
      </c>
      <c r="G148" s="3">
        <f>+G149</f>
        <v>120000000000</v>
      </c>
      <c r="H148" s="3">
        <f t="shared" si="15"/>
        <v>85092957165</v>
      </c>
      <c r="I148" s="27"/>
      <c r="J148" s="3">
        <f>+J149</f>
        <v>123600000000</v>
      </c>
      <c r="K148" s="3">
        <f>+K149</f>
        <v>10000000000</v>
      </c>
      <c r="L148" s="3">
        <f t="shared" si="17"/>
        <v>-113600000000</v>
      </c>
      <c r="M148" s="27"/>
      <c r="N148" s="28"/>
    </row>
    <row r="149" spans="1:14" s="31" customFormat="1" ht="25.5" x14ac:dyDescent="0.2">
      <c r="A149" s="6" t="s">
        <v>140</v>
      </c>
      <c r="B149" s="5">
        <v>43584447006</v>
      </c>
      <c r="C149" s="5">
        <v>11252758722</v>
      </c>
      <c r="D149" s="5">
        <f t="shared" si="14"/>
        <v>-32331688284</v>
      </c>
      <c r="E149" s="8"/>
      <c r="F149" s="5">
        <v>34907042835</v>
      </c>
      <c r="G149" s="5">
        <v>120000000000</v>
      </c>
      <c r="H149" s="5">
        <f t="shared" si="15"/>
        <v>85092957165</v>
      </c>
      <c r="I149" s="33"/>
      <c r="J149" s="5">
        <v>123600000000</v>
      </c>
      <c r="K149" s="46">
        <v>10000000000</v>
      </c>
      <c r="L149" s="5">
        <f t="shared" si="17"/>
        <v>-113600000000</v>
      </c>
      <c r="M149" s="33"/>
      <c r="N149" s="34"/>
    </row>
    <row r="150" spans="1:14" s="33" customFormat="1" ht="15" x14ac:dyDescent="0.2">
      <c r="A150" s="26" t="s">
        <v>141</v>
      </c>
      <c r="B150" s="3">
        <f>+B151</f>
        <v>0</v>
      </c>
      <c r="C150" s="3">
        <f>+C151</f>
        <v>100000000</v>
      </c>
      <c r="D150" s="3">
        <f t="shared" si="14"/>
        <v>100000000</v>
      </c>
      <c r="E150" s="9"/>
      <c r="F150" s="3">
        <f>+F151</f>
        <v>100000000</v>
      </c>
      <c r="G150" s="3">
        <f>+G151</f>
        <v>83310434</v>
      </c>
      <c r="H150" s="3">
        <f t="shared" si="15"/>
        <v>-16689566</v>
      </c>
      <c r="J150" s="3">
        <f>+J151</f>
        <v>100000000</v>
      </c>
      <c r="K150" s="3">
        <f>+K151+K153</f>
        <v>80026354853</v>
      </c>
      <c r="L150" s="3">
        <f t="shared" si="17"/>
        <v>79926354853</v>
      </c>
      <c r="N150" s="34"/>
    </row>
    <row r="151" spans="1:14" s="33" customFormat="1" ht="15" x14ac:dyDescent="0.2">
      <c r="A151" s="26" t="s">
        <v>142</v>
      </c>
      <c r="B151" s="3">
        <f>+B152</f>
        <v>0</v>
      </c>
      <c r="C151" s="3">
        <f>+C152</f>
        <v>100000000</v>
      </c>
      <c r="D151" s="3">
        <f t="shared" si="14"/>
        <v>100000000</v>
      </c>
      <c r="E151" s="9"/>
      <c r="F151" s="3">
        <f>+F152</f>
        <v>100000000</v>
      </c>
      <c r="G151" s="3">
        <f>+G152</f>
        <v>83310434</v>
      </c>
      <c r="H151" s="3">
        <f t="shared" si="15"/>
        <v>-16689566</v>
      </c>
      <c r="I151" s="7"/>
      <c r="J151" s="3">
        <f>+J152</f>
        <v>100000000</v>
      </c>
      <c r="K151" s="3">
        <f>+K152</f>
        <v>26354853</v>
      </c>
      <c r="L151" s="3">
        <f t="shared" si="17"/>
        <v>-73645147</v>
      </c>
      <c r="M151" s="7"/>
      <c r="N151" s="21"/>
    </row>
    <row r="152" spans="1:14" s="33" customFormat="1" ht="15" x14ac:dyDescent="0.2">
      <c r="A152" s="6" t="s">
        <v>142</v>
      </c>
      <c r="B152" s="5">
        <v>0</v>
      </c>
      <c r="C152" s="5">
        <v>100000000</v>
      </c>
      <c r="D152" s="3">
        <f t="shared" si="14"/>
        <v>100000000</v>
      </c>
      <c r="E152" s="9"/>
      <c r="F152" s="5">
        <v>100000000</v>
      </c>
      <c r="G152" s="5">
        <v>83310434</v>
      </c>
      <c r="H152" s="3">
        <f t="shared" si="15"/>
        <v>-16689566</v>
      </c>
      <c r="I152" s="31"/>
      <c r="J152" s="5">
        <v>100000000</v>
      </c>
      <c r="K152" s="5">
        <v>26354853</v>
      </c>
      <c r="L152" s="3">
        <f t="shared" si="17"/>
        <v>-73645147</v>
      </c>
      <c r="M152" s="31"/>
      <c r="N152" s="3"/>
    </row>
    <row r="153" spans="1:14" s="33" customFormat="1" ht="15" x14ac:dyDescent="0.2">
      <c r="A153" s="43" t="s">
        <v>169</v>
      </c>
      <c r="B153" s="5"/>
      <c r="C153" s="5"/>
      <c r="D153" s="3"/>
      <c r="E153" s="9"/>
      <c r="F153" s="5"/>
      <c r="G153" s="5"/>
      <c r="H153" s="3"/>
      <c r="I153" s="31"/>
      <c r="J153" s="5"/>
      <c r="K153" s="3">
        <f>+K154</f>
        <v>80000000000</v>
      </c>
      <c r="L153" s="3"/>
      <c r="M153" s="31"/>
      <c r="N153" s="3"/>
    </row>
    <row r="154" spans="1:14" s="33" customFormat="1" ht="15" x14ac:dyDescent="0.2">
      <c r="A154" s="42" t="s">
        <v>257</v>
      </c>
      <c r="B154" s="5"/>
      <c r="C154" s="5"/>
      <c r="D154" s="3"/>
      <c r="E154" s="9"/>
      <c r="F154" s="5"/>
      <c r="G154" s="103"/>
      <c r="H154" s="3"/>
      <c r="I154" s="31"/>
      <c r="J154" s="5"/>
      <c r="K154" s="47">
        <v>80000000000</v>
      </c>
      <c r="L154" s="3"/>
      <c r="M154" s="31"/>
      <c r="N154" s="3"/>
    </row>
    <row r="155" spans="1:14" ht="15" x14ac:dyDescent="0.2">
      <c r="A155" s="26"/>
      <c r="B155" s="3"/>
      <c r="C155" s="3"/>
      <c r="D155" s="3"/>
      <c r="E155" s="9"/>
      <c r="F155" s="3"/>
      <c r="G155" s="3"/>
      <c r="H155" s="3"/>
      <c r="I155" s="33"/>
      <c r="J155" s="3"/>
      <c r="K155" s="3"/>
      <c r="L155" s="3"/>
      <c r="M155" s="33"/>
      <c r="N155" s="34"/>
    </row>
    <row r="156" spans="1:14" s="31" customFormat="1" ht="15" x14ac:dyDescent="0.2">
      <c r="A156" s="2" t="s">
        <v>143</v>
      </c>
      <c r="B156" s="3">
        <f>SUM(B158:B179)</f>
        <v>716851355156</v>
      </c>
      <c r="C156" s="3">
        <f>SUM(C158:C179)</f>
        <v>209798757202</v>
      </c>
      <c r="D156" s="3">
        <f t="shared" si="14"/>
        <v>-507052597954</v>
      </c>
      <c r="E156" s="9"/>
      <c r="F156" s="3">
        <f>SUM(F158:F179)</f>
        <v>1331101550970.6001</v>
      </c>
      <c r="G156" s="3">
        <f>SUM(G158:G179)</f>
        <v>275519340878</v>
      </c>
      <c r="H156" s="3">
        <f t="shared" si="15"/>
        <v>-1055582210092.6001</v>
      </c>
      <c r="I156" s="33"/>
      <c r="J156" s="3">
        <f>SUM(J158:J179)</f>
        <v>1137519071670.3362</v>
      </c>
      <c r="K156" s="3">
        <f>SUM(K158:K183)</f>
        <v>299500000000</v>
      </c>
      <c r="L156" s="3">
        <f t="shared" ref="L156" si="18">+K156-J156</f>
        <v>-838019071670.33618</v>
      </c>
      <c r="M156" s="33"/>
      <c r="N156" s="34"/>
    </row>
    <row r="157" spans="1:14" ht="15" x14ac:dyDescent="0.2">
      <c r="A157" s="26"/>
      <c r="B157" s="3"/>
      <c r="C157" s="3"/>
      <c r="D157" s="3"/>
      <c r="E157" s="9"/>
      <c r="F157" s="3"/>
      <c r="G157" s="3"/>
      <c r="H157" s="3"/>
      <c r="I157" s="33"/>
      <c r="J157" s="3"/>
      <c r="K157" s="3"/>
      <c r="L157" s="3"/>
      <c r="M157" s="33"/>
      <c r="N157" s="34"/>
    </row>
    <row r="158" spans="1:14" s="31" customFormat="1" ht="38.25" x14ac:dyDescent="0.2">
      <c r="A158" s="6" t="s">
        <v>255</v>
      </c>
      <c r="B158" s="5">
        <v>548312446740</v>
      </c>
      <c r="C158" s="5">
        <v>148123500000</v>
      </c>
      <c r="D158" s="5">
        <f t="shared" si="14"/>
        <v>-400188946740</v>
      </c>
      <c r="E158" s="8"/>
      <c r="F158" s="5">
        <v>994410600000</v>
      </c>
      <c r="G158" s="5">
        <v>218700000000</v>
      </c>
      <c r="H158" s="5">
        <f t="shared" si="15"/>
        <v>-775710600000</v>
      </c>
      <c r="I158" s="7"/>
      <c r="J158" s="5">
        <v>723083773187.3363</v>
      </c>
      <c r="K158" s="46">
        <f>65090932358+144909067642</f>
        <v>210000000000</v>
      </c>
      <c r="L158" s="5">
        <f t="shared" ref="L158" si="19">+K158-J158</f>
        <v>-513083773187.3363</v>
      </c>
      <c r="M158" s="7"/>
      <c r="N158" s="22" t="s">
        <v>162</v>
      </c>
    </row>
    <row r="159" spans="1:14" s="27" customFormat="1" ht="15" x14ac:dyDescent="0.2">
      <c r="A159" s="6"/>
      <c r="B159" s="3"/>
      <c r="C159" s="3"/>
      <c r="D159" s="3"/>
      <c r="E159" s="9"/>
      <c r="F159" s="3"/>
      <c r="G159" s="3"/>
      <c r="H159" s="3"/>
      <c r="I159" s="31"/>
      <c r="J159" s="3"/>
      <c r="K159" s="3"/>
      <c r="L159" s="3"/>
      <c r="M159" s="31"/>
      <c r="N159" s="3"/>
    </row>
    <row r="160" spans="1:14" s="33" customFormat="1" ht="31.5" customHeight="1" x14ac:dyDescent="0.2">
      <c r="A160" s="6" t="s">
        <v>256</v>
      </c>
      <c r="B160" s="5">
        <v>81500000000</v>
      </c>
      <c r="C160" s="5">
        <v>50000000000</v>
      </c>
      <c r="D160" s="5">
        <f t="shared" si="14"/>
        <v>-31500000000</v>
      </c>
      <c r="E160" s="8"/>
      <c r="F160" s="5">
        <v>214235058940</v>
      </c>
      <c r="G160" s="5">
        <v>52200000000</v>
      </c>
      <c r="H160" s="5">
        <f t="shared" si="15"/>
        <v>-162035058940</v>
      </c>
      <c r="I160" s="7"/>
      <c r="J160" s="5">
        <v>307030192657.99988</v>
      </c>
      <c r="K160" s="46">
        <f>72000000000+12500000000</f>
        <v>84500000000</v>
      </c>
      <c r="L160" s="5">
        <f t="shared" ref="L160:L161" si="20">+K160-J160</f>
        <v>-222530192657.99988</v>
      </c>
      <c r="M160" s="7"/>
      <c r="N160" s="22" t="s">
        <v>163</v>
      </c>
    </row>
    <row r="161" spans="1:14" ht="38.25" x14ac:dyDescent="0.2">
      <c r="A161" s="6" t="s">
        <v>144</v>
      </c>
      <c r="B161" s="5">
        <v>2810962596</v>
      </c>
      <c r="C161" s="5"/>
      <c r="D161" s="5">
        <f t="shared" si="14"/>
        <v>-2810962596</v>
      </c>
      <c r="E161" s="8"/>
      <c r="F161" s="5">
        <v>1499201256</v>
      </c>
      <c r="G161" s="5"/>
      <c r="H161" s="5">
        <f t="shared" si="15"/>
        <v>-1499201256</v>
      </c>
      <c r="I161" s="31"/>
      <c r="J161" s="5">
        <v>870000000</v>
      </c>
      <c r="K161" s="5"/>
      <c r="L161" s="5">
        <f t="shared" si="20"/>
        <v>-870000000</v>
      </c>
      <c r="M161" s="31"/>
      <c r="N161" s="22" t="s">
        <v>164</v>
      </c>
    </row>
    <row r="162" spans="1:14" s="31" customFormat="1" ht="63.75" customHeight="1" x14ac:dyDescent="0.2">
      <c r="A162" s="6" t="s">
        <v>165</v>
      </c>
      <c r="B162" s="5"/>
      <c r="C162" s="5"/>
      <c r="D162" s="5"/>
      <c r="E162" s="8"/>
      <c r="F162" s="5">
        <v>13382437335.599998</v>
      </c>
      <c r="G162" s="5"/>
      <c r="H162" s="5"/>
      <c r="I162" s="27"/>
      <c r="J162" s="5"/>
      <c r="K162" s="5"/>
      <c r="L162" s="5"/>
      <c r="M162" s="27"/>
      <c r="N162" s="22" t="s">
        <v>159</v>
      </c>
    </row>
    <row r="163" spans="1:14" ht="15" x14ac:dyDescent="0.2">
      <c r="A163" s="6"/>
      <c r="B163" s="3"/>
      <c r="C163" s="3"/>
      <c r="D163" s="3"/>
      <c r="E163" s="9"/>
      <c r="F163" s="3"/>
      <c r="G163" s="3"/>
      <c r="H163" s="3"/>
      <c r="I163" s="33"/>
      <c r="J163" s="3"/>
      <c r="K163" s="3"/>
      <c r="L163" s="3"/>
      <c r="M163" s="33"/>
      <c r="N163" s="34"/>
    </row>
    <row r="164" spans="1:14" ht="38.25" x14ac:dyDescent="0.2">
      <c r="A164" s="6" t="s">
        <v>145</v>
      </c>
      <c r="B164" s="5">
        <v>5000000000</v>
      </c>
      <c r="C164" s="5">
        <v>486000000</v>
      </c>
      <c r="D164" s="5">
        <f t="shared" si="14"/>
        <v>-4514000000</v>
      </c>
      <c r="E164" s="8"/>
      <c r="F164" s="5">
        <v>9000000000</v>
      </c>
      <c r="G164" s="5">
        <v>1500000000</v>
      </c>
      <c r="H164" s="5">
        <f t="shared" si="15"/>
        <v>-7500000000</v>
      </c>
      <c r="J164" s="5">
        <v>2500000000</v>
      </c>
      <c r="K164" s="5"/>
      <c r="L164" s="5">
        <f t="shared" ref="L164:L169" si="21">+K164-J164</f>
        <v>-2500000000</v>
      </c>
      <c r="N164" s="22" t="s">
        <v>159</v>
      </c>
    </row>
    <row r="165" spans="1:14" s="36" customFormat="1" ht="51" x14ac:dyDescent="0.2">
      <c r="A165" s="6" t="s">
        <v>146</v>
      </c>
      <c r="B165" s="5">
        <v>376500000</v>
      </c>
      <c r="C165" s="5">
        <v>145915553</v>
      </c>
      <c r="D165" s="5">
        <f t="shared" si="14"/>
        <v>-230584447</v>
      </c>
      <c r="E165" s="8"/>
      <c r="F165" s="5">
        <v>408600000</v>
      </c>
      <c r="G165" s="5">
        <v>300340878</v>
      </c>
      <c r="H165" s="5">
        <f t="shared" si="15"/>
        <v>-108259122</v>
      </c>
      <c r="I165" s="31"/>
      <c r="J165" s="5">
        <v>83112000000</v>
      </c>
      <c r="K165" s="5"/>
      <c r="L165" s="5">
        <f t="shared" si="21"/>
        <v>-83112000000</v>
      </c>
      <c r="M165" s="31"/>
      <c r="N165" s="22" t="s">
        <v>159</v>
      </c>
    </row>
    <row r="166" spans="1:14" s="31" customFormat="1" ht="38.25" x14ac:dyDescent="0.2">
      <c r="A166" s="6" t="s">
        <v>147</v>
      </c>
      <c r="B166" s="5">
        <v>5250000000</v>
      </c>
      <c r="C166" s="5">
        <v>700000000</v>
      </c>
      <c r="D166" s="5">
        <f t="shared" si="14"/>
        <v>-4550000000</v>
      </c>
      <c r="E166" s="8"/>
      <c r="F166" s="5">
        <v>5250000000</v>
      </c>
      <c r="G166" s="5">
        <v>1500000000</v>
      </c>
      <c r="H166" s="5">
        <f t="shared" si="15"/>
        <v>-3750000000</v>
      </c>
      <c r="I166" s="7"/>
      <c r="J166" s="5">
        <v>2493000000</v>
      </c>
      <c r="K166" s="5"/>
      <c r="L166" s="5">
        <f t="shared" si="21"/>
        <v>-2493000000</v>
      </c>
      <c r="M166" s="7"/>
      <c r="N166" s="22" t="s">
        <v>159</v>
      </c>
    </row>
    <row r="167" spans="1:14" ht="38.25" x14ac:dyDescent="0.2">
      <c r="A167" s="6" t="s">
        <v>148</v>
      </c>
      <c r="B167" s="5">
        <v>35903785364</v>
      </c>
      <c r="C167" s="5">
        <v>2966841649</v>
      </c>
      <c r="D167" s="5">
        <f t="shared" si="14"/>
        <v>-32936943715</v>
      </c>
      <c r="E167" s="8"/>
      <c r="F167" s="5">
        <v>36000000000</v>
      </c>
      <c r="G167" s="5"/>
      <c r="H167" s="5">
        <f t="shared" si="15"/>
        <v>-36000000000</v>
      </c>
      <c r="J167" s="5">
        <v>5000000000</v>
      </c>
      <c r="K167" s="5"/>
      <c r="L167" s="5">
        <f t="shared" si="21"/>
        <v>-5000000000</v>
      </c>
      <c r="N167" s="22" t="s">
        <v>159</v>
      </c>
    </row>
    <row r="168" spans="1:14" ht="25.5" x14ac:dyDescent="0.2">
      <c r="A168" s="6" t="s">
        <v>149</v>
      </c>
      <c r="B168" s="5">
        <v>3648000000</v>
      </c>
      <c r="C168" s="5">
        <v>0</v>
      </c>
      <c r="D168" s="5">
        <f t="shared" si="14"/>
        <v>-3648000000</v>
      </c>
      <c r="E168" s="8"/>
      <c r="F168" s="5">
        <v>3650000000</v>
      </c>
      <c r="G168" s="5"/>
      <c r="H168" s="5">
        <f t="shared" si="15"/>
        <v>-3650000000</v>
      </c>
      <c r="I168" s="36"/>
      <c r="J168" s="5"/>
      <c r="K168" s="5"/>
      <c r="L168" s="5">
        <f t="shared" si="21"/>
        <v>0</v>
      </c>
      <c r="M168" s="36"/>
      <c r="N168" s="22" t="s">
        <v>159</v>
      </c>
    </row>
    <row r="169" spans="1:14" ht="25.5" x14ac:dyDescent="0.2">
      <c r="A169" s="6" t="s">
        <v>150</v>
      </c>
      <c r="B169" s="5">
        <v>13164660456</v>
      </c>
      <c r="C169" s="5">
        <v>0</v>
      </c>
      <c r="D169" s="5">
        <f t="shared" si="14"/>
        <v>-13164660456</v>
      </c>
      <c r="E169" s="8"/>
      <c r="F169" s="5">
        <v>16580630752</v>
      </c>
      <c r="G169" s="5"/>
      <c r="H169" s="5">
        <f t="shared" si="15"/>
        <v>-16580630752</v>
      </c>
      <c r="I169" s="31"/>
      <c r="J169" s="5">
        <v>11199000000</v>
      </c>
      <c r="K169" s="5"/>
      <c r="L169" s="5">
        <f t="shared" si="21"/>
        <v>-11199000000</v>
      </c>
      <c r="M169" s="31"/>
      <c r="N169" s="22" t="s">
        <v>159</v>
      </c>
    </row>
    <row r="170" spans="1:14" ht="25.5" x14ac:dyDescent="0.2">
      <c r="A170" s="6" t="s">
        <v>151</v>
      </c>
      <c r="B170" s="3"/>
      <c r="C170" s="3"/>
      <c r="D170" s="3"/>
      <c r="E170" s="9"/>
      <c r="F170" s="5">
        <v>1000000000</v>
      </c>
      <c r="G170" s="5"/>
      <c r="H170" s="3"/>
      <c r="J170" s="5">
        <v>963000000</v>
      </c>
      <c r="K170" s="5"/>
      <c r="L170" s="3"/>
      <c r="N170" s="22" t="s">
        <v>159</v>
      </c>
    </row>
    <row r="171" spans="1:14" ht="25.5" x14ac:dyDescent="0.2">
      <c r="A171" s="102" t="s">
        <v>297</v>
      </c>
      <c r="B171" s="3"/>
      <c r="C171" s="3"/>
      <c r="D171" s="3"/>
      <c r="E171" s="9"/>
      <c r="F171" s="5">
        <v>904800000</v>
      </c>
      <c r="G171" s="5"/>
      <c r="H171" s="3"/>
      <c r="J171" s="5"/>
      <c r="K171" s="5"/>
      <c r="L171" s="3"/>
      <c r="N171" s="22" t="s">
        <v>159</v>
      </c>
    </row>
    <row r="172" spans="1:14" ht="25.5" x14ac:dyDescent="0.2">
      <c r="A172" s="44" t="s">
        <v>258</v>
      </c>
      <c r="B172" s="3"/>
      <c r="C172" s="3"/>
      <c r="D172" s="3"/>
      <c r="E172" s="9"/>
      <c r="F172" s="5"/>
      <c r="G172" s="5"/>
      <c r="H172" s="3"/>
      <c r="J172" s="5"/>
      <c r="K172" s="46">
        <v>900000000</v>
      </c>
      <c r="L172" s="3"/>
      <c r="N172" s="22"/>
    </row>
    <row r="173" spans="1:14" ht="25.5" x14ac:dyDescent="0.2">
      <c r="A173" s="44" t="s">
        <v>259</v>
      </c>
      <c r="B173" s="3"/>
      <c r="C173" s="3"/>
      <c r="D173" s="3"/>
      <c r="E173" s="9"/>
      <c r="F173" s="5"/>
      <c r="G173" s="5"/>
      <c r="H173" s="3"/>
      <c r="J173" s="5"/>
      <c r="K173" s="46">
        <v>3000000000</v>
      </c>
      <c r="L173" s="3"/>
      <c r="N173" s="22"/>
    </row>
    <row r="174" spans="1:14" ht="15" x14ac:dyDescent="0.2">
      <c r="A174" s="37"/>
      <c r="B174" s="3"/>
      <c r="C174" s="3"/>
      <c r="D174" s="3"/>
      <c r="E174" s="9"/>
      <c r="F174" s="3"/>
      <c r="G174" s="3"/>
      <c r="H174" s="3"/>
      <c r="J174" s="3"/>
      <c r="K174" s="3"/>
      <c r="L174" s="3"/>
      <c r="N174" s="21"/>
    </row>
    <row r="175" spans="1:14" ht="51" x14ac:dyDescent="0.2">
      <c r="A175" s="6" t="s">
        <v>152</v>
      </c>
      <c r="B175" s="5">
        <v>20885000000</v>
      </c>
      <c r="C175" s="5">
        <v>7000000000</v>
      </c>
      <c r="D175" s="5">
        <f t="shared" si="14"/>
        <v>-13885000000</v>
      </c>
      <c r="E175" s="8"/>
      <c r="F175" s="5">
        <v>34297083964</v>
      </c>
      <c r="G175" s="5"/>
      <c r="H175" s="5">
        <f t="shared" si="15"/>
        <v>-34297083964</v>
      </c>
      <c r="J175" s="5"/>
      <c r="K175" s="5"/>
      <c r="L175" s="5">
        <f t="shared" ref="L175" si="22">+K175-J175</f>
        <v>0</v>
      </c>
      <c r="N175" s="22" t="s">
        <v>160</v>
      </c>
    </row>
    <row r="176" spans="1:14" ht="15" x14ac:dyDescent="0.2">
      <c r="A176" s="37"/>
      <c r="B176" s="3"/>
      <c r="C176" s="3"/>
      <c r="D176" s="3"/>
      <c r="E176" s="9"/>
      <c r="F176" s="3"/>
      <c r="G176" s="3"/>
      <c r="H176" s="3"/>
      <c r="J176" s="3"/>
      <c r="K176" s="3"/>
      <c r="L176" s="3"/>
      <c r="N176" s="21"/>
    </row>
    <row r="177" spans="1:14" ht="25.5" x14ac:dyDescent="0.2">
      <c r="A177" s="38" t="s">
        <v>153</v>
      </c>
      <c r="B177" s="3"/>
      <c r="C177" s="3"/>
      <c r="D177" s="3"/>
      <c r="E177" s="9"/>
      <c r="F177" s="3"/>
      <c r="G177" s="5">
        <v>719000000</v>
      </c>
      <c r="H177" s="5">
        <f t="shared" si="15"/>
        <v>719000000</v>
      </c>
      <c r="J177" s="3">
        <v>848935328</v>
      </c>
      <c r="K177" s="48">
        <v>350000000</v>
      </c>
      <c r="L177" s="5">
        <f t="shared" ref="L177" si="23">+K177-J177</f>
        <v>-498935328</v>
      </c>
      <c r="N177" s="21"/>
    </row>
    <row r="178" spans="1:14" ht="15" x14ac:dyDescent="0.2">
      <c r="A178" s="37"/>
      <c r="B178" s="3"/>
      <c r="C178" s="3"/>
      <c r="D178" s="3"/>
      <c r="E178" s="9"/>
      <c r="F178" s="3"/>
      <c r="G178" s="3"/>
      <c r="H178" s="3"/>
      <c r="J178" s="3"/>
      <c r="K178" s="3"/>
      <c r="L178" s="3"/>
      <c r="N178" s="21"/>
    </row>
    <row r="179" spans="1:14" ht="15" x14ac:dyDescent="0.2">
      <c r="A179" s="6" t="s">
        <v>154</v>
      </c>
      <c r="B179" s="3"/>
      <c r="C179" s="5">
        <v>376500000</v>
      </c>
      <c r="D179" s="5">
        <f t="shared" si="14"/>
        <v>376500000</v>
      </c>
      <c r="E179" s="9"/>
      <c r="F179" s="5">
        <v>483138723</v>
      </c>
      <c r="G179" s="5">
        <v>600000000</v>
      </c>
      <c r="H179" s="5">
        <f t="shared" si="15"/>
        <v>116861277</v>
      </c>
      <c r="J179" s="5">
        <v>419170497</v>
      </c>
      <c r="K179" s="48">
        <v>350000000</v>
      </c>
      <c r="L179" s="5">
        <f t="shared" ref="L179" si="24">+K179-J179</f>
        <v>-69170497</v>
      </c>
      <c r="N179" s="21"/>
    </row>
    <row r="180" spans="1:14" ht="15" x14ac:dyDescent="0.2">
      <c r="A180" s="37"/>
      <c r="B180" s="3"/>
      <c r="C180" s="3"/>
      <c r="D180" s="3"/>
      <c r="E180" s="9"/>
      <c r="F180" s="3"/>
      <c r="G180" s="3"/>
      <c r="H180" s="3"/>
      <c r="J180" s="3"/>
      <c r="K180" s="3"/>
      <c r="L180" s="3"/>
      <c r="N180" s="21"/>
    </row>
    <row r="181" spans="1:14" ht="15" x14ac:dyDescent="0.2">
      <c r="A181" s="6" t="s">
        <v>251</v>
      </c>
      <c r="B181" s="3"/>
      <c r="C181" s="3"/>
      <c r="D181" s="3"/>
      <c r="E181" s="9"/>
      <c r="F181" s="3"/>
      <c r="G181" s="3"/>
      <c r="H181" s="3"/>
      <c r="J181" s="3"/>
      <c r="K181" s="48">
        <v>100000000</v>
      </c>
      <c r="L181" s="3"/>
      <c r="N181" s="21"/>
    </row>
    <row r="182" spans="1:14" ht="15" x14ac:dyDescent="0.2">
      <c r="A182" s="37"/>
      <c r="B182" s="3"/>
      <c r="C182" s="3"/>
      <c r="D182" s="3"/>
      <c r="E182" s="9"/>
      <c r="F182" s="3"/>
      <c r="G182" s="3"/>
      <c r="H182" s="3"/>
      <c r="J182" s="3"/>
      <c r="K182" s="3"/>
      <c r="L182" s="3"/>
      <c r="N182" s="21"/>
    </row>
    <row r="183" spans="1:14" ht="15" x14ac:dyDescent="0.2">
      <c r="A183" s="6" t="s">
        <v>252</v>
      </c>
      <c r="B183" s="3"/>
      <c r="C183" s="3"/>
      <c r="D183" s="3"/>
      <c r="E183" s="9"/>
      <c r="F183" s="3"/>
      <c r="G183" s="3"/>
      <c r="H183" s="3"/>
      <c r="J183" s="3"/>
      <c r="K183" s="48">
        <v>300000000</v>
      </c>
      <c r="L183" s="3"/>
      <c r="N183" s="21"/>
    </row>
    <row r="184" spans="1:14" ht="15" x14ac:dyDescent="0.2">
      <c r="A184" s="37"/>
      <c r="B184" s="3"/>
      <c r="C184" s="3"/>
      <c r="D184" s="3"/>
      <c r="E184" s="9"/>
      <c r="F184" s="3"/>
      <c r="G184" s="3"/>
      <c r="H184" s="3"/>
      <c r="J184" s="3"/>
      <c r="K184" s="3"/>
      <c r="L184" s="3"/>
      <c r="N184" s="21"/>
    </row>
    <row r="185" spans="1:14" ht="15" x14ac:dyDescent="0.2">
      <c r="A185" s="39" t="s">
        <v>155</v>
      </c>
      <c r="B185" s="3">
        <f>+B156+B4</f>
        <v>1278313993863.9976</v>
      </c>
      <c r="C185" s="3">
        <f>+C156+C4</f>
        <v>619726673927.19995</v>
      </c>
      <c r="D185" s="3"/>
      <c r="E185" s="9"/>
      <c r="F185" s="3">
        <f>+F156+F4</f>
        <v>1944109485973.9592</v>
      </c>
      <c r="G185" s="3">
        <f>+G156+G4</f>
        <v>779180109539</v>
      </c>
      <c r="H185" s="3"/>
      <c r="J185" s="3">
        <f>+J156+J4</f>
        <v>1847134387286.9307</v>
      </c>
      <c r="K185" s="3">
        <f>+K156+K4</f>
        <v>818454493105</v>
      </c>
      <c r="L185" s="3"/>
      <c r="N185" s="21"/>
    </row>
    <row r="186" spans="1:14" ht="15" x14ac:dyDescent="0.2">
      <c r="F186" s="16"/>
      <c r="G186" s="40"/>
    </row>
    <row r="187" spans="1:14" ht="15" x14ac:dyDescent="0.2">
      <c r="A187" s="10"/>
      <c r="B187" s="10"/>
      <c r="C187" s="10"/>
      <c r="F187" s="9"/>
      <c r="G187" s="40"/>
    </row>
    <row r="188" spans="1:14" ht="15" x14ac:dyDescent="0.2">
      <c r="A188" s="11"/>
      <c r="B188" s="12"/>
      <c r="C188" s="15"/>
      <c r="F188" s="9"/>
      <c r="G188" s="40"/>
    </row>
    <row r="189" spans="1:14" ht="15" x14ac:dyDescent="0.2">
      <c r="A189" s="17"/>
      <c r="B189" s="13"/>
      <c r="C189" s="15"/>
      <c r="F189" s="9"/>
      <c r="G189" s="40"/>
    </row>
    <row r="190" spans="1:14" ht="18" x14ac:dyDescent="0.2">
      <c r="A190" s="17"/>
      <c r="B190" s="14"/>
      <c r="C190" s="16"/>
      <c r="F190" s="8"/>
      <c r="G190" s="40"/>
    </row>
    <row r="191" spans="1:14" ht="15" x14ac:dyDescent="0.2">
      <c r="A191" s="15"/>
      <c r="B191" s="15"/>
      <c r="C191" s="15"/>
      <c r="F191" s="9"/>
      <c r="G191" s="40"/>
    </row>
    <row r="192" spans="1:14" ht="15" x14ac:dyDescent="0.2">
      <c r="A192" s="15"/>
      <c r="B192" s="15"/>
      <c r="C192" s="15"/>
      <c r="F192" s="9"/>
      <c r="G192" s="40"/>
    </row>
    <row r="193" spans="1:7" ht="15" x14ac:dyDescent="0.2">
      <c r="A193" s="16"/>
      <c r="B193" s="16"/>
      <c r="C193" s="16"/>
      <c r="F193" s="8"/>
      <c r="G193" s="40"/>
    </row>
    <row r="194" spans="1:7" ht="15" x14ac:dyDescent="0.2">
      <c r="A194" s="15"/>
      <c r="B194" s="15"/>
      <c r="C194" s="15"/>
      <c r="F194" s="9"/>
      <c r="G194" s="40"/>
    </row>
    <row r="195" spans="1:7" ht="15" x14ac:dyDescent="0.2">
      <c r="A195" s="10"/>
      <c r="B195" s="10"/>
      <c r="C195" s="10"/>
      <c r="F195" s="9"/>
      <c r="G195" s="40"/>
    </row>
    <row r="196" spans="1:7" x14ac:dyDescent="0.2">
      <c r="A196" s="10"/>
      <c r="B196" s="10"/>
      <c r="C196" s="10"/>
      <c r="F196" s="8"/>
      <c r="G196" s="40"/>
    </row>
    <row r="197" spans="1:7" ht="15" x14ac:dyDescent="0.2">
      <c r="A197" s="10"/>
      <c r="B197" s="10"/>
      <c r="C197" s="10"/>
      <c r="F197" s="9"/>
      <c r="G197" s="40"/>
    </row>
    <row r="198" spans="1:7" ht="15" x14ac:dyDescent="0.2">
      <c r="A198" s="10"/>
      <c r="B198" s="10"/>
      <c r="C198" s="10"/>
      <c r="F198" s="9"/>
      <c r="G198" s="40"/>
    </row>
    <row r="199" spans="1:7" ht="15" x14ac:dyDescent="0.2">
      <c r="A199" s="10"/>
      <c r="B199" s="10"/>
      <c r="C199" s="10"/>
      <c r="F199" s="9"/>
      <c r="G199" s="40"/>
    </row>
    <row r="200" spans="1:7" ht="15" x14ac:dyDescent="0.2">
      <c r="F200" s="9"/>
      <c r="G200" s="40"/>
    </row>
    <row r="201" spans="1:7" ht="15" x14ac:dyDescent="0.2">
      <c r="F201" s="9"/>
      <c r="G201" s="40"/>
    </row>
    <row r="202" spans="1:7" ht="15" x14ac:dyDescent="0.2">
      <c r="F202" s="9"/>
      <c r="G202" s="40"/>
    </row>
    <row r="203" spans="1:7" x14ac:dyDescent="0.2">
      <c r="F203" s="8"/>
      <c r="G203" s="40"/>
    </row>
    <row r="204" spans="1:7" ht="15" x14ac:dyDescent="0.2">
      <c r="F204" s="9"/>
      <c r="G204" s="40"/>
    </row>
    <row r="205" spans="1:7" x14ac:dyDescent="0.2">
      <c r="F205" s="8"/>
      <c r="G205" s="40"/>
    </row>
    <row r="206" spans="1:7" x14ac:dyDescent="0.2">
      <c r="F206" s="8"/>
      <c r="G206" s="40"/>
    </row>
    <row r="207" spans="1:7" x14ac:dyDescent="0.2">
      <c r="F207" s="8"/>
      <c r="G207" s="40"/>
    </row>
    <row r="208" spans="1:7" ht="15" x14ac:dyDescent="0.2">
      <c r="F208" s="9"/>
      <c r="G208" s="40"/>
    </row>
    <row r="209" spans="6:7" x14ac:dyDescent="0.2">
      <c r="F209" s="8"/>
      <c r="G209" s="40"/>
    </row>
    <row r="210" spans="6:7" x14ac:dyDescent="0.2">
      <c r="F210" s="8"/>
      <c r="G210" s="40"/>
    </row>
    <row r="211" spans="6:7" x14ac:dyDescent="0.2">
      <c r="F211" s="8"/>
      <c r="G211" s="40"/>
    </row>
    <row r="212" spans="6:7" x14ac:dyDescent="0.2">
      <c r="F212" s="8"/>
      <c r="G212" s="40"/>
    </row>
    <row r="213" spans="6:7" x14ac:dyDescent="0.2">
      <c r="F213" s="8"/>
      <c r="G213" s="40"/>
    </row>
    <row r="214" spans="6:7" x14ac:dyDescent="0.2">
      <c r="F214" s="8"/>
      <c r="G214" s="40"/>
    </row>
    <row r="215" spans="6:7" ht="15" x14ac:dyDescent="0.2">
      <c r="F215" s="9"/>
      <c r="G215" s="40"/>
    </row>
    <row r="216" spans="6:7" ht="15" x14ac:dyDescent="0.2">
      <c r="F216" s="9"/>
      <c r="G216" s="40"/>
    </row>
    <row r="217" spans="6:7" ht="15" x14ac:dyDescent="0.2">
      <c r="F217" s="9"/>
      <c r="G217" s="40"/>
    </row>
    <row r="218" spans="6:7" x14ac:dyDescent="0.2">
      <c r="F218" s="8"/>
      <c r="G218" s="40"/>
    </row>
    <row r="219" spans="6:7" ht="15" x14ac:dyDescent="0.2">
      <c r="F219" s="9"/>
      <c r="G219" s="40"/>
    </row>
    <row r="220" spans="6:7" x14ac:dyDescent="0.2">
      <c r="F220" s="8"/>
      <c r="G220" s="40"/>
    </row>
    <row r="221" spans="6:7" ht="15" x14ac:dyDescent="0.2">
      <c r="F221" s="9"/>
      <c r="G221" s="40"/>
    </row>
    <row r="222" spans="6:7" ht="15" x14ac:dyDescent="0.2">
      <c r="F222" s="9"/>
      <c r="G222" s="40"/>
    </row>
    <row r="223" spans="6:7" x14ac:dyDescent="0.2">
      <c r="F223" s="40"/>
      <c r="G223" s="40"/>
    </row>
    <row r="224" spans="6:7" x14ac:dyDescent="0.2">
      <c r="F224" s="40"/>
      <c r="G224" s="40"/>
    </row>
    <row r="225" spans="6:7" x14ac:dyDescent="0.2">
      <c r="F225" s="40"/>
      <c r="G225" s="40"/>
    </row>
    <row r="226" spans="6:7" x14ac:dyDescent="0.2">
      <c r="F226" s="40"/>
    </row>
    <row r="227" spans="6:7" x14ac:dyDescent="0.2">
      <c r="F227" s="40"/>
    </row>
  </sheetData>
  <mergeCells count="3">
    <mergeCell ref="N7:N29"/>
    <mergeCell ref="N35:N48"/>
    <mergeCell ref="B1:N2"/>
  </mergeCells>
  <conditionalFormatting sqref="K83:K85 K87:K89">
    <cfRule type="cellIs" dxfId="69" priority="72" operator="equal">
      <formula>"Supera el tope asignado"</formula>
    </cfRule>
  </conditionalFormatting>
  <conditionalFormatting sqref="K83:K85 K87:K89">
    <cfRule type="cellIs" dxfId="68" priority="71" operator="equal">
      <formula>"Supera tope asignado"</formula>
    </cfRule>
  </conditionalFormatting>
  <conditionalFormatting sqref="K82">
    <cfRule type="cellIs" dxfId="67" priority="70" operator="equal">
      <formula>"Supera el tope asignado"</formula>
    </cfRule>
  </conditionalFormatting>
  <conditionalFormatting sqref="K82">
    <cfRule type="cellIs" dxfId="66" priority="69" operator="equal">
      <formula>"Supera tope asignado"</formula>
    </cfRule>
  </conditionalFormatting>
  <conditionalFormatting sqref="K86">
    <cfRule type="cellIs" dxfId="65" priority="68" operator="equal">
      <formula>"Supera el tope asignado"</formula>
    </cfRule>
  </conditionalFormatting>
  <conditionalFormatting sqref="K86">
    <cfRule type="cellIs" dxfId="64" priority="67" operator="equal">
      <formula>"Supera tope asignado"</formula>
    </cfRule>
  </conditionalFormatting>
  <conditionalFormatting sqref="K90">
    <cfRule type="cellIs" dxfId="63" priority="66" operator="equal">
      <formula>"Supera el tope asignado"</formula>
    </cfRule>
  </conditionalFormatting>
  <conditionalFormatting sqref="K90">
    <cfRule type="cellIs" dxfId="62" priority="65" operator="equal">
      <formula>"Supera tope asignado"</formula>
    </cfRule>
  </conditionalFormatting>
  <conditionalFormatting sqref="K87">
    <cfRule type="cellIs" dxfId="61" priority="64" operator="equal">
      <formula>"Supera el tope asignado"</formula>
    </cfRule>
  </conditionalFormatting>
  <conditionalFormatting sqref="K87">
    <cfRule type="cellIs" dxfId="60" priority="63" operator="equal">
      <formula>"Supera tope asignado"</formula>
    </cfRule>
  </conditionalFormatting>
  <conditionalFormatting sqref="K92">
    <cfRule type="cellIs" dxfId="59" priority="62" operator="equal">
      <formula>"Supera el tope asignado"</formula>
    </cfRule>
  </conditionalFormatting>
  <conditionalFormatting sqref="K92">
    <cfRule type="cellIs" dxfId="58" priority="61" operator="equal">
      <formula>"Supera tope asignado"</formula>
    </cfRule>
  </conditionalFormatting>
  <conditionalFormatting sqref="K93">
    <cfRule type="cellIs" dxfId="57" priority="60" operator="equal">
      <formula>"Supera el tope asignado"</formula>
    </cfRule>
  </conditionalFormatting>
  <conditionalFormatting sqref="K93">
    <cfRule type="cellIs" dxfId="56" priority="59" operator="equal">
      <formula>"Supera tope asignado"</formula>
    </cfRule>
  </conditionalFormatting>
  <conditionalFormatting sqref="K95">
    <cfRule type="cellIs" dxfId="55" priority="58" operator="equal">
      <formula>"Supera el tope asignado"</formula>
    </cfRule>
  </conditionalFormatting>
  <conditionalFormatting sqref="K95">
    <cfRule type="cellIs" dxfId="54" priority="57" operator="equal">
      <formula>"Supera tope asignado"</formula>
    </cfRule>
  </conditionalFormatting>
  <conditionalFormatting sqref="K96">
    <cfRule type="cellIs" dxfId="53" priority="56" operator="equal">
      <formula>"Supera el tope asignado"</formula>
    </cfRule>
  </conditionalFormatting>
  <conditionalFormatting sqref="K96">
    <cfRule type="cellIs" dxfId="52" priority="55" operator="equal">
      <formula>"Supera tope asignado"</formula>
    </cfRule>
  </conditionalFormatting>
  <conditionalFormatting sqref="K98:K99 K101:K102">
    <cfRule type="cellIs" dxfId="51" priority="54" operator="equal">
      <formula>"Supera el tope asignado"</formula>
    </cfRule>
  </conditionalFormatting>
  <conditionalFormatting sqref="K98:K99 K101:K102">
    <cfRule type="cellIs" dxfId="50" priority="53" operator="equal">
      <formula>"Supera tope asignado"</formula>
    </cfRule>
  </conditionalFormatting>
  <conditionalFormatting sqref="K100">
    <cfRule type="cellIs" dxfId="49" priority="52" operator="equal">
      <formula>"Supera el tope asignado"</formula>
    </cfRule>
  </conditionalFormatting>
  <conditionalFormatting sqref="K100">
    <cfRule type="cellIs" dxfId="48" priority="51" operator="equal">
      <formula>"Supera tope asignado"</formula>
    </cfRule>
  </conditionalFormatting>
  <conditionalFormatting sqref="K107">
    <cfRule type="cellIs" dxfId="47" priority="50" operator="equal">
      <formula>"Supera el tope asignado"</formula>
    </cfRule>
  </conditionalFormatting>
  <conditionalFormatting sqref="K107">
    <cfRule type="cellIs" dxfId="46" priority="49" operator="equal">
      <formula>"Supera tope asignado"</formula>
    </cfRule>
  </conditionalFormatting>
  <conditionalFormatting sqref="K114">
    <cfRule type="cellIs" dxfId="45" priority="48" operator="equal">
      <formula>"Supera el tope asignado"</formula>
    </cfRule>
  </conditionalFormatting>
  <conditionalFormatting sqref="K114">
    <cfRule type="cellIs" dxfId="44" priority="47" operator="equal">
      <formula>"Supera tope asignado"</formula>
    </cfRule>
  </conditionalFormatting>
  <conditionalFormatting sqref="K116">
    <cfRule type="cellIs" dxfId="43" priority="46" operator="equal">
      <formula>"Supera el tope asignado"</formula>
    </cfRule>
  </conditionalFormatting>
  <conditionalFormatting sqref="K116">
    <cfRule type="cellIs" dxfId="42" priority="45" operator="equal">
      <formula>"Supera tope asignado"</formula>
    </cfRule>
  </conditionalFormatting>
  <conditionalFormatting sqref="K117">
    <cfRule type="cellIs" dxfId="41" priority="44" operator="equal">
      <formula>"Supera el tope asignado"</formula>
    </cfRule>
  </conditionalFormatting>
  <conditionalFormatting sqref="K117">
    <cfRule type="cellIs" dxfId="40" priority="43" operator="equal">
      <formula>"Supera tope asignado"</formula>
    </cfRule>
  </conditionalFormatting>
  <conditionalFormatting sqref="K119">
    <cfRule type="cellIs" dxfId="39" priority="42" operator="equal">
      <formula>"Supera el tope asignado"</formula>
    </cfRule>
  </conditionalFormatting>
  <conditionalFormatting sqref="K119">
    <cfRule type="cellIs" dxfId="38" priority="41" operator="equal">
      <formula>"Supera tope asignado"</formula>
    </cfRule>
  </conditionalFormatting>
  <conditionalFormatting sqref="K120">
    <cfRule type="cellIs" dxfId="37" priority="40" operator="equal">
      <formula>"Supera el tope asignado"</formula>
    </cfRule>
  </conditionalFormatting>
  <conditionalFormatting sqref="K120">
    <cfRule type="cellIs" dxfId="36" priority="39" operator="equal">
      <formula>"Supera tope asignado"</formula>
    </cfRule>
  </conditionalFormatting>
  <conditionalFormatting sqref="K146">
    <cfRule type="cellIs" dxfId="35" priority="22" operator="equal">
      <formula>"Supera el tope asignado"</formula>
    </cfRule>
  </conditionalFormatting>
  <conditionalFormatting sqref="K146">
    <cfRule type="cellIs" dxfId="34" priority="21" operator="equal">
      <formula>"Supera tope asignado"</formula>
    </cfRule>
  </conditionalFormatting>
  <conditionalFormatting sqref="K122">
    <cfRule type="cellIs" dxfId="33" priority="36" operator="equal">
      <formula>"Supera el tope asignado"</formula>
    </cfRule>
  </conditionalFormatting>
  <conditionalFormatting sqref="K122">
    <cfRule type="cellIs" dxfId="32" priority="35" operator="equal">
      <formula>"Supera tope asignado"</formula>
    </cfRule>
  </conditionalFormatting>
  <conditionalFormatting sqref="K121">
    <cfRule type="cellIs" dxfId="31" priority="34" operator="equal">
      <formula>"Supera el tope asignado"</formula>
    </cfRule>
  </conditionalFormatting>
  <conditionalFormatting sqref="K121">
    <cfRule type="cellIs" dxfId="30" priority="33" operator="equal">
      <formula>"Supera tope asignado"</formula>
    </cfRule>
  </conditionalFormatting>
  <conditionalFormatting sqref="K125">
    <cfRule type="cellIs" dxfId="29" priority="29" operator="equal">
      <formula>"Supera tope asignado"</formula>
    </cfRule>
  </conditionalFormatting>
  <conditionalFormatting sqref="K126:K130">
    <cfRule type="cellIs" dxfId="28" priority="32" operator="equal">
      <formula>"Supera el tope asignado"</formula>
    </cfRule>
  </conditionalFormatting>
  <conditionalFormatting sqref="K126:K130">
    <cfRule type="cellIs" dxfId="27" priority="31" operator="equal">
      <formula>"Supera tope asignado"</formula>
    </cfRule>
  </conditionalFormatting>
  <conditionalFormatting sqref="K125">
    <cfRule type="cellIs" dxfId="26" priority="30" operator="equal">
      <formula>"Supera el tope asignado"</formula>
    </cfRule>
  </conditionalFormatting>
  <conditionalFormatting sqref="K132">
    <cfRule type="cellIs" dxfId="25" priority="28" operator="equal">
      <formula>"Supera el tope asignado"</formula>
    </cfRule>
  </conditionalFormatting>
  <conditionalFormatting sqref="K132">
    <cfRule type="cellIs" dxfId="24" priority="27" operator="equal">
      <formula>"Supera tope asignado"</formula>
    </cfRule>
  </conditionalFormatting>
  <conditionalFormatting sqref="K137">
    <cfRule type="cellIs" dxfId="23" priority="26" operator="equal">
      <formula>"Supera el tope asignado"</formula>
    </cfRule>
  </conditionalFormatting>
  <conditionalFormatting sqref="K137">
    <cfRule type="cellIs" dxfId="22" priority="25" operator="equal">
      <formula>"Supera tope asignado"</formula>
    </cfRule>
  </conditionalFormatting>
  <conditionalFormatting sqref="K142">
    <cfRule type="cellIs" dxfId="21" priority="24" operator="equal">
      <formula>"Supera el tope asignado"</formula>
    </cfRule>
  </conditionalFormatting>
  <conditionalFormatting sqref="K142">
    <cfRule type="cellIs" dxfId="20" priority="23" operator="equal">
      <formula>"Supera tope asignado"</formula>
    </cfRule>
  </conditionalFormatting>
  <conditionalFormatting sqref="K149">
    <cfRule type="cellIs" dxfId="19" priority="19" operator="equal">
      <formula>"Supera tope asignado"</formula>
    </cfRule>
  </conditionalFormatting>
  <conditionalFormatting sqref="K149">
    <cfRule type="cellIs" dxfId="18" priority="20" operator="equal">
      <formula>"Supera el tope asignado"</formula>
    </cfRule>
  </conditionalFormatting>
  <conditionalFormatting sqref="K154">
    <cfRule type="cellIs" dxfId="17" priority="18" operator="equal">
      <formula>"Supera el tope asignado"</formula>
    </cfRule>
  </conditionalFormatting>
  <conditionalFormatting sqref="K154">
    <cfRule type="cellIs" dxfId="16" priority="17" operator="equal">
      <formula>"Supera tope asignado"</formula>
    </cfRule>
  </conditionalFormatting>
  <conditionalFormatting sqref="K158">
    <cfRule type="cellIs" dxfId="15" priority="16" operator="equal">
      <formula>"Supera el tope asignado"</formula>
    </cfRule>
  </conditionalFormatting>
  <conditionalFormatting sqref="K158">
    <cfRule type="cellIs" dxfId="14" priority="15" operator="equal">
      <formula>"Supera tope asignado"</formula>
    </cfRule>
  </conditionalFormatting>
  <conditionalFormatting sqref="K160">
    <cfRule type="cellIs" dxfId="13" priority="14" operator="equal">
      <formula>"Supera el tope asignado"</formula>
    </cfRule>
  </conditionalFormatting>
  <conditionalFormatting sqref="K160">
    <cfRule type="cellIs" dxfId="12" priority="13" operator="equal">
      <formula>"Supera tope asignado"</formula>
    </cfRule>
  </conditionalFormatting>
  <conditionalFormatting sqref="K173">
    <cfRule type="cellIs" dxfId="11" priority="12" operator="equal">
      <formula>"Supera el tope asignado"</formula>
    </cfRule>
  </conditionalFormatting>
  <conditionalFormatting sqref="K173">
    <cfRule type="cellIs" dxfId="10" priority="11" operator="equal">
      <formula>"Supera tope asignado"</formula>
    </cfRule>
  </conditionalFormatting>
  <conditionalFormatting sqref="K172">
    <cfRule type="cellIs" dxfId="9" priority="10" operator="equal">
      <formula>"Supera el tope asignado"</formula>
    </cfRule>
  </conditionalFormatting>
  <conditionalFormatting sqref="K172">
    <cfRule type="cellIs" dxfId="8" priority="9" operator="equal">
      <formula>"Supera tope asignado"</formula>
    </cfRule>
  </conditionalFormatting>
  <conditionalFormatting sqref="K177">
    <cfRule type="cellIs" dxfId="7" priority="8" operator="equal">
      <formula>"Supera el tope asignado"</formula>
    </cfRule>
  </conditionalFormatting>
  <conditionalFormatting sqref="K177">
    <cfRule type="cellIs" dxfId="6" priority="7" operator="equal">
      <formula>"Supera tope asignado"</formula>
    </cfRule>
  </conditionalFormatting>
  <conditionalFormatting sqref="K181">
    <cfRule type="cellIs" dxfId="5" priority="6" operator="equal">
      <formula>"Supera el tope asignado"</formula>
    </cfRule>
  </conditionalFormatting>
  <conditionalFormatting sqref="K181">
    <cfRule type="cellIs" dxfId="4" priority="5" operator="equal">
      <formula>"Supera tope asignado"</formula>
    </cfRule>
  </conditionalFormatting>
  <conditionalFormatting sqref="K183">
    <cfRule type="cellIs" dxfId="3" priority="4" operator="equal">
      <formula>"Supera el tope asignado"</formula>
    </cfRule>
  </conditionalFormatting>
  <conditionalFormatting sqref="K183">
    <cfRule type="cellIs" dxfId="2" priority="3" operator="equal">
      <formula>"Supera tope asignado"</formula>
    </cfRule>
  </conditionalFormatting>
  <conditionalFormatting sqref="K179">
    <cfRule type="cellIs" dxfId="1" priority="2" operator="equal">
      <formula>"Supera el tope asignado"</formula>
    </cfRule>
  </conditionalFormatting>
  <conditionalFormatting sqref="K179">
    <cfRule type="cellIs" dxfId="0" priority="1" operator="equal">
      <formula>"Supera tope asignado"</formula>
    </cfRule>
  </conditionalFormatting>
  <pageMargins left="0.39370078740157483" right="0.27559055118110237" top="0.74803149606299213" bottom="0.51181102362204722" header="0.31496062992125984" footer="0.31496062992125984"/>
  <pageSetup paperSize="14" scale="53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showGridLines="0" workbookViewId="0">
      <pane ySplit="3" topLeftCell="A133" activePane="bottomLeft" state="frozen"/>
      <selection pane="bottomLeft" activeCell="A2" sqref="A2:M2"/>
    </sheetView>
  </sheetViews>
  <sheetFormatPr baseColWidth="10" defaultRowHeight="15" x14ac:dyDescent="0.25"/>
  <cols>
    <col min="1" max="2" width="4" style="50" bestFit="1" customWidth="1"/>
    <col min="3" max="3" width="5" style="50" bestFit="1" customWidth="1"/>
    <col min="4" max="6" width="4" style="50" bestFit="1" customWidth="1"/>
    <col min="7" max="7" width="44.140625" style="50" customWidth="1"/>
    <col min="8" max="8" width="19" style="50" customWidth="1"/>
    <col min="9" max="9" width="18.140625" style="50" customWidth="1"/>
    <col min="10" max="10" width="20" style="50" customWidth="1"/>
    <col min="11" max="11" width="20.85546875" style="50" customWidth="1"/>
    <col min="12" max="12" width="18.42578125" style="50" bestFit="1" customWidth="1"/>
    <col min="13" max="13" width="17.42578125" style="50" bestFit="1" customWidth="1"/>
    <col min="14" max="14" width="0.5703125" style="50" customWidth="1"/>
    <col min="15" max="16384" width="11.42578125" style="50"/>
  </cols>
  <sheetData>
    <row r="1" spans="1:13" ht="25.5" customHeight="1" x14ac:dyDescent="0.3">
      <c r="A1" s="112" t="s">
        <v>260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25.5" customHeight="1" thickBot="1" x14ac:dyDescent="0.35">
      <c r="A2" s="114" t="s">
        <v>280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48" customHeight="1" x14ac:dyDescent="0.25">
      <c r="A3" s="77" t="s">
        <v>180</v>
      </c>
      <c r="B3" s="78" t="s">
        <v>176</v>
      </c>
      <c r="C3" s="78" t="s">
        <v>177</v>
      </c>
      <c r="D3" s="78" t="s">
        <v>181</v>
      </c>
      <c r="E3" s="78" t="s">
        <v>182</v>
      </c>
      <c r="F3" s="78" t="s">
        <v>183</v>
      </c>
      <c r="G3" s="79" t="s">
        <v>0</v>
      </c>
      <c r="H3" s="79" t="s">
        <v>281</v>
      </c>
      <c r="I3" s="79" t="s">
        <v>282</v>
      </c>
      <c r="J3" s="79" t="s">
        <v>283</v>
      </c>
      <c r="K3" s="79" t="s">
        <v>284</v>
      </c>
      <c r="L3" s="79" t="s">
        <v>268</v>
      </c>
      <c r="M3" s="79" t="s">
        <v>285</v>
      </c>
    </row>
    <row r="4" spans="1:13" ht="16.5" x14ac:dyDescent="0.25">
      <c r="A4" s="98"/>
      <c r="B4" s="99"/>
      <c r="C4" s="99"/>
      <c r="D4" s="99"/>
      <c r="E4" s="99"/>
      <c r="F4" s="99"/>
      <c r="G4" s="63" t="s">
        <v>185</v>
      </c>
      <c r="H4" s="101">
        <f t="shared" ref="H4:M4" si="0">+H6+H7+H8</f>
        <v>470184162608</v>
      </c>
      <c r="I4" s="101">
        <f t="shared" si="0"/>
        <v>464839783522.94</v>
      </c>
      <c r="J4" s="101">
        <f t="shared" si="0"/>
        <v>463930937260.34998</v>
      </c>
      <c r="K4" s="101">
        <f t="shared" si="0"/>
        <v>459001366146.51001</v>
      </c>
      <c r="L4" s="101">
        <f t="shared" si="0"/>
        <v>343024171393.41998</v>
      </c>
      <c r="M4" s="101">
        <f t="shared" si="0"/>
        <v>343024171393.41998</v>
      </c>
    </row>
    <row r="5" spans="1:13" ht="16.5" x14ac:dyDescent="0.25">
      <c r="A5" s="98"/>
      <c r="B5" s="99"/>
      <c r="C5" s="99"/>
      <c r="D5" s="99"/>
      <c r="E5" s="99"/>
      <c r="F5" s="99"/>
      <c r="G5" s="100"/>
      <c r="H5" s="101"/>
      <c r="I5" s="101"/>
      <c r="J5" s="101"/>
      <c r="K5" s="101"/>
      <c r="L5" s="101"/>
      <c r="M5" s="101"/>
    </row>
    <row r="6" spans="1:13" ht="16.5" x14ac:dyDescent="0.25">
      <c r="A6" s="80" t="s">
        <v>184</v>
      </c>
      <c r="B6" s="58"/>
      <c r="C6" s="58"/>
      <c r="D6" s="58"/>
      <c r="E6" s="58"/>
      <c r="F6" s="58"/>
      <c r="G6" s="58" t="s">
        <v>185</v>
      </c>
      <c r="H6" s="59">
        <v>469197019038</v>
      </c>
      <c r="I6" s="59">
        <v>463852639952.94</v>
      </c>
      <c r="J6" s="59">
        <v>462943793690.34998</v>
      </c>
      <c r="K6" s="59">
        <v>458014222576.51001</v>
      </c>
      <c r="L6" s="59">
        <v>342037027823.41998</v>
      </c>
      <c r="M6" s="59">
        <v>342037027823.41998</v>
      </c>
    </row>
    <row r="7" spans="1:13" ht="16.5" x14ac:dyDescent="0.25">
      <c r="A7" s="80" t="s">
        <v>184</v>
      </c>
      <c r="B7" s="58"/>
      <c r="C7" s="58"/>
      <c r="D7" s="58"/>
      <c r="E7" s="58"/>
      <c r="F7" s="58"/>
      <c r="G7" s="58" t="s">
        <v>185</v>
      </c>
      <c r="H7" s="59">
        <v>828008570</v>
      </c>
      <c r="I7" s="59">
        <v>828008570</v>
      </c>
      <c r="J7" s="59">
        <v>828008570</v>
      </c>
      <c r="K7" s="59">
        <v>828008570</v>
      </c>
      <c r="L7" s="59">
        <v>828008570</v>
      </c>
      <c r="M7" s="59">
        <v>828008570</v>
      </c>
    </row>
    <row r="8" spans="1:13" ht="16.5" x14ac:dyDescent="0.25">
      <c r="A8" s="80" t="s">
        <v>184</v>
      </c>
      <c r="B8" s="58"/>
      <c r="C8" s="58"/>
      <c r="D8" s="58"/>
      <c r="E8" s="58"/>
      <c r="F8" s="58"/>
      <c r="G8" s="58" t="s">
        <v>185</v>
      </c>
      <c r="H8" s="59">
        <v>159135000</v>
      </c>
      <c r="I8" s="59">
        <v>159135000</v>
      </c>
      <c r="J8" s="59">
        <v>159135000</v>
      </c>
      <c r="K8" s="59">
        <v>159135000</v>
      </c>
      <c r="L8" s="59">
        <v>159135000</v>
      </c>
      <c r="M8" s="59">
        <v>159135000</v>
      </c>
    </row>
    <row r="9" spans="1:13" ht="16.5" x14ac:dyDescent="0.25">
      <c r="A9" s="80" t="s">
        <v>184</v>
      </c>
      <c r="B9" s="58" t="s">
        <v>188</v>
      </c>
      <c r="C9" s="58"/>
      <c r="D9" s="58"/>
      <c r="E9" s="58"/>
      <c r="F9" s="58"/>
      <c r="G9" s="58" t="s">
        <v>7</v>
      </c>
      <c r="H9" s="59">
        <v>20656799954</v>
      </c>
      <c r="I9" s="59">
        <v>17757329963</v>
      </c>
      <c r="J9" s="59">
        <v>17640955354.669998</v>
      </c>
      <c r="K9" s="59">
        <v>17640955354.669998</v>
      </c>
      <c r="L9" s="59">
        <v>17184421805.669998</v>
      </c>
      <c r="M9" s="59">
        <v>17184421805.669998</v>
      </c>
    </row>
    <row r="10" spans="1:13" ht="16.5" x14ac:dyDescent="0.25">
      <c r="A10" s="80" t="s">
        <v>184</v>
      </c>
      <c r="B10" s="58" t="s">
        <v>188</v>
      </c>
      <c r="C10" s="58" t="s">
        <v>189</v>
      </c>
      <c r="D10" s="58"/>
      <c r="E10" s="58"/>
      <c r="F10" s="58"/>
      <c r="G10" s="58" t="s">
        <v>7</v>
      </c>
      <c r="H10" s="59">
        <v>20656799954</v>
      </c>
      <c r="I10" s="59">
        <v>17757329963</v>
      </c>
      <c r="J10" s="59">
        <v>17640955354.669998</v>
      </c>
      <c r="K10" s="59">
        <v>17640955354.669998</v>
      </c>
      <c r="L10" s="59">
        <v>17184421805.669998</v>
      </c>
      <c r="M10" s="59">
        <v>17184421805.669998</v>
      </c>
    </row>
    <row r="11" spans="1:13" ht="16.5" x14ac:dyDescent="0.25">
      <c r="A11" s="80" t="s">
        <v>184</v>
      </c>
      <c r="B11" s="58" t="s">
        <v>188</v>
      </c>
      <c r="C11" s="58" t="s">
        <v>189</v>
      </c>
      <c r="D11" s="58" t="s">
        <v>188</v>
      </c>
      <c r="E11" s="58"/>
      <c r="F11" s="58"/>
      <c r="G11" s="58" t="s">
        <v>8</v>
      </c>
      <c r="H11" s="59">
        <v>13878840019</v>
      </c>
      <c r="I11" s="59">
        <v>12334267314</v>
      </c>
      <c r="J11" s="59">
        <v>12226152233</v>
      </c>
      <c r="K11" s="59">
        <v>12226152233</v>
      </c>
      <c r="L11" s="59">
        <v>12151893563</v>
      </c>
      <c r="M11" s="59">
        <v>12151893563</v>
      </c>
    </row>
    <row r="12" spans="1:13" ht="16.5" x14ac:dyDescent="0.25">
      <c r="A12" s="81" t="s">
        <v>184</v>
      </c>
      <c r="B12" s="63" t="s">
        <v>188</v>
      </c>
      <c r="C12" s="63" t="s">
        <v>189</v>
      </c>
      <c r="D12" s="63" t="s">
        <v>188</v>
      </c>
      <c r="E12" s="63" t="s">
        <v>188</v>
      </c>
      <c r="F12" s="63"/>
      <c r="G12" s="63" t="s">
        <v>190</v>
      </c>
      <c r="H12" s="64">
        <v>10151798698</v>
      </c>
      <c r="I12" s="64">
        <v>9071681934</v>
      </c>
      <c r="J12" s="64">
        <v>8964742324</v>
      </c>
      <c r="K12" s="64">
        <v>8964742324</v>
      </c>
      <c r="L12" s="64">
        <v>8963135578</v>
      </c>
      <c r="M12" s="64">
        <v>8963135578</v>
      </c>
    </row>
    <row r="13" spans="1:13" ht="16.5" x14ac:dyDescent="0.25">
      <c r="A13" s="81" t="s">
        <v>184</v>
      </c>
      <c r="B13" s="63" t="s">
        <v>188</v>
      </c>
      <c r="C13" s="63" t="s">
        <v>189</v>
      </c>
      <c r="D13" s="63" t="s">
        <v>188</v>
      </c>
      <c r="E13" s="63" t="s">
        <v>188</v>
      </c>
      <c r="F13" s="63" t="s">
        <v>188</v>
      </c>
      <c r="G13" s="63" t="s">
        <v>191</v>
      </c>
      <c r="H13" s="64">
        <v>9412889158</v>
      </c>
      <c r="I13" s="64">
        <v>8368118592</v>
      </c>
      <c r="J13" s="64">
        <v>8336411911</v>
      </c>
      <c r="K13" s="64">
        <v>8336411911</v>
      </c>
      <c r="L13" s="64">
        <v>8335003544</v>
      </c>
      <c r="M13" s="64">
        <v>8335003544</v>
      </c>
    </row>
    <row r="14" spans="1:13" ht="16.5" x14ac:dyDescent="0.25">
      <c r="A14" s="81" t="s">
        <v>184</v>
      </c>
      <c r="B14" s="63" t="s">
        <v>188</v>
      </c>
      <c r="C14" s="63" t="s">
        <v>189</v>
      </c>
      <c r="D14" s="63" t="s">
        <v>188</v>
      </c>
      <c r="E14" s="63" t="s">
        <v>188</v>
      </c>
      <c r="F14" s="63" t="s">
        <v>192</v>
      </c>
      <c r="G14" s="63" t="s">
        <v>11</v>
      </c>
      <c r="H14" s="64">
        <v>593845794</v>
      </c>
      <c r="I14" s="64">
        <v>570773991</v>
      </c>
      <c r="J14" s="64">
        <v>570773991</v>
      </c>
      <c r="K14" s="64">
        <v>570773991</v>
      </c>
      <c r="L14" s="64">
        <v>570575612</v>
      </c>
      <c r="M14" s="64">
        <v>570575612</v>
      </c>
    </row>
    <row r="15" spans="1:13" ht="16.5" x14ac:dyDescent="0.25">
      <c r="A15" s="81" t="s">
        <v>184</v>
      </c>
      <c r="B15" s="63" t="s">
        <v>188</v>
      </c>
      <c r="C15" s="63" t="s">
        <v>189</v>
      </c>
      <c r="D15" s="63" t="s">
        <v>188</v>
      </c>
      <c r="E15" s="63" t="s">
        <v>188</v>
      </c>
      <c r="F15" s="63" t="s">
        <v>193</v>
      </c>
      <c r="G15" s="63" t="s">
        <v>194</v>
      </c>
      <c r="H15" s="64">
        <v>145063746</v>
      </c>
      <c r="I15" s="64">
        <v>132789351</v>
      </c>
      <c r="J15" s="64">
        <v>57556422</v>
      </c>
      <c r="K15" s="64">
        <v>57556422</v>
      </c>
      <c r="L15" s="64">
        <v>57556422</v>
      </c>
      <c r="M15" s="64">
        <v>57556422</v>
      </c>
    </row>
    <row r="16" spans="1:13" ht="16.5" x14ac:dyDescent="0.25">
      <c r="A16" s="80" t="s">
        <v>184</v>
      </c>
      <c r="B16" s="58" t="s">
        <v>188</v>
      </c>
      <c r="C16" s="58" t="s">
        <v>189</v>
      </c>
      <c r="D16" s="58" t="s">
        <v>188</v>
      </c>
      <c r="E16" s="58" t="s">
        <v>193</v>
      </c>
      <c r="F16" s="58"/>
      <c r="G16" s="58" t="s">
        <v>13</v>
      </c>
      <c r="H16" s="59">
        <v>644966544</v>
      </c>
      <c r="I16" s="59">
        <v>551788530</v>
      </c>
      <c r="J16" s="59">
        <v>551788530</v>
      </c>
      <c r="K16" s="59">
        <v>551788530</v>
      </c>
      <c r="L16" s="59">
        <v>551628380</v>
      </c>
      <c r="M16" s="59">
        <v>551628380</v>
      </c>
    </row>
    <row r="17" spans="1:13" ht="16.5" x14ac:dyDescent="0.25">
      <c r="A17" s="81" t="s">
        <v>184</v>
      </c>
      <c r="B17" s="63" t="s">
        <v>188</v>
      </c>
      <c r="C17" s="63" t="s">
        <v>189</v>
      </c>
      <c r="D17" s="63" t="s">
        <v>188</v>
      </c>
      <c r="E17" s="63" t="s">
        <v>193</v>
      </c>
      <c r="F17" s="63" t="s">
        <v>188</v>
      </c>
      <c r="G17" s="63" t="s">
        <v>14</v>
      </c>
      <c r="H17" s="64">
        <v>150000000</v>
      </c>
      <c r="I17" s="64">
        <v>127523966</v>
      </c>
      <c r="J17" s="64">
        <v>127523966</v>
      </c>
      <c r="K17" s="64">
        <v>127523966</v>
      </c>
      <c r="L17" s="64">
        <v>127363816</v>
      </c>
      <c r="M17" s="64">
        <v>127363816</v>
      </c>
    </row>
    <row r="18" spans="1:13" ht="16.5" x14ac:dyDescent="0.25">
      <c r="A18" s="81" t="s">
        <v>184</v>
      </c>
      <c r="B18" s="63" t="s">
        <v>188</v>
      </c>
      <c r="C18" s="63" t="s">
        <v>189</v>
      </c>
      <c r="D18" s="63" t="s">
        <v>188</v>
      </c>
      <c r="E18" s="63" t="s">
        <v>193</v>
      </c>
      <c r="F18" s="63" t="s">
        <v>192</v>
      </c>
      <c r="G18" s="63" t="s">
        <v>15</v>
      </c>
      <c r="H18" s="64">
        <v>494966544</v>
      </c>
      <c r="I18" s="64">
        <v>424264564</v>
      </c>
      <c r="J18" s="64">
        <v>424264564</v>
      </c>
      <c r="K18" s="64">
        <v>424264564</v>
      </c>
      <c r="L18" s="64">
        <v>424264564</v>
      </c>
      <c r="M18" s="64">
        <v>424264564</v>
      </c>
    </row>
    <row r="19" spans="1:13" ht="16.5" x14ac:dyDescent="0.25">
      <c r="A19" s="81" t="s">
        <v>184</v>
      </c>
      <c r="B19" s="63" t="s">
        <v>188</v>
      </c>
      <c r="C19" s="63" t="s">
        <v>189</v>
      </c>
      <c r="D19" s="63" t="s">
        <v>188</v>
      </c>
      <c r="E19" s="63" t="s">
        <v>195</v>
      </c>
      <c r="F19" s="63"/>
      <c r="G19" s="63" t="s">
        <v>16</v>
      </c>
      <c r="H19" s="64">
        <v>2918061938</v>
      </c>
      <c r="I19" s="64">
        <v>2547382324</v>
      </c>
      <c r="J19" s="64">
        <v>2547278889</v>
      </c>
      <c r="K19" s="64">
        <v>2547278889</v>
      </c>
      <c r="L19" s="64">
        <v>2542843457</v>
      </c>
      <c r="M19" s="64">
        <v>2542843457</v>
      </c>
    </row>
    <row r="20" spans="1:13" ht="16.5" x14ac:dyDescent="0.25">
      <c r="A20" s="81" t="s">
        <v>184</v>
      </c>
      <c r="B20" s="63" t="s">
        <v>188</v>
      </c>
      <c r="C20" s="63" t="s">
        <v>189</v>
      </c>
      <c r="D20" s="63" t="s">
        <v>188</v>
      </c>
      <c r="E20" s="63" t="s">
        <v>195</v>
      </c>
      <c r="F20" s="63" t="s">
        <v>192</v>
      </c>
      <c r="G20" s="63" t="s">
        <v>17</v>
      </c>
      <c r="H20" s="64">
        <v>347000000</v>
      </c>
      <c r="I20" s="64">
        <v>307791228</v>
      </c>
      <c r="J20" s="64">
        <v>307791228</v>
      </c>
      <c r="K20" s="64">
        <v>307791228</v>
      </c>
      <c r="L20" s="64">
        <v>307161143</v>
      </c>
      <c r="M20" s="64">
        <v>307161143</v>
      </c>
    </row>
    <row r="21" spans="1:13" ht="16.5" x14ac:dyDescent="0.25">
      <c r="A21" s="81" t="s">
        <v>184</v>
      </c>
      <c r="B21" s="63" t="s">
        <v>188</v>
      </c>
      <c r="C21" s="63" t="s">
        <v>189</v>
      </c>
      <c r="D21" s="63" t="s">
        <v>188</v>
      </c>
      <c r="E21" s="63" t="s">
        <v>195</v>
      </c>
      <c r="F21" s="63" t="s">
        <v>195</v>
      </c>
      <c r="G21" s="63" t="s">
        <v>18</v>
      </c>
      <c r="H21" s="64">
        <v>70000000</v>
      </c>
      <c r="I21" s="64">
        <v>53827688</v>
      </c>
      <c r="J21" s="64">
        <v>53827688</v>
      </c>
      <c r="K21" s="64">
        <v>53827688</v>
      </c>
      <c r="L21" s="64">
        <v>53687177</v>
      </c>
      <c r="M21" s="64">
        <v>53687177</v>
      </c>
    </row>
    <row r="22" spans="1:13" ht="16.5" x14ac:dyDescent="0.25">
      <c r="A22" s="81" t="s">
        <v>184</v>
      </c>
      <c r="B22" s="63" t="s">
        <v>188</v>
      </c>
      <c r="C22" s="63" t="s">
        <v>189</v>
      </c>
      <c r="D22" s="63" t="s">
        <v>188</v>
      </c>
      <c r="E22" s="63" t="s">
        <v>195</v>
      </c>
      <c r="F22" s="63" t="s">
        <v>196</v>
      </c>
      <c r="G22" s="63" t="s">
        <v>19</v>
      </c>
      <c r="H22" s="64">
        <v>110000000</v>
      </c>
      <c r="I22" s="64">
        <v>93041071</v>
      </c>
      <c r="J22" s="64">
        <v>93041071</v>
      </c>
      <c r="K22" s="64">
        <v>93041071</v>
      </c>
      <c r="L22" s="64">
        <v>93034349</v>
      </c>
      <c r="M22" s="64">
        <v>93034349</v>
      </c>
    </row>
    <row r="23" spans="1:13" ht="16.5" x14ac:dyDescent="0.25">
      <c r="A23" s="81" t="s">
        <v>184</v>
      </c>
      <c r="B23" s="63" t="s">
        <v>188</v>
      </c>
      <c r="C23" s="63" t="s">
        <v>189</v>
      </c>
      <c r="D23" s="63" t="s">
        <v>188</v>
      </c>
      <c r="E23" s="63" t="s">
        <v>195</v>
      </c>
      <c r="F23" s="63" t="s">
        <v>197</v>
      </c>
      <c r="G23" s="63" t="s">
        <v>20</v>
      </c>
      <c r="H23" s="64">
        <v>157280000</v>
      </c>
      <c r="I23" s="64">
        <v>127169980</v>
      </c>
      <c r="J23" s="64">
        <v>127169980</v>
      </c>
      <c r="K23" s="64">
        <v>127169980</v>
      </c>
      <c r="L23" s="64">
        <v>127169980</v>
      </c>
      <c r="M23" s="64">
        <v>127169980</v>
      </c>
    </row>
    <row r="24" spans="1:13" ht="16.5" x14ac:dyDescent="0.25">
      <c r="A24" s="81" t="s">
        <v>184</v>
      </c>
      <c r="B24" s="63" t="s">
        <v>188</v>
      </c>
      <c r="C24" s="63" t="s">
        <v>189</v>
      </c>
      <c r="D24" s="63" t="s">
        <v>188</v>
      </c>
      <c r="E24" s="63" t="s">
        <v>195</v>
      </c>
      <c r="F24" s="63" t="s">
        <v>198</v>
      </c>
      <c r="G24" s="63" t="s">
        <v>199</v>
      </c>
      <c r="H24" s="64">
        <v>454641232</v>
      </c>
      <c r="I24" s="64">
        <v>397564047</v>
      </c>
      <c r="J24" s="64">
        <v>397564047</v>
      </c>
      <c r="K24" s="64">
        <v>397564047</v>
      </c>
      <c r="L24" s="64">
        <v>396905122</v>
      </c>
      <c r="M24" s="64">
        <v>396905122</v>
      </c>
    </row>
    <row r="25" spans="1:13" ht="16.5" x14ac:dyDescent="0.25">
      <c r="A25" s="81" t="s">
        <v>184</v>
      </c>
      <c r="B25" s="63" t="s">
        <v>188</v>
      </c>
      <c r="C25" s="63" t="s">
        <v>189</v>
      </c>
      <c r="D25" s="63" t="s">
        <v>188</v>
      </c>
      <c r="E25" s="63" t="s">
        <v>195</v>
      </c>
      <c r="F25" s="63" t="s">
        <v>200</v>
      </c>
      <c r="G25" s="63" t="s">
        <v>22</v>
      </c>
      <c r="H25" s="64">
        <v>516522036</v>
      </c>
      <c r="I25" s="64">
        <v>456420916</v>
      </c>
      <c r="J25" s="64">
        <v>456317481</v>
      </c>
      <c r="K25" s="64">
        <v>456317481</v>
      </c>
      <c r="L25" s="64">
        <v>455169138</v>
      </c>
      <c r="M25" s="64">
        <v>455169138</v>
      </c>
    </row>
    <row r="26" spans="1:13" ht="16.5" x14ac:dyDescent="0.25">
      <c r="A26" s="81" t="s">
        <v>184</v>
      </c>
      <c r="B26" s="63" t="s">
        <v>188</v>
      </c>
      <c r="C26" s="63" t="s">
        <v>189</v>
      </c>
      <c r="D26" s="63" t="s">
        <v>188</v>
      </c>
      <c r="E26" s="63" t="s">
        <v>195</v>
      </c>
      <c r="F26" s="63" t="s">
        <v>201</v>
      </c>
      <c r="G26" s="63" t="s">
        <v>23</v>
      </c>
      <c r="H26" s="64">
        <v>997670979</v>
      </c>
      <c r="I26" s="64">
        <v>871838319</v>
      </c>
      <c r="J26" s="64">
        <v>871838319</v>
      </c>
      <c r="K26" s="64">
        <v>871838319</v>
      </c>
      <c r="L26" s="64">
        <v>870035567</v>
      </c>
      <c r="M26" s="64">
        <v>870035567</v>
      </c>
    </row>
    <row r="27" spans="1:13" ht="16.5" x14ac:dyDescent="0.25">
      <c r="A27" s="81" t="s">
        <v>184</v>
      </c>
      <c r="B27" s="63" t="s">
        <v>188</v>
      </c>
      <c r="C27" s="63" t="s">
        <v>189</v>
      </c>
      <c r="D27" s="63" t="s">
        <v>188</v>
      </c>
      <c r="E27" s="63" t="s">
        <v>195</v>
      </c>
      <c r="F27" s="63" t="s">
        <v>202</v>
      </c>
      <c r="G27" s="63" t="s">
        <v>203</v>
      </c>
      <c r="H27" s="64">
        <v>8240000</v>
      </c>
      <c r="I27" s="64">
        <v>2617120</v>
      </c>
      <c r="J27" s="64">
        <v>2617120</v>
      </c>
      <c r="K27" s="64">
        <v>2617120</v>
      </c>
      <c r="L27" s="64">
        <v>2617120</v>
      </c>
      <c r="M27" s="64">
        <v>2617120</v>
      </c>
    </row>
    <row r="28" spans="1:13" ht="16.5" x14ac:dyDescent="0.25">
      <c r="A28" s="81" t="s">
        <v>184</v>
      </c>
      <c r="B28" s="63" t="s">
        <v>188</v>
      </c>
      <c r="C28" s="63" t="s">
        <v>189</v>
      </c>
      <c r="D28" s="63" t="s">
        <v>188</v>
      </c>
      <c r="E28" s="63" t="s">
        <v>195</v>
      </c>
      <c r="F28" s="63" t="s">
        <v>204</v>
      </c>
      <c r="G28" s="63" t="s">
        <v>25</v>
      </c>
      <c r="H28" s="64">
        <v>186907691</v>
      </c>
      <c r="I28" s="64">
        <v>182516491</v>
      </c>
      <c r="J28" s="64">
        <v>182516491</v>
      </c>
      <c r="K28" s="64">
        <v>182516491</v>
      </c>
      <c r="L28" s="64">
        <v>182468397</v>
      </c>
      <c r="M28" s="64">
        <v>182468397</v>
      </c>
    </row>
    <row r="29" spans="1:13" ht="16.5" x14ac:dyDescent="0.25">
      <c r="A29" s="81" t="s">
        <v>184</v>
      </c>
      <c r="B29" s="63" t="s">
        <v>188</v>
      </c>
      <c r="C29" s="63" t="s">
        <v>189</v>
      </c>
      <c r="D29" s="63" t="s">
        <v>188</v>
      </c>
      <c r="E29" s="63" t="s">
        <v>195</v>
      </c>
      <c r="F29" s="63" t="s">
        <v>205</v>
      </c>
      <c r="G29" s="63" t="s">
        <v>26</v>
      </c>
      <c r="H29" s="64">
        <v>69800000</v>
      </c>
      <c r="I29" s="64">
        <v>54595464</v>
      </c>
      <c r="J29" s="64">
        <v>54595464</v>
      </c>
      <c r="K29" s="64">
        <v>54595464</v>
      </c>
      <c r="L29" s="64">
        <v>54595464</v>
      </c>
      <c r="M29" s="64">
        <v>54595464</v>
      </c>
    </row>
    <row r="30" spans="1:13" ht="33" x14ac:dyDescent="0.25">
      <c r="A30" s="81" t="s">
        <v>184</v>
      </c>
      <c r="B30" s="63" t="s">
        <v>188</v>
      </c>
      <c r="C30" s="63" t="s">
        <v>189</v>
      </c>
      <c r="D30" s="63" t="s">
        <v>188</v>
      </c>
      <c r="E30" s="63" t="s">
        <v>206</v>
      </c>
      <c r="F30" s="63"/>
      <c r="G30" s="63" t="s">
        <v>28</v>
      </c>
      <c r="H30" s="64">
        <v>164012839</v>
      </c>
      <c r="I30" s="64">
        <v>163414526</v>
      </c>
      <c r="J30" s="64">
        <v>162342490</v>
      </c>
      <c r="K30" s="64">
        <v>162342490</v>
      </c>
      <c r="L30" s="64">
        <v>94286148</v>
      </c>
      <c r="M30" s="64">
        <v>94286148</v>
      </c>
    </row>
    <row r="31" spans="1:13" ht="16.5" x14ac:dyDescent="0.25">
      <c r="A31" s="81" t="s">
        <v>184</v>
      </c>
      <c r="B31" s="63" t="s">
        <v>188</v>
      </c>
      <c r="C31" s="63" t="s">
        <v>189</v>
      </c>
      <c r="D31" s="63" t="s">
        <v>188</v>
      </c>
      <c r="E31" s="63" t="s">
        <v>206</v>
      </c>
      <c r="F31" s="63" t="s">
        <v>188</v>
      </c>
      <c r="G31" s="63" t="s">
        <v>207</v>
      </c>
      <c r="H31" s="64">
        <v>28420000</v>
      </c>
      <c r="I31" s="64">
        <v>28407104</v>
      </c>
      <c r="J31" s="64">
        <v>28407104</v>
      </c>
      <c r="K31" s="64">
        <v>28407104</v>
      </c>
      <c r="L31" s="64">
        <v>28407104</v>
      </c>
      <c r="M31" s="64">
        <v>28407104</v>
      </c>
    </row>
    <row r="32" spans="1:13" ht="16.5" x14ac:dyDescent="0.25">
      <c r="A32" s="81" t="s">
        <v>184</v>
      </c>
      <c r="B32" s="63" t="s">
        <v>188</v>
      </c>
      <c r="C32" s="63" t="s">
        <v>189</v>
      </c>
      <c r="D32" s="63" t="s">
        <v>188</v>
      </c>
      <c r="E32" s="63" t="s">
        <v>206</v>
      </c>
      <c r="F32" s="63" t="s">
        <v>208</v>
      </c>
      <c r="G32" s="63" t="s">
        <v>30</v>
      </c>
      <c r="H32" s="64">
        <v>135592839</v>
      </c>
      <c r="I32" s="64">
        <v>135007422</v>
      </c>
      <c r="J32" s="64">
        <v>133935386</v>
      </c>
      <c r="K32" s="64">
        <v>133935386</v>
      </c>
      <c r="L32" s="64">
        <v>65879044</v>
      </c>
      <c r="M32" s="64">
        <v>65879044</v>
      </c>
    </row>
    <row r="33" spans="1:13" ht="16.5" x14ac:dyDescent="0.25">
      <c r="A33" s="80" t="s">
        <v>184</v>
      </c>
      <c r="B33" s="58" t="s">
        <v>188</v>
      </c>
      <c r="C33" s="58" t="s">
        <v>189</v>
      </c>
      <c r="D33" s="58" t="s">
        <v>192</v>
      </c>
      <c r="E33" s="58"/>
      <c r="F33" s="58"/>
      <c r="G33" s="58" t="s">
        <v>31</v>
      </c>
      <c r="H33" s="59">
        <v>1496645000</v>
      </c>
      <c r="I33" s="59">
        <v>1342658285</v>
      </c>
      <c r="J33" s="59">
        <v>1334556612.6700001</v>
      </c>
      <c r="K33" s="59">
        <v>1334556612.6700001</v>
      </c>
      <c r="L33" s="59">
        <v>1333789946.6700001</v>
      </c>
      <c r="M33" s="59">
        <v>1333789946.6700001</v>
      </c>
    </row>
    <row r="34" spans="1:13" ht="16.5" x14ac:dyDescent="0.25">
      <c r="A34" s="81" t="s">
        <v>184</v>
      </c>
      <c r="B34" s="63" t="s">
        <v>188</v>
      </c>
      <c r="C34" s="63" t="s">
        <v>189</v>
      </c>
      <c r="D34" s="63" t="s">
        <v>192</v>
      </c>
      <c r="E34" s="63" t="s">
        <v>198</v>
      </c>
      <c r="F34" s="63"/>
      <c r="G34" s="63" t="s">
        <v>33</v>
      </c>
      <c r="H34" s="64">
        <v>1496645000</v>
      </c>
      <c r="I34" s="64">
        <v>1342658285</v>
      </c>
      <c r="J34" s="64">
        <v>1334556612.6700001</v>
      </c>
      <c r="K34" s="64">
        <v>1334556612.6700001</v>
      </c>
      <c r="L34" s="64">
        <v>1333789946.6700001</v>
      </c>
      <c r="M34" s="64">
        <v>1333789946.6700001</v>
      </c>
    </row>
    <row r="35" spans="1:13" ht="33" x14ac:dyDescent="0.25">
      <c r="A35" s="81" t="s">
        <v>184</v>
      </c>
      <c r="B35" s="63" t="s">
        <v>188</v>
      </c>
      <c r="C35" s="63" t="s">
        <v>189</v>
      </c>
      <c r="D35" s="63" t="s">
        <v>195</v>
      </c>
      <c r="E35" s="63"/>
      <c r="F35" s="63"/>
      <c r="G35" s="63" t="s">
        <v>34</v>
      </c>
      <c r="H35" s="64">
        <v>5281314935</v>
      </c>
      <c r="I35" s="64">
        <v>4080404364</v>
      </c>
      <c r="J35" s="64">
        <v>4080246509</v>
      </c>
      <c r="K35" s="64">
        <v>4080246509</v>
      </c>
      <c r="L35" s="64">
        <v>3698738296</v>
      </c>
      <c r="M35" s="64">
        <v>3698738296</v>
      </c>
    </row>
    <row r="36" spans="1:13" ht="16.5" x14ac:dyDescent="0.25">
      <c r="A36" s="80" t="s">
        <v>184</v>
      </c>
      <c r="B36" s="58" t="s">
        <v>188</v>
      </c>
      <c r="C36" s="58" t="s">
        <v>189</v>
      </c>
      <c r="D36" s="58" t="s">
        <v>195</v>
      </c>
      <c r="E36" s="58" t="s">
        <v>188</v>
      </c>
      <c r="F36" s="58"/>
      <c r="G36" s="58" t="s">
        <v>35</v>
      </c>
      <c r="H36" s="59">
        <v>2139981921</v>
      </c>
      <c r="I36" s="59">
        <v>1724556479</v>
      </c>
      <c r="J36" s="59">
        <v>1724556479</v>
      </c>
      <c r="K36" s="59">
        <v>1724556479</v>
      </c>
      <c r="L36" s="59">
        <v>1587225979</v>
      </c>
      <c r="M36" s="59">
        <v>1587225979</v>
      </c>
    </row>
    <row r="37" spans="1:13" ht="16.5" x14ac:dyDescent="0.25">
      <c r="A37" s="81" t="s">
        <v>184</v>
      </c>
      <c r="B37" s="63" t="s">
        <v>188</v>
      </c>
      <c r="C37" s="63" t="s">
        <v>189</v>
      </c>
      <c r="D37" s="63" t="s">
        <v>195</v>
      </c>
      <c r="E37" s="63" t="s">
        <v>188</v>
      </c>
      <c r="F37" s="63" t="s">
        <v>188</v>
      </c>
      <c r="G37" s="63" t="s">
        <v>36</v>
      </c>
      <c r="H37" s="64">
        <v>478530512</v>
      </c>
      <c r="I37" s="64">
        <v>412783000</v>
      </c>
      <c r="J37" s="64">
        <v>412783000</v>
      </c>
      <c r="K37" s="64">
        <v>412783000</v>
      </c>
      <c r="L37" s="64">
        <v>378355000</v>
      </c>
      <c r="M37" s="64">
        <v>378355000</v>
      </c>
    </row>
    <row r="38" spans="1:13" ht="33" x14ac:dyDescent="0.25">
      <c r="A38" s="81" t="s">
        <v>184</v>
      </c>
      <c r="B38" s="63" t="s">
        <v>188</v>
      </c>
      <c r="C38" s="63" t="s">
        <v>189</v>
      </c>
      <c r="D38" s="63" t="s">
        <v>195</v>
      </c>
      <c r="E38" s="63" t="s">
        <v>188</v>
      </c>
      <c r="F38" s="63" t="s">
        <v>208</v>
      </c>
      <c r="G38" s="63" t="s">
        <v>209</v>
      </c>
      <c r="H38" s="64">
        <v>709567000</v>
      </c>
      <c r="I38" s="64">
        <v>511002800</v>
      </c>
      <c r="J38" s="64">
        <v>511002800</v>
      </c>
      <c r="K38" s="64">
        <v>511002800</v>
      </c>
      <c r="L38" s="64">
        <v>472540600</v>
      </c>
      <c r="M38" s="64">
        <v>472540600</v>
      </c>
    </row>
    <row r="39" spans="1:13" ht="16.5" x14ac:dyDescent="0.25">
      <c r="A39" s="81" t="s">
        <v>184</v>
      </c>
      <c r="B39" s="63" t="s">
        <v>188</v>
      </c>
      <c r="C39" s="63" t="s">
        <v>189</v>
      </c>
      <c r="D39" s="63" t="s">
        <v>195</v>
      </c>
      <c r="E39" s="63" t="s">
        <v>188</v>
      </c>
      <c r="F39" s="63" t="s">
        <v>193</v>
      </c>
      <c r="G39" s="63" t="s">
        <v>38</v>
      </c>
      <c r="H39" s="64">
        <v>951884409</v>
      </c>
      <c r="I39" s="64">
        <v>800770679</v>
      </c>
      <c r="J39" s="64">
        <v>800770679</v>
      </c>
      <c r="K39" s="64">
        <v>800770679</v>
      </c>
      <c r="L39" s="64">
        <v>736330379</v>
      </c>
      <c r="M39" s="64">
        <v>736330379</v>
      </c>
    </row>
    <row r="40" spans="1:13" ht="16.5" x14ac:dyDescent="0.25">
      <c r="A40" s="80" t="s">
        <v>184</v>
      </c>
      <c r="B40" s="58" t="s">
        <v>188</v>
      </c>
      <c r="C40" s="58" t="s">
        <v>189</v>
      </c>
      <c r="D40" s="58" t="s">
        <v>195</v>
      </c>
      <c r="E40" s="58" t="s">
        <v>192</v>
      </c>
      <c r="F40" s="58"/>
      <c r="G40" s="58" t="s">
        <v>39</v>
      </c>
      <c r="H40" s="59">
        <v>2534272627</v>
      </c>
      <c r="I40" s="59">
        <v>1839914085</v>
      </c>
      <c r="J40" s="59">
        <v>1839756230</v>
      </c>
      <c r="K40" s="59">
        <v>1839756230</v>
      </c>
      <c r="L40" s="59">
        <v>1638609417</v>
      </c>
      <c r="M40" s="59">
        <v>1638609417</v>
      </c>
    </row>
    <row r="41" spans="1:13" ht="16.5" x14ac:dyDescent="0.25">
      <c r="A41" s="81" t="s">
        <v>184</v>
      </c>
      <c r="B41" s="63" t="s">
        <v>188</v>
      </c>
      <c r="C41" s="63" t="s">
        <v>189</v>
      </c>
      <c r="D41" s="63" t="s">
        <v>195</v>
      </c>
      <c r="E41" s="63" t="s">
        <v>192</v>
      </c>
      <c r="F41" s="63" t="s">
        <v>192</v>
      </c>
      <c r="G41" s="63" t="s">
        <v>210</v>
      </c>
      <c r="H41" s="64">
        <v>1067412494</v>
      </c>
      <c r="I41" s="64">
        <v>939312378</v>
      </c>
      <c r="J41" s="64">
        <v>939312378</v>
      </c>
      <c r="K41" s="64">
        <v>939312378</v>
      </c>
      <c r="L41" s="64">
        <v>803605965</v>
      </c>
      <c r="M41" s="64">
        <v>803605965</v>
      </c>
    </row>
    <row r="42" spans="1:13" ht="33" x14ac:dyDescent="0.25">
      <c r="A42" s="81" t="s">
        <v>184</v>
      </c>
      <c r="B42" s="63" t="s">
        <v>188</v>
      </c>
      <c r="C42" s="63" t="s">
        <v>189</v>
      </c>
      <c r="D42" s="63" t="s">
        <v>195</v>
      </c>
      <c r="E42" s="63" t="s">
        <v>192</v>
      </c>
      <c r="F42" s="63" t="s">
        <v>208</v>
      </c>
      <c r="G42" s="63" t="s">
        <v>41</v>
      </c>
      <c r="H42" s="64">
        <v>699007000</v>
      </c>
      <c r="I42" s="64">
        <v>631403800</v>
      </c>
      <c r="J42" s="64">
        <v>631403800</v>
      </c>
      <c r="K42" s="64">
        <v>631403800</v>
      </c>
      <c r="L42" s="64">
        <v>577548700</v>
      </c>
      <c r="M42" s="64">
        <v>577548700</v>
      </c>
    </row>
    <row r="43" spans="1:13" ht="33" x14ac:dyDescent="0.25">
      <c r="A43" s="81" t="s">
        <v>184</v>
      </c>
      <c r="B43" s="63" t="s">
        <v>188</v>
      </c>
      <c r="C43" s="63" t="s">
        <v>189</v>
      </c>
      <c r="D43" s="63" t="s">
        <v>195</v>
      </c>
      <c r="E43" s="63" t="s">
        <v>192</v>
      </c>
      <c r="F43" s="63" t="s">
        <v>211</v>
      </c>
      <c r="G43" s="63" t="s">
        <v>42</v>
      </c>
      <c r="H43" s="64">
        <v>60000000</v>
      </c>
      <c r="I43" s="64">
        <v>10052600</v>
      </c>
      <c r="J43" s="64">
        <v>10052600</v>
      </c>
      <c r="K43" s="64">
        <v>10052600</v>
      </c>
      <c r="L43" s="64">
        <v>9102000</v>
      </c>
      <c r="M43" s="64">
        <v>9102000</v>
      </c>
    </row>
    <row r="44" spans="1:13" ht="49.5" x14ac:dyDescent="0.25">
      <c r="A44" s="81" t="s">
        <v>184</v>
      </c>
      <c r="B44" s="63" t="s">
        <v>188</v>
      </c>
      <c r="C44" s="63" t="s">
        <v>189</v>
      </c>
      <c r="D44" s="63" t="s">
        <v>195</v>
      </c>
      <c r="E44" s="63" t="s">
        <v>192</v>
      </c>
      <c r="F44" s="63" t="s">
        <v>212</v>
      </c>
      <c r="G44" s="63" t="s">
        <v>43</v>
      </c>
      <c r="H44" s="64">
        <v>707853133</v>
      </c>
      <c r="I44" s="64">
        <v>259145307</v>
      </c>
      <c r="J44" s="64">
        <v>258987452</v>
      </c>
      <c r="K44" s="64">
        <v>258987452</v>
      </c>
      <c r="L44" s="64">
        <v>248352752</v>
      </c>
      <c r="M44" s="64">
        <v>248352752</v>
      </c>
    </row>
    <row r="45" spans="1:13" ht="16.5" x14ac:dyDescent="0.25">
      <c r="A45" s="81" t="s">
        <v>184</v>
      </c>
      <c r="B45" s="63" t="s">
        <v>188</v>
      </c>
      <c r="C45" s="63" t="s">
        <v>189</v>
      </c>
      <c r="D45" s="63" t="s">
        <v>195</v>
      </c>
      <c r="E45" s="63" t="s">
        <v>211</v>
      </c>
      <c r="F45" s="63"/>
      <c r="G45" s="63" t="s">
        <v>44</v>
      </c>
      <c r="H45" s="64">
        <v>360466283</v>
      </c>
      <c r="I45" s="64">
        <v>309538600</v>
      </c>
      <c r="J45" s="64">
        <v>309538600</v>
      </c>
      <c r="K45" s="64">
        <v>309538600</v>
      </c>
      <c r="L45" s="64">
        <v>283721100</v>
      </c>
      <c r="M45" s="64">
        <v>283721100</v>
      </c>
    </row>
    <row r="46" spans="1:13" ht="16.5" x14ac:dyDescent="0.25">
      <c r="A46" s="81" t="s">
        <v>184</v>
      </c>
      <c r="B46" s="63" t="s">
        <v>188</v>
      </c>
      <c r="C46" s="63" t="s">
        <v>189</v>
      </c>
      <c r="D46" s="63" t="s">
        <v>195</v>
      </c>
      <c r="E46" s="63" t="s">
        <v>212</v>
      </c>
      <c r="F46" s="63"/>
      <c r="G46" s="63" t="s">
        <v>45</v>
      </c>
      <c r="H46" s="64">
        <v>246594104</v>
      </c>
      <c r="I46" s="64">
        <v>206395200</v>
      </c>
      <c r="J46" s="64">
        <v>206395200</v>
      </c>
      <c r="K46" s="64">
        <v>206395200</v>
      </c>
      <c r="L46" s="64">
        <v>189181800</v>
      </c>
      <c r="M46" s="64">
        <v>189181800</v>
      </c>
    </row>
    <row r="47" spans="1:13" ht="16.5" x14ac:dyDescent="0.25">
      <c r="A47" s="81"/>
      <c r="B47" s="63"/>
      <c r="C47" s="63"/>
      <c r="D47" s="63"/>
      <c r="E47" s="63"/>
      <c r="F47" s="63"/>
      <c r="G47" s="63"/>
      <c r="H47" s="64"/>
      <c r="I47" s="64"/>
      <c r="J47" s="64"/>
      <c r="K47" s="64"/>
      <c r="L47" s="64"/>
      <c r="M47" s="64"/>
    </row>
    <row r="48" spans="1:13" s="84" customFormat="1" ht="16.5" x14ac:dyDescent="0.25">
      <c r="A48" s="81"/>
      <c r="B48" s="63"/>
      <c r="C48" s="63"/>
      <c r="D48" s="63"/>
      <c r="E48" s="63"/>
      <c r="F48" s="63"/>
      <c r="G48" s="63" t="s">
        <v>46</v>
      </c>
      <c r="H48" s="64">
        <v>35340376150</v>
      </c>
      <c r="I48" s="64">
        <v>33529010543.630001</v>
      </c>
      <c r="J48" s="64">
        <v>32736538889.369999</v>
      </c>
      <c r="K48" s="64">
        <v>29568423153.049999</v>
      </c>
      <c r="L48" s="64">
        <v>25609686481.220001</v>
      </c>
      <c r="M48" s="64">
        <v>25609686481.220001</v>
      </c>
    </row>
    <row r="49" spans="1:13" ht="16.5" x14ac:dyDescent="0.25">
      <c r="A49" s="80" t="s">
        <v>184</v>
      </c>
      <c r="B49" s="58" t="s">
        <v>192</v>
      </c>
      <c r="C49" s="58" t="s">
        <v>189</v>
      </c>
      <c r="D49" s="58"/>
      <c r="E49" s="58"/>
      <c r="F49" s="58"/>
      <c r="G49" s="58" t="s">
        <v>46</v>
      </c>
      <c r="H49" s="59">
        <v>35340376150</v>
      </c>
      <c r="I49" s="59">
        <v>33529010543.630001</v>
      </c>
      <c r="J49" s="59">
        <v>32736538889.369999</v>
      </c>
      <c r="K49" s="59">
        <v>29568423153.049999</v>
      </c>
      <c r="L49" s="59">
        <v>25609686481.220001</v>
      </c>
      <c r="M49" s="59">
        <v>25609686481.220001</v>
      </c>
    </row>
    <row r="50" spans="1:13" ht="16.5" x14ac:dyDescent="0.25">
      <c r="A50" s="80" t="s">
        <v>184</v>
      </c>
      <c r="B50" s="58" t="s">
        <v>192</v>
      </c>
      <c r="C50" s="58" t="s">
        <v>189</v>
      </c>
      <c r="D50" s="58" t="s">
        <v>208</v>
      </c>
      <c r="E50" s="58"/>
      <c r="F50" s="58"/>
      <c r="G50" s="58" t="s">
        <v>47</v>
      </c>
      <c r="H50" s="59">
        <v>15655419</v>
      </c>
      <c r="I50" s="59">
        <v>774128</v>
      </c>
      <c r="J50" s="59">
        <v>774128</v>
      </c>
      <c r="K50" s="59">
        <v>774128</v>
      </c>
      <c r="L50" s="59">
        <v>774128</v>
      </c>
      <c r="M50" s="59">
        <v>774128</v>
      </c>
    </row>
    <row r="51" spans="1:13" ht="16.5" x14ac:dyDescent="0.25">
      <c r="A51" s="80" t="s">
        <v>184</v>
      </c>
      <c r="B51" s="58" t="s">
        <v>192</v>
      </c>
      <c r="C51" s="58" t="s">
        <v>189</v>
      </c>
      <c r="D51" s="58" t="s">
        <v>208</v>
      </c>
      <c r="E51" s="58" t="s">
        <v>213</v>
      </c>
      <c r="F51" s="58"/>
      <c r="G51" s="58" t="s">
        <v>48</v>
      </c>
      <c r="H51" s="59">
        <v>15655419</v>
      </c>
      <c r="I51" s="59">
        <v>774128</v>
      </c>
      <c r="J51" s="59">
        <v>774128</v>
      </c>
      <c r="K51" s="59">
        <v>774128</v>
      </c>
      <c r="L51" s="59">
        <v>774128</v>
      </c>
      <c r="M51" s="59">
        <v>774128</v>
      </c>
    </row>
    <row r="52" spans="1:13" ht="16.5" x14ac:dyDescent="0.25">
      <c r="A52" s="81" t="s">
        <v>184</v>
      </c>
      <c r="B52" s="63" t="s">
        <v>192</v>
      </c>
      <c r="C52" s="63" t="s">
        <v>189</v>
      </c>
      <c r="D52" s="63" t="s">
        <v>208</v>
      </c>
      <c r="E52" s="63" t="s">
        <v>213</v>
      </c>
      <c r="F52" s="63" t="s">
        <v>192</v>
      </c>
      <c r="G52" s="63" t="s">
        <v>49</v>
      </c>
      <c r="H52" s="64">
        <v>769000</v>
      </c>
      <c r="I52" s="64">
        <v>627000</v>
      </c>
      <c r="J52" s="64">
        <v>627000</v>
      </c>
      <c r="K52" s="64">
        <v>627000</v>
      </c>
      <c r="L52" s="64">
        <v>627000</v>
      </c>
      <c r="M52" s="64">
        <v>627000</v>
      </c>
    </row>
    <row r="53" spans="1:13" ht="16.5" x14ac:dyDescent="0.25">
      <c r="A53" s="81" t="s">
        <v>184</v>
      </c>
      <c r="B53" s="63" t="s">
        <v>192</v>
      </c>
      <c r="C53" s="63" t="s">
        <v>189</v>
      </c>
      <c r="D53" s="63" t="s">
        <v>208</v>
      </c>
      <c r="E53" s="63" t="s">
        <v>213</v>
      </c>
      <c r="F53" s="63" t="s">
        <v>214</v>
      </c>
      <c r="G53" s="63" t="s">
        <v>50</v>
      </c>
      <c r="H53" s="64">
        <v>1800000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</row>
    <row r="54" spans="1:13" ht="16.5" x14ac:dyDescent="0.25">
      <c r="A54" s="81" t="s">
        <v>184</v>
      </c>
      <c r="B54" s="63" t="s">
        <v>192</v>
      </c>
      <c r="C54" s="63" t="s">
        <v>189</v>
      </c>
      <c r="D54" s="63" t="s">
        <v>208</v>
      </c>
      <c r="E54" s="63" t="s">
        <v>213</v>
      </c>
      <c r="F54" s="63" t="s">
        <v>215</v>
      </c>
      <c r="G54" s="63" t="s">
        <v>51</v>
      </c>
      <c r="H54" s="64">
        <v>13086419</v>
      </c>
      <c r="I54" s="64">
        <v>147128</v>
      </c>
      <c r="J54" s="64">
        <v>147128</v>
      </c>
      <c r="K54" s="64">
        <v>147128</v>
      </c>
      <c r="L54" s="64">
        <v>147128</v>
      </c>
      <c r="M54" s="64">
        <v>147128</v>
      </c>
    </row>
    <row r="55" spans="1:13" ht="16.5" x14ac:dyDescent="0.25">
      <c r="A55" s="81" t="s">
        <v>184</v>
      </c>
      <c r="B55" s="63" t="s">
        <v>192</v>
      </c>
      <c r="C55" s="63" t="s">
        <v>189</v>
      </c>
      <c r="D55" s="63" t="s">
        <v>193</v>
      </c>
      <c r="E55" s="63"/>
      <c r="F55" s="63"/>
      <c r="G55" s="63" t="s">
        <v>54</v>
      </c>
      <c r="H55" s="64">
        <v>35324720731</v>
      </c>
      <c r="I55" s="64">
        <v>33528236415.630001</v>
      </c>
      <c r="J55" s="64">
        <v>32735764761.369999</v>
      </c>
      <c r="K55" s="64">
        <v>29567649025.049999</v>
      </c>
      <c r="L55" s="64">
        <v>25608912353.220001</v>
      </c>
      <c r="M55" s="64">
        <v>25608912353.220001</v>
      </c>
    </row>
    <row r="56" spans="1:13" ht="16.5" x14ac:dyDescent="0.25">
      <c r="A56" s="80" t="s">
        <v>184</v>
      </c>
      <c r="B56" s="58" t="s">
        <v>192</v>
      </c>
      <c r="C56" s="58" t="s">
        <v>189</v>
      </c>
      <c r="D56" s="58" t="s">
        <v>193</v>
      </c>
      <c r="E56" s="58" t="s">
        <v>188</v>
      </c>
      <c r="F56" s="58"/>
      <c r="G56" s="58" t="s">
        <v>55</v>
      </c>
      <c r="H56" s="59">
        <v>2950140813</v>
      </c>
      <c r="I56" s="59">
        <v>1815171901</v>
      </c>
      <c r="J56" s="59">
        <v>1793131901</v>
      </c>
      <c r="K56" s="59">
        <v>1793131901</v>
      </c>
      <c r="L56" s="59">
        <v>1760448533</v>
      </c>
      <c r="M56" s="59">
        <v>1760448533</v>
      </c>
    </row>
    <row r="57" spans="1:13" ht="16.5" x14ac:dyDescent="0.25">
      <c r="A57" s="81" t="s">
        <v>184</v>
      </c>
      <c r="B57" s="63" t="s">
        <v>192</v>
      </c>
      <c r="C57" s="63" t="s">
        <v>189</v>
      </c>
      <c r="D57" s="63" t="s">
        <v>193</v>
      </c>
      <c r="E57" s="63" t="s">
        <v>188</v>
      </c>
      <c r="F57" s="63" t="s">
        <v>211</v>
      </c>
      <c r="G57" s="63" t="s">
        <v>58</v>
      </c>
      <c r="H57" s="64">
        <v>1768040813</v>
      </c>
      <c r="I57" s="64">
        <v>1760080813</v>
      </c>
      <c r="J57" s="64">
        <v>1738040813</v>
      </c>
      <c r="K57" s="64">
        <v>1738040813</v>
      </c>
      <c r="L57" s="64">
        <v>1738040813</v>
      </c>
      <c r="M57" s="64">
        <v>1738040813</v>
      </c>
    </row>
    <row r="58" spans="1:13" ht="16.5" x14ac:dyDescent="0.25">
      <c r="A58" s="81" t="s">
        <v>184</v>
      </c>
      <c r="B58" s="63" t="s">
        <v>192</v>
      </c>
      <c r="C58" s="63" t="s">
        <v>189</v>
      </c>
      <c r="D58" s="63" t="s">
        <v>193</v>
      </c>
      <c r="E58" s="63" t="s">
        <v>188</v>
      </c>
      <c r="F58" s="63" t="s">
        <v>214</v>
      </c>
      <c r="G58" s="63" t="s">
        <v>59</v>
      </c>
      <c r="H58" s="64">
        <v>128300000</v>
      </c>
      <c r="I58" s="64">
        <v>32683368</v>
      </c>
      <c r="J58" s="64">
        <v>32683368</v>
      </c>
      <c r="K58" s="64">
        <v>32683368</v>
      </c>
      <c r="L58" s="65">
        <v>0</v>
      </c>
      <c r="M58" s="64">
        <v>0</v>
      </c>
    </row>
    <row r="59" spans="1:13" ht="16.5" x14ac:dyDescent="0.25">
      <c r="A59" s="81" t="s">
        <v>184</v>
      </c>
      <c r="B59" s="63" t="s">
        <v>192</v>
      </c>
      <c r="C59" s="63" t="s">
        <v>189</v>
      </c>
      <c r="D59" s="63" t="s">
        <v>193</v>
      </c>
      <c r="E59" s="63" t="s">
        <v>188</v>
      </c>
      <c r="F59" s="63" t="s">
        <v>201</v>
      </c>
      <c r="G59" s="63" t="s">
        <v>64</v>
      </c>
      <c r="H59" s="64">
        <v>992500000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</row>
    <row r="60" spans="1:13" ht="16.5" x14ac:dyDescent="0.25">
      <c r="A60" s="81" t="s">
        <v>184</v>
      </c>
      <c r="B60" s="63" t="s">
        <v>192</v>
      </c>
      <c r="C60" s="63" t="s">
        <v>189</v>
      </c>
      <c r="D60" s="63" t="s">
        <v>193</v>
      </c>
      <c r="E60" s="63" t="s">
        <v>188</v>
      </c>
      <c r="F60" s="63" t="s">
        <v>270</v>
      </c>
      <c r="G60" s="63" t="s">
        <v>66</v>
      </c>
      <c r="H60" s="64">
        <v>61300000</v>
      </c>
      <c r="I60" s="64">
        <v>22407720</v>
      </c>
      <c r="J60" s="64">
        <v>22407720</v>
      </c>
      <c r="K60" s="64">
        <v>22407720</v>
      </c>
      <c r="L60" s="64">
        <v>22407720</v>
      </c>
      <c r="M60" s="64">
        <v>22407720</v>
      </c>
    </row>
    <row r="61" spans="1:13" ht="16.5" x14ac:dyDescent="0.25">
      <c r="A61" s="80" t="s">
        <v>184</v>
      </c>
      <c r="B61" s="58" t="s">
        <v>192</v>
      </c>
      <c r="C61" s="58" t="s">
        <v>189</v>
      </c>
      <c r="D61" s="58" t="s">
        <v>193</v>
      </c>
      <c r="E61" s="58" t="s">
        <v>192</v>
      </c>
      <c r="F61" s="58"/>
      <c r="G61" s="58" t="s">
        <v>68</v>
      </c>
      <c r="H61" s="60">
        <v>0</v>
      </c>
      <c r="I61" s="60">
        <v>0</v>
      </c>
      <c r="J61" s="60">
        <v>0</v>
      </c>
      <c r="K61" s="60">
        <v>0</v>
      </c>
      <c r="L61" s="60">
        <v>0</v>
      </c>
      <c r="M61" s="60">
        <v>0</v>
      </c>
    </row>
    <row r="62" spans="1:13" ht="16.5" x14ac:dyDescent="0.25">
      <c r="A62" s="81" t="s">
        <v>184</v>
      </c>
      <c r="B62" s="63" t="s">
        <v>192</v>
      </c>
      <c r="C62" s="63" t="s">
        <v>189</v>
      </c>
      <c r="D62" s="63" t="s">
        <v>193</v>
      </c>
      <c r="E62" s="63" t="s">
        <v>192</v>
      </c>
      <c r="F62" s="63" t="s">
        <v>188</v>
      </c>
      <c r="G62" s="63" t="s">
        <v>216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</row>
    <row r="63" spans="1:13" ht="16.5" x14ac:dyDescent="0.25">
      <c r="A63" s="81" t="s">
        <v>184</v>
      </c>
      <c r="B63" s="63" t="s">
        <v>192</v>
      </c>
      <c r="C63" s="63" t="s">
        <v>189</v>
      </c>
      <c r="D63" s="63" t="s">
        <v>193</v>
      </c>
      <c r="E63" s="63" t="s">
        <v>192</v>
      </c>
      <c r="F63" s="63" t="s">
        <v>192</v>
      </c>
      <c r="G63" s="63" t="s">
        <v>70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</row>
    <row r="64" spans="1:13" ht="16.5" x14ac:dyDescent="0.25">
      <c r="A64" s="80" t="s">
        <v>184</v>
      </c>
      <c r="B64" s="58" t="s">
        <v>192</v>
      </c>
      <c r="C64" s="58" t="s">
        <v>189</v>
      </c>
      <c r="D64" s="58" t="s">
        <v>193</v>
      </c>
      <c r="E64" s="58" t="s">
        <v>193</v>
      </c>
      <c r="F64" s="58"/>
      <c r="G64" s="58" t="s">
        <v>77</v>
      </c>
      <c r="H64" s="59">
        <v>1400357000</v>
      </c>
      <c r="I64" s="59">
        <v>1299497446.3699999</v>
      </c>
      <c r="J64" s="59">
        <v>1295136017.97</v>
      </c>
      <c r="K64" s="59">
        <v>293840741.97000003</v>
      </c>
      <c r="L64" s="59">
        <v>279335625.97000003</v>
      </c>
      <c r="M64" s="59">
        <v>279335625.97000003</v>
      </c>
    </row>
    <row r="65" spans="1:13" ht="16.5" x14ac:dyDescent="0.25">
      <c r="A65" s="81" t="s">
        <v>184</v>
      </c>
      <c r="B65" s="63" t="s">
        <v>192</v>
      </c>
      <c r="C65" s="63" t="s">
        <v>189</v>
      </c>
      <c r="D65" s="63" t="s">
        <v>193</v>
      </c>
      <c r="E65" s="63" t="s">
        <v>193</v>
      </c>
      <c r="F65" s="63" t="s">
        <v>188</v>
      </c>
      <c r="G65" s="63" t="s">
        <v>217</v>
      </c>
      <c r="H65" s="64">
        <v>32098950</v>
      </c>
      <c r="I65" s="64">
        <v>31198950</v>
      </c>
      <c r="J65" s="64">
        <v>28264802</v>
      </c>
      <c r="K65" s="64">
        <v>28264802</v>
      </c>
      <c r="L65" s="64">
        <v>27281214</v>
      </c>
      <c r="M65" s="64">
        <v>27281214</v>
      </c>
    </row>
    <row r="66" spans="1:13" ht="16.5" x14ac:dyDescent="0.25">
      <c r="A66" s="81" t="s">
        <v>184</v>
      </c>
      <c r="B66" s="63" t="s">
        <v>192</v>
      </c>
      <c r="C66" s="63" t="s">
        <v>189</v>
      </c>
      <c r="D66" s="63" t="s">
        <v>193</v>
      </c>
      <c r="E66" s="63" t="s">
        <v>193</v>
      </c>
      <c r="F66" s="63" t="s">
        <v>192</v>
      </c>
      <c r="G66" s="63" t="s">
        <v>79</v>
      </c>
      <c r="H66" s="64">
        <v>237875050</v>
      </c>
      <c r="I66" s="64">
        <v>207231530</v>
      </c>
      <c r="J66" s="64">
        <v>205804250</v>
      </c>
      <c r="K66" s="64">
        <v>205804250</v>
      </c>
      <c r="L66" s="64">
        <v>205804250</v>
      </c>
      <c r="M66" s="64">
        <v>205804250</v>
      </c>
    </row>
    <row r="67" spans="1:13" ht="16.5" x14ac:dyDescent="0.25">
      <c r="A67" s="81" t="s">
        <v>184</v>
      </c>
      <c r="B67" s="63" t="s">
        <v>192</v>
      </c>
      <c r="C67" s="63" t="s">
        <v>189</v>
      </c>
      <c r="D67" s="63" t="s">
        <v>193</v>
      </c>
      <c r="E67" s="63" t="s">
        <v>193</v>
      </c>
      <c r="F67" s="63" t="s">
        <v>211</v>
      </c>
      <c r="G67" s="63" t="s">
        <v>81</v>
      </c>
      <c r="H67" s="64">
        <v>1013500000</v>
      </c>
      <c r="I67" s="64">
        <v>1006635276</v>
      </c>
      <c r="J67" s="64">
        <v>1006635276</v>
      </c>
      <c r="K67" s="64">
        <v>5340000</v>
      </c>
      <c r="L67" s="64">
        <v>5340000</v>
      </c>
      <c r="M67" s="64">
        <v>5340000</v>
      </c>
    </row>
    <row r="68" spans="1:13" ht="16.5" x14ac:dyDescent="0.25">
      <c r="A68" s="81" t="s">
        <v>184</v>
      </c>
      <c r="B68" s="63" t="s">
        <v>192</v>
      </c>
      <c r="C68" s="63" t="s">
        <v>189</v>
      </c>
      <c r="D68" s="63" t="s">
        <v>193</v>
      </c>
      <c r="E68" s="63" t="s">
        <v>193</v>
      </c>
      <c r="F68" s="63" t="s">
        <v>200</v>
      </c>
      <c r="G68" s="63" t="s">
        <v>83</v>
      </c>
      <c r="H68" s="64">
        <v>65326000</v>
      </c>
      <c r="I68" s="64">
        <v>34223874.969999999</v>
      </c>
      <c r="J68" s="64">
        <v>34223874.969999999</v>
      </c>
      <c r="K68" s="64">
        <v>34223874.969999999</v>
      </c>
      <c r="L68" s="64">
        <v>34223874.969999999</v>
      </c>
      <c r="M68" s="64">
        <v>34223874.969999999</v>
      </c>
    </row>
    <row r="69" spans="1:13" ht="16.5" x14ac:dyDescent="0.25">
      <c r="A69" s="81" t="s">
        <v>184</v>
      </c>
      <c r="B69" s="63" t="s">
        <v>192</v>
      </c>
      <c r="C69" s="63" t="s">
        <v>189</v>
      </c>
      <c r="D69" s="63" t="s">
        <v>193</v>
      </c>
      <c r="E69" s="63" t="s">
        <v>193</v>
      </c>
      <c r="F69" s="63" t="s">
        <v>218</v>
      </c>
      <c r="G69" s="63" t="s">
        <v>84</v>
      </c>
      <c r="H69" s="64">
        <v>11000000</v>
      </c>
      <c r="I69" s="64">
        <v>2124017</v>
      </c>
      <c r="J69" s="64">
        <v>2124017</v>
      </c>
      <c r="K69" s="64">
        <v>2124017</v>
      </c>
      <c r="L69" s="64">
        <v>2124017</v>
      </c>
      <c r="M69" s="64">
        <v>2124017</v>
      </c>
    </row>
    <row r="70" spans="1:13" ht="16.5" x14ac:dyDescent="0.25">
      <c r="A70" s="81" t="s">
        <v>184</v>
      </c>
      <c r="B70" s="63" t="s">
        <v>192</v>
      </c>
      <c r="C70" s="63" t="s">
        <v>189</v>
      </c>
      <c r="D70" s="63" t="s">
        <v>193</v>
      </c>
      <c r="E70" s="63" t="s">
        <v>193</v>
      </c>
      <c r="F70" s="63" t="s">
        <v>219</v>
      </c>
      <c r="G70" s="63" t="s">
        <v>85</v>
      </c>
      <c r="H70" s="64">
        <v>720000</v>
      </c>
      <c r="I70" s="64">
        <v>50000</v>
      </c>
      <c r="J70" s="64">
        <v>50000</v>
      </c>
      <c r="K70" s="64">
        <v>50000</v>
      </c>
      <c r="L70" s="64">
        <v>50000</v>
      </c>
      <c r="M70" s="64">
        <v>50000</v>
      </c>
    </row>
    <row r="71" spans="1:13" ht="16.5" x14ac:dyDescent="0.25">
      <c r="A71" s="81" t="s">
        <v>184</v>
      </c>
      <c r="B71" s="63" t="s">
        <v>192</v>
      </c>
      <c r="C71" s="63" t="s">
        <v>189</v>
      </c>
      <c r="D71" s="63" t="s">
        <v>193</v>
      </c>
      <c r="E71" s="63" t="s">
        <v>193</v>
      </c>
      <c r="F71" s="63" t="s">
        <v>220</v>
      </c>
      <c r="G71" s="63" t="s">
        <v>86</v>
      </c>
      <c r="H71" s="64">
        <v>39837000</v>
      </c>
      <c r="I71" s="64">
        <v>18033798.399999999</v>
      </c>
      <c r="J71" s="64">
        <v>18033798</v>
      </c>
      <c r="K71" s="64">
        <v>18033798</v>
      </c>
      <c r="L71" s="64">
        <v>4512270</v>
      </c>
      <c r="M71" s="64">
        <v>4512270</v>
      </c>
    </row>
    <row r="72" spans="1:13" ht="16.5" x14ac:dyDescent="0.25">
      <c r="A72" s="80" t="s">
        <v>184</v>
      </c>
      <c r="B72" s="58" t="s">
        <v>192</v>
      </c>
      <c r="C72" s="58" t="s">
        <v>189</v>
      </c>
      <c r="D72" s="58" t="s">
        <v>193</v>
      </c>
      <c r="E72" s="58" t="s">
        <v>195</v>
      </c>
      <c r="F72" s="58"/>
      <c r="G72" s="58" t="s">
        <v>87</v>
      </c>
      <c r="H72" s="59">
        <v>932500000</v>
      </c>
      <c r="I72" s="59">
        <v>929788651.84000003</v>
      </c>
      <c r="J72" s="59">
        <v>929782833.84000003</v>
      </c>
      <c r="K72" s="59">
        <v>874284068.65999997</v>
      </c>
      <c r="L72" s="59">
        <v>557439657.73000002</v>
      </c>
      <c r="M72" s="59">
        <v>557439657.73000002</v>
      </c>
    </row>
    <row r="73" spans="1:13" ht="16.5" x14ac:dyDescent="0.25">
      <c r="A73" s="81" t="s">
        <v>184</v>
      </c>
      <c r="B73" s="63" t="s">
        <v>192</v>
      </c>
      <c r="C73" s="63" t="s">
        <v>189</v>
      </c>
      <c r="D73" s="63" t="s">
        <v>193</v>
      </c>
      <c r="E73" s="63" t="s">
        <v>195</v>
      </c>
      <c r="F73" s="63" t="s">
        <v>188</v>
      </c>
      <c r="G73" s="63" t="s">
        <v>88</v>
      </c>
      <c r="H73" s="64">
        <v>1000000</v>
      </c>
      <c r="I73" s="65">
        <v>0</v>
      </c>
      <c r="J73" s="65">
        <v>0</v>
      </c>
      <c r="K73" s="65">
        <v>0</v>
      </c>
      <c r="L73" s="65">
        <v>0</v>
      </c>
      <c r="M73" s="65">
        <v>0</v>
      </c>
    </row>
    <row r="74" spans="1:13" ht="33" x14ac:dyDescent="0.25">
      <c r="A74" s="81" t="s">
        <v>184</v>
      </c>
      <c r="B74" s="63" t="s">
        <v>192</v>
      </c>
      <c r="C74" s="63" t="s">
        <v>189</v>
      </c>
      <c r="D74" s="63" t="s">
        <v>193</v>
      </c>
      <c r="E74" s="63" t="s">
        <v>195</v>
      </c>
      <c r="F74" s="63" t="s">
        <v>192</v>
      </c>
      <c r="G74" s="63" t="s">
        <v>89</v>
      </c>
      <c r="H74" s="64">
        <v>1500000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</row>
    <row r="75" spans="1:13" ht="33" x14ac:dyDescent="0.25">
      <c r="A75" s="81" t="s">
        <v>184</v>
      </c>
      <c r="B75" s="63" t="s">
        <v>192</v>
      </c>
      <c r="C75" s="63" t="s">
        <v>189</v>
      </c>
      <c r="D75" s="63" t="s">
        <v>193</v>
      </c>
      <c r="E75" s="63" t="s">
        <v>195</v>
      </c>
      <c r="F75" s="63" t="s">
        <v>211</v>
      </c>
      <c r="G75" s="63" t="s">
        <v>221</v>
      </c>
      <c r="H75" s="64">
        <v>30000000</v>
      </c>
      <c r="I75" s="64">
        <v>30000000</v>
      </c>
      <c r="J75" s="64">
        <v>29994182</v>
      </c>
      <c r="K75" s="64">
        <v>29994182</v>
      </c>
      <c r="L75" s="64">
        <v>29207022</v>
      </c>
      <c r="M75" s="64">
        <v>29207022</v>
      </c>
    </row>
    <row r="76" spans="1:13" ht="16.5" x14ac:dyDescent="0.25">
      <c r="A76" s="81" t="s">
        <v>184</v>
      </c>
      <c r="B76" s="63" t="s">
        <v>192</v>
      </c>
      <c r="C76" s="63" t="s">
        <v>189</v>
      </c>
      <c r="D76" s="63" t="s">
        <v>193</v>
      </c>
      <c r="E76" s="63" t="s">
        <v>195</v>
      </c>
      <c r="F76" s="63" t="s">
        <v>197</v>
      </c>
      <c r="G76" s="63" t="s">
        <v>92</v>
      </c>
      <c r="H76" s="64">
        <v>900000000</v>
      </c>
      <c r="I76" s="64">
        <v>899788651.84000003</v>
      </c>
      <c r="J76" s="64">
        <v>899788651.84000003</v>
      </c>
      <c r="K76" s="64">
        <v>844289886.65999997</v>
      </c>
      <c r="L76" s="64">
        <v>528232635.73000002</v>
      </c>
      <c r="M76" s="64">
        <v>528232635.73000002</v>
      </c>
    </row>
    <row r="77" spans="1:13" ht="16.5" x14ac:dyDescent="0.25">
      <c r="A77" s="80" t="s">
        <v>184</v>
      </c>
      <c r="B77" s="58" t="s">
        <v>192</v>
      </c>
      <c r="C77" s="58" t="s">
        <v>189</v>
      </c>
      <c r="D77" s="58" t="s">
        <v>193</v>
      </c>
      <c r="E77" s="58" t="s">
        <v>211</v>
      </c>
      <c r="F77" s="58"/>
      <c r="G77" s="58" t="s">
        <v>93</v>
      </c>
      <c r="H77" s="59">
        <v>8242837371</v>
      </c>
      <c r="I77" s="59">
        <v>8049527504.9300003</v>
      </c>
      <c r="J77" s="59">
        <v>8032913304.4700003</v>
      </c>
      <c r="K77" s="59">
        <v>7548184409.3299999</v>
      </c>
      <c r="L77" s="59">
        <v>5944163765.0699997</v>
      </c>
      <c r="M77" s="59">
        <v>5944163765.0699997</v>
      </c>
    </row>
    <row r="78" spans="1:13" ht="16.5" x14ac:dyDescent="0.25">
      <c r="A78" s="81" t="s">
        <v>184</v>
      </c>
      <c r="B78" s="63" t="s">
        <v>192</v>
      </c>
      <c r="C78" s="63" t="s">
        <v>189</v>
      </c>
      <c r="D78" s="63" t="s">
        <v>193</v>
      </c>
      <c r="E78" s="63" t="s">
        <v>211</v>
      </c>
      <c r="F78" s="63" t="s">
        <v>188</v>
      </c>
      <c r="G78" s="63" t="s">
        <v>222</v>
      </c>
      <c r="H78" s="64">
        <v>5963500000</v>
      </c>
      <c r="I78" s="64">
        <v>5943340877.9099998</v>
      </c>
      <c r="J78" s="64">
        <v>5943340877.9099998</v>
      </c>
      <c r="K78" s="64">
        <v>5479017530.4399996</v>
      </c>
      <c r="L78" s="64">
        <v>3919507787.0300002</v>
      </c>
      <c r="M78" s="64">
        <v>3919507787.0300002</v>
      </c>
    </row>
    <row r="79" spans="1:13" ht="16.5" x14ac:dyDescent="0.25">
      <c r="A79" s="81" t="s">
        <v>184</v>
      </c>
      <c r="B79" s="63" t="s">
        <v>192</v>
      </c>
      <c r="C79" s="63" t="s">
        <v>189</v>
      </c>
      <c r="D79" s="63" t="s">
        <v>193</v>
      </c>
      <c r="E79" s="63" t="s">
        <v>211</v>
      </c>
      <c r="F79" s="63" t="s">
        <v>192</v>
      </c>
      <c r="G79" s="63" t="s">
        <v>95</v>
      </c>
      <c r="H79" s="64">
        <v>80000000</v>
      </c>
      <c r="I79" s="64">
        <v>80000000</v>
      </c>
      <c r="J79" s="64">
        <v>71234800</v>
      </c>
      <c r="K79" s="64">
        <v>64246600</v>
      </c>
      <c r="L79" s="64">
        <v>64246600</v>
      </c>
      <c r="M79" s="64">
        <v>64246600</v>
      </c>
    </row>
    <row r="80" spans="1:13" ht="16.5" x14ac:dyDescent="0.25">
      <c r="A80" s="81" t="s">
        <v>184</v>
      </c>
      <c r="B80" s="63" t="s">
        <v>192</v>
      </c>
      <c r="C80" s="63" t="s">
        <v>189</v>
      </c>
      <c r="D80" s="63" t="s">
        <v>193</v>
      </c>
      <c r="E80" s="63" t="s">
        <v>211</v>
      </c>
      <c r="F80" s="63" t="s">
        <v>195</v>
      </c>
      <c r="G80" s="63" t="s">
        <v>223</v>
      </c>
      <c r="H80" s="64">
        <v>1952237371</v>
      </c>
      <c r="I80" s="64">
        <v>1798966627.02</v>
      </c>
      <c r="J80" s="64">
        <v>1798966626.5599999</v>
      </c>
      <c r="K80" s="64">
        <v>1785549278.8900001</v>
      </c>
      <c r="L80" s="64">
        <v>1757615378.04</v>
      </c>
      <c r="M80" s="64">
        <v>1757615378.04</v>
      </c>
    </row>
    <row r="81" spans="1:13" ht="16.5" x14ac:dyDescent="0.25">
      <c r="A81" s="81" t="s">
        <v>184</v>
      </c>
      <c r="B81" s="63" t="s">
        <v>192</v>
      </c>
      <c r="C81" s="63" t="s">
        <v>189</v>
      </c>
      <c r="D81" s="63" t="s">
        <v>193</v>
      </c>
      <c r="E81" s="63" t="s">
        <v>211</v>
      </c>
      <c r="F81" s="63" t="s">
        <v>212</v>
      </c>
      <c r="G81" s="63" t="s">
        <v>97</v>
      </c>
      <c r="H81" s="64">
        <v>2000000</v>
      </c>
      <c r="I81" s="64">
        <v>1170000</v>
      </c>
      <c r="J81" s="64">
        <v>1170000</v>
      </c>
      <c r="K81" s="64">
        <v>1170000</v>
      </c>
      <c r="L81" s="64">
        <v>1170000</v>
      </c>
      <c r="M81" s="64">
        <v>1170000</v>
      </c>
    </row>
    <row r="82" spans="1:13" ht="16.5" x14ac:dyDescent="0.25">
      <c r="A82" s="81" t="s">
        <v>184</v>
      </c>
      <c r="B82" s="63" t="s">
        <v>192</v>
      </c>
      <c r="C82" s="63" t="s">
        <v>189</v>
      </c>
      <c r="D82" s="63" t="s">
        <v>193</v>
      </c>
      <c r="E82" s="63" t="s">
        <v>211</v>
      </c>
      <c r="F82" s="63" t="s">
        <v>214</v>
      </c>
      <c r="G82" s="63" t="s">
        <v>224</v>
      </c>
      <c r="H82" s="64">
        <v>245100000</v>
      </c>
      <c r="I82" s="64">
        <v>226050000</v>
      </c>
      <c r="J82" s="64">
        <v>218201000</v>
      </c>
      <c r="K82" s="64">
        <v>218201000</v>
      </c>
      <c r="L82" s="64">
        <v>201624000</v>
      </c>
      <c r="M82" s="64">
        <v>201624000</v>
      </c>
    </row>
    <row r="83" spans="1:13" ht="16.5" x14ac:dyDescent="0.25">
      <c r="A83" s="80" t="s">
        <v>184</v>
      </c>
      <c r="B83" s="58" t="s">
        <v>192</v>
      </c>
      <c r="C83" s="58" t="s">
        <v>189</v>
      </c>
      <c r="D83" s="58" t="s">
        <v>193</v>
      </c>
      <c r="E83" s="58" t="s">
        <v>214</v>
      </c>
      <c r="F83" s="58"/>
      <c r="G83" s="58" t="s">
        <v>104</v>
      </c>
      <c r="H83" s="59">
        <v>223200000</v>
      </c>
      <c r="I83" s="59">
        <v>210485429.78999999</v>
      </c>
      <c r="J83" s="59">
        <v>210468388.22999999</v>
      </c>
      <c r="K83" s="59">
        <v>210468388.22999999</v>
      </c>
      <c r="L83" s="59">
        <v>210468388.22999999</v>
      </c>
      <c r="M83" s="59">
        <v>210468388.22999999</v>
      </c>
    </row>
    <row r="84" spans="1:13" ht="16.5" x14ac:dyDescent="0.25">
      <c r="A84" s="81" t="s">
        <v>184</v>
      </c>
      <c r="B84" s="63" t="s">
        <v>192</v>
      </c>
      <c r="C84" s="63" t="s">
        <v>189</v>
      </c>
      <c r="D84" s="63" t="s">
        <v>193</v>
      </c>
      <c r="E84" s="63" t="s">
        <v>214</v>
      </c>
      <c r="F84" s="63" t="s">
        <v>188</v>
      </c>
      <c r="G84" s="63" t="s">
        <v>225</v>
      </c>
      <c r="H84" s="64">
        <v>22900000</v>
      </c>
      <c r="I84" s="64">
        <v>22889627</v>
      </c>
      <c r="J84" s="64">
        <v>22889627</v>
      </c>
      <c r="K84" s="64">
        <v>22889627</v>
      </c>
      <c r="L84" s="64">
        <v>22889627</v>
      </c>
      <c r="M84" s="64">
        <v>22889627</v>
      </c>
    </row>
    <row r="85" spans="1:13" ht="16.5" x14ac:dyDescent="0.25">
      <c r="A85" s="81" t="s">
        <v>184</v>
      </c>
      <c r="B85" s="63" t="s">
        <v>192</v>
      </c>
      <c r="C85" s="63" t="s">
        <v>189</v>
      </c>
      <c r="D85" s="63" t="s">
        <v>193</v>
      </c>
      <c r="E85" s="63" t="s">
        <v>214</v>
      </c>
      <c r="F85" s="63" t="s">
        <v>192</v>
      </c>
      <c r="G85" s="63" t="s">
        <v>106</v>
      </c>
      <c r="H85" s="64">
        <v>141457000</v>
      </c>
      <c r="I85" s="64">
        <v>141456053</v>
      </c>
      <c r="J85" s="64">
        <v>141456053</v>
      </c>
      <c r="K85" s="64">
        <v>141456053</v>
      </c>
      <c r="L85" s="64">
        <v>141456053</v>
      </c>
      <c r="M85" s="64">
        <v>141456053</v>
      </c>
    </row>
    <row r="86" spans="1:13" ht="16.5" x14ac:dyDescent="0.25">
      <c r="A86" s="81" t="s">
        <v>184</v>
      </c>
      <c r="B86" s="63" t="s">
        <v>192</v>
      </c>
      <c r="C86" s="63" t="s">
        <v>189</v>
      </c>
      <c r="D86" s="63" t="s">
        <v>193</v>
      </c>
      <c r="E86" s="63" t="s">
        <v>214</v>
      </c>
      <c r="F86" s="63" t="s">
        <v>195</v>
      </c>
      <c r="G86" s="63" t="s">
        <v>107</v>
      </c>
      <c r="H86" s="64">
        <v>17000000</v>
      </c>
      <c r="I86" s="64">
        <v>14528528.869999999</v>
      </c>
      <c r="J86" s="64">
        <v>14528528.869999999</v>
      </c>
      <c r="K86" s="64">
        <v>14528528.869999999</v>
      </c>
      <c r="L86" s="64">
        <v>14528528.869999999</v>
      </c>
      <c r="M86" s="64">
        <v>14528528.869999999</v>
      </c>
    </row>
    <row r="87" spans="1:13" ht="16.5" x14ac:dyDescent="0.25">
      <c r="A87" s="81" t="s">
        <v>184</v>
      </c>
      <c r="B87" s="63" t="s">
        <v>192</v>
      </c>
      <c r="C87" s="63" t="s">
        <v>189</v>
      </c>
      <c r="D87" s="63" t="s">
        <v>193</v>
      </c>
      <c r="E87" s="63" t="s">
        <v>214</v>
      </c>
      <c r="F87" s="63" t="s">
        <v>211</v>
      </c>
      <c r="G87" s="63" t="s">
        <v>226</v>
      </c>
      <c r="H87" s="64">
        <v>41843000</v>
      </c>
      <c r="I87" s="64">
        <v>31611220.920000002</v>
      </c>
      <c r="J87" s="64">
        <v>31594179.359999999</v>
      </c>
      <c r="K87" s="64">
        <v>31594179.359999999</v>
      </c>
      <c r="L87" s="64">
        <v>31594179.359999999</v>
      </c>
      <c r="M87" s="64">
        <v>31594179.359999999</v>
      </c>
    </row>
    <row r="88" spans="1:13" ht="16.5" x14ac:dyDescent="0.25">
      <c r="A88" s="80" t="s">
        <v>184</v>
      </c>
      <c r="B88" s="58" t="s">
        <v>192</v>
      </c>
      <c r="C88" s="58" t="s">
        <v>189</v>
      </c>
      <c r="D88" s="58" t="s">
        <v>193</v>
      </c>
      <c r="E88" s="58" t="s">
        <v>206</v>
      </c>
      <c r="F88" s="58"/>
      <c r="G88" s="58" t="s">
        <v>109</v>
      </c>
      <c r="H88" s="59">
        <v>291351260</v>
      </c>
      <c r="I88" s="59">
        <v>75196571</v>
      </c>
      <c r="J88" s="59">
        <v>75196571</v>
      </c>
      <c r="K88" s="59">
        <v>75196571</v>
      </c>
      <c r="L88" s="59">
        <v>59350023</v>
      </c>
      <c r="M88" s="59">
        <v>59350023</v>
      </c>
    </row>
    <row r="89" spans="1:13" ht="16.5" x14ac:dyDescent="0.25">
      <c r="A89" s="81" t="s">
        <v>184</v>
      </c>
      <c r="B89" s="63" t="s">
        <v>192</v>
      </c>
      <c r="C89" s="63" t="s">
        <v>189</v>
      </c>
      <c r="D89" s="63" t="s">
        <v>193</v>
      </c>
      <c r="E89" s="63" t="s">
        <v>206</v>
      </c>
      <c r="F89" s="63" t="s">
        <v>187</v>
      </c>
      <c r="G89" s="63" t="s">
        <v>110</v>
      </c>
      <c r="H89" s="64">
        <v>291351260</v>
      </c>
      <c r="I89" s="64">
        <v>75196571</v>
      </c>
      <c r="J89" s="64">
        <v>75196571</v>
      </c>
      <c r="K89" s="64">
        <v>75196571</v>
      </c>
      <c r="L89" s="64">
        <v>59350023</v>
      </c>
      <c r="M89" s="64">
        <v>59350023</v>
      </c>
    </row>
    <row r="90" spans="1:13" ht="16.5" x14ac:dyDescent="0.25">
      <c r="A90" s="80" t="s">
        <v>184</v>
      </c>
      <c r="B90" s="58" t="s">
        <v>192</v>
      </c>
      <c r="C90" s="58" t="s">
        <v>189</v>
      </c>
      <c r="D90" s="58" t="s">
        <v>193</v>
      </c>
      <c r="E90" s="58" t="s">
        <v>186</v>
      </c>
      <c r="F90" s="58"/>
      <c r="G90" s="58" t="s">
        <v>111</v>
      </c>
      <c r="H90" s="59">
        <v>3978440956</v>
      </c>
      <c r="I90" s="59">
        <v>3956888815</v>
      </c>
      <c r="J90" s="59">
        <v>3956845956</v>
      </c>
      <c r="K90" s="59">
        <v>3956845956</v>
      </c>
      <c r="L90" s="59">
        <v>3956845956</v>
      </c>
      <c r="M90" s="59">
        <v>3956845956</v>
      </c>
    </row>
    <row r="91" spans="1:13" ht="16.5" x14ac:dyDescent="0.25">
      <c r="A91" s="81" t="s">
        <v>184</v>
      </c>
      <c r="B91" s="63" t="s">
        <v>192</v>
      </c>
      <c r="C91" s="63" t="s">
        <v>189</v>
      </c>
      <c r="D91" s="63" t="s">
        <v>193</v>
      </c>
      <c r="E91" s="63" t="s">
        <v>186</v>
      </c>
      <c r="F91" s="63" t="s">
        <v>188</v>
      </c>
      <c r="G91" s="63" t="s">
        <v>112</v>
      </c>
      <c r="H91" s="64">
        <v>2000000</v>
      </c>
      <c r="I91" s="64">
        <v>348000</v>
      </c>
      <c r="J91" s="64">
        <v>348000</v>
      </c>
      <c r="K91" s="64">
        <v>348000</v>
      </c>
      <c r="L91" s="64">
        <v>348000</v>
      </c>
      <c r="M91" s="64">
        <v>348000</v>
      </c>
    </row>
    <row r="92" spans="1:13" ht="16.5" x14ac:dyDescent="0.25">
      <c r="A92" s="81" t="s">
        <v>184</v>
      </c>
      <c r="B92" s="63" t="s">
        <v>192</v>
      </c>
      <c r="C92" s="63" t="s">
        <v>189</v>
      </c>
      <c r="D92" s="63" t="s">
        <v>193</v>
      </c>
      <c r="E92" s="63" t="s">
        <v>186</v>
      </c>
      <c r="F92" s="63" t="s">
        <v>192</v>
      </c>
      <c r="G92" s="63" t="s">
        <v>113</v>
      </c>
      <c r="H92" s="64">
        <v>3976440956</v>
      </c>
      <c r="I92" s="64">
        <v>3956540815</v>
      </c>
      <c r="J92" s="64">
        <v>3956497956</v>
      </c>
      <c r="K92" s="64">
        <v>3956497956</v>
      </c>
      <c r="L92" s="64">
        <v>3956497956</v>
      </c>
      <c r="M92" s="64">
        <v>3956497956</v>
      </c>
    </row>
    <row r="93" spans="1:13" ht="16.5" x14ac:dyDescent="0.25">
      <c r="A93" s="80" t="s">
        <v>184</v>
      </c>
      <c r="B93" s="58" t="s">
        <v>192</v>
      </c>
      <c r="C93" s="58" t="s">
        <v>189</v>
      </c>
      <c r="D93" s="58" t="s">
        <v>193</v>
      </c>
      <c r="E93" s="58" t="s">
        <v>187</v>
      </c>
      <c r="F93" s="58"/>
      <c r="G93" s="58" t="s">
        <v>114</v>
      </c>
      <c r="H93" s="59">
        <v>1006399894</v>
      </c>
      <c r="I93" s="59">
        <v>897299215</v>
      </c>
      <c r="J93" s="59">
        <v>835841394</v>
      </c>
      <c r="K93" s="59">
        <v>835841394</v>
      </c>
      <c r="L93" s="59">
        <v>796285712</v>
      </c>
      <c r="M93" s="59">
        <v>796285712</v>
      </c>
    </row>
    <row r="94" spans="1:13" ht="16.5" x14ac:dyDescent="0.25">
      <c r="A94" s="81" t="s">
        <v>184</v>
      </c>
      <c r="B94" s="63" t="s">
        <v>192</v>
      </c>
      <c r="C94" s="63" t="s">
        <v>189</v>
      </c>
      <c r="D94" s="63" t="s">
        <v>193</v>
      </c>
      <c r="E94" s="63" t="s">
        <v>187</v>
      </c>
      <c r="F94" s="63" t="s">
        <v>188</v>
      </c>
      <c r="G94" s="63" t="s">
        <v>115</v>
      </c>
      <c r="H94" s="64">
        <v>20000000</v>
      </c>
      <c r="I94" s="64">
        <v>15000000</v>
      </c>
      <c r="J94" s="64">
        <v>0</v>
      </c>
      <c r="K94" s="64">
        <v>0</v>
      </c>
      <c r="L94" s="65">
        <v>0</v>
      </c>
      <c r="M94" s="64">
        <v>0</v>
      </c>
    </row>
    <row r="95" spans="1:13" ht="16.5" x14ac:dyDescent="0.25">
      <c r="A95" s="81" t="s">
        <v>184</v>
      </c>
      <c r="B95" s="63" t="s">
        <v>192</v>
      </c>
      <c r="C95" s="63" t="s">
        <v>189</v>
      </c>
      <c r="D95" s="63" t="s">
        <v>193</v>
      </c>
      <c r="E95" s="63" t="s">
        <v>187</v>
      </c>
      <c r="F95" s="63" t="s">
        <v>192</v>
      </c>
      <c r="G95" s="63" t="s">
        <v>116</v>
      </c>
      <c r="H95" s="64">
        <v>986399894</v>
      </c>
      <c r="I95" s="64">
        <v>882299215</v>
      </c>
      <c r="J95" s="64">
        <v>835841394</v>
      </c>
      <c r="K95" s="64">
        <v>835841394</v>
      </c>
      <c r="L95" s="64">
        <v>796285712</v>
      </c>
      <c r="M95" s="64">
        <v>796285712</v>
      </c>
    </row>
    <row r="96" spans="1:13" ht="16.5" x14ac:dyDescent="0.25">
      <c r="A96" s="81" t="s">
        <v>184</v>
      </c>
      <c r="B96" s="63" t="s">
        <v>192</v>
      </c>
      <c r="C96" s="63" t="s">
        <v>189</v>
      </c>
      <c r="D96" s="63" t="s">
        <v>193</v>
      </c>
      <c r="E96" s="63" t="s">
        <v>198</v>
      </c>
      <c r="F96" s="63"/>
      <c r="G96" s="63" t="s">
        <v>117</v>
      </c>
      <c r="H96" s="64">
        <v>500000</v>
      </c>
      <c r="I96" s="65">
        <v>0</v>
      </c>
      <c r="J96" s="65">
        <v>0</v>
      </c>
      <c r="K96" s="65">
        <v>0</v>
      </c>
      <c r="L96" s="65">
        <v>0</v>
      </c>
      <c r="M96" s="65">
        <v>0</v>
      </c>
    </row>
    <row r="97" spans="1:13" ht="16.5" x14ac:dyDescent="0.25">
      <c r="A97" s="80" t="s">
        <v>184</v>
      </c>
      <c r="B97" s="58" t="s">
        <v>192</v>
      </c>
      <c r="C97" s="58" t="s">
        <v>189</v>
      </c>
      <c r="D97" s="58" t="s">
        <v>193</v>
      </c>
      <c r="E97" s="58" t="s">
        <v>286</v>
      </c>
      <c r="F97" s="58"/>
      <c r="G97" s="58" t="s">
        <v>166</v>
      </c>
      <c r="H97" s="59">
        <v>600000</v>
      </c>
      <c r="I97" s="59">
        <v>487200</v>
      </c>
      <c r="J97" s="59">
        <v>487200</v>
      </c>
      <c r="K97" s="59">
        <v>487200</v>
      </c>
      <c r="L97" s="59">
        <v>487200</v>
      </c>
      <c r="M97" s="59">
        <v>487200</v>
      </c>
    </row>
    <row r="98" spans="1:13" ht="16.5" x14ac:dyDescent="0.25">
      <c r="A98" s="81" t="s">
        <v>184</v>
      </c>
      <c r="B98" s="63" t="s">
        <v>192</v>
      </c>
      <c r="C98" s="63" t="s">
        <v>189</v>
      </c>
      <c r="D98" s="63" t="s">
        <v>193</v>
      </c>
      <c r="E98" s="63" t="s">
        <v>286</v>
      </c>
      <c r="F98" s="63" t="s">
        <v>192</v>
      </c>
      <c r="G98" s="63" t="s">
        <v>287</v>
      </c>
      <c r="H98" s="64">
        <v>600000</v>
      </c>
      <c r="I98" s="64">
        <v>487200</v>
      </c>
      <c r="J98" s="64">
        <v>487200</v>
      </c>
      <c r="K98" s="64">
        <v>487200</v>
      </c>
      <c r="L98" s="64">
        <v>487200</v>
      </c>
      <c r="M98" s="64">
        <v>487200</v>
      </c>
    </row>
    <row r="99" spans="1:13" ht="33" x14ac:dyDescent="0.25">
      <c r="A99" s="80" t="s">
        <v>184</v>
      </c>
      <c r="B99" s="58" t="s">
        <v>192</v>
      </c>
      <c r="C99" s="58" t="s">
        <v>189</v>
      </c>
      <c r="D99" s="58" t="s">
        <v>193</v>
      </c>
      <c r="E99" s="58" t="s">
        <v>219</v>
      </c>
      <c r="F99" s="58"/>
      <c r="G99" s="58" t="s">
        <v>118</v>
      </c>
      <c r="H99" s="59">
        <v>116600000</v>
      </c>
      <c r="I99" s="59">
        <v>112988989</v>
      </c>
      <c r="J99" s="59">
        <v>109808689</v>
      </c>
      <c r="K99" s="59">
        <v>106808689</v>
      </c>
      <c r="L99" s="59">
        <v>105713889</v>
      </c>
      <c r="M99" s="59">
        <v>105713889</v>
      </c>
    </row>
    <row r="100" spans="1:13" ht="16.5" x14ac:dyDescent="0.25">
      <c r="A100" s="81" t="s">
        <v>184</v>
      </c>
      <c r="B100" s="63" t="s">
        <v>192</v>
      </c>
      <c r="C100" s="63" t="s">
        <v>189</v>
      </c>
      <c r="D100" s="63" t="s">
        <v>193</v>
      </c>
      <c r="E100" s="63" t="s">
        <v>219</v>
      </c>
      <c r="F100" s="63" t="s">
        <v>188</v>
      </c>
      <c r="G100" s="63" t="s">
        <v>119</v>
      </c>
      <c r="H100" s="64">
        <v>5600000</v>
      </c>
      <c r="I100" s="64">
        <v>3444330</v>
      </c>
      <c r="J100" s="64">
        <v>3444330</v>
      </c>
      <c r="K100" s="64">
        <v>3444330</v>
      </c>
      <c r="L100" s="64">
        <v>3444330</v>
      </c>
      <c r="M100" s="64">
        <v>3444330</v>
      </c>
    </row>
    <row r="101" spans="1:13" ht="16.5" x14ac:dyDescent="0.25">
      <c r="A101" s="81" t="s">
        <v>184</v>
      </c>
      <c r="B101" s="63" t="s">
        <v>192</v>
      </c>
      <c r="C101" s="63" t="s">
        <v>189</v>
      </c>
      <c r="D101" s="63" t="s">
        <v>193</v>
      </c>
      <c r="E101" s="63" t="s">
        <v>219</v>
      </c>
      <c r="F101" s="63" t="s">
        <v>192</v>
      </c>
      <c r="G101" s="63" t="s">
        <v>120</v>
      </c>
      <c r="H101" s="64">
        <v>500000</v>
      </c>
      <c r="I101" s="65">
        <v>0</v>
      </c>
      <c r="J101" s="65">
        <v>0</v>
      </c>
      <c r="K101" s="65">
        <v>0</v>
      </c>
      <c r="L101" s="65">
        <v>0</v>
      </c>
      <c r="M101" s="65">
        <v>0</v>
      </c>
    </row>
    <row r="102" spans="1:13" ht="16.5" x14ac:dyDescent="0.25">
      <c r="A102" s="81" t="s">
        <v>184</v>
      </c>
      <c r="B102" s="63" t="s">
        <v>192</v>
      </c>
      <c r="C102" s="63" t="s">
        <v>189</v>
      </c>
      <c r="D102" s="63" t="s">
        <v>193</v>
      </c>
      <c r="E102" s="63" t="s">
        <v>219</v>
      </c>
      <c r="F102" s="63" t="s">
        <v>208</v>
      </c>
      <c r="G102" s="63" t="s">
        <v>227</v>
      </c>
      <c r="H102" s="64">
        <v>500000</v>
      </c>
      <c r="I102" s="64">
        <v>499960</v>
      </c>
      <c r="J102" s="64">
        <v>499960</v>
      </c>
      <c r="K102" s="64">
        <v>499960</v>
      </c>
      <c r="L102" s="64">
        <v>499960</v>
      </c>
      <c r="M102" s="64">
        <v>499960</v>
      </c>
    </row>
    <row r="103" spans="1:13" ht="16.5" x14ac:dyDescent="0.25">
      <c r="A103" s="81" t="s">
        <v>184</v>
      </c>
      <c r="B103" s="63" t="s">
        <v>192</v>
      </c>
      <c r="C103" s="63" t="s">
        <v>189</v>
      </c>
      <c r="D103" s="63" t="s">
        <v>193</v>
      </c>
      <c r="E103" s="63" t="s">
        <v>219</v>
      </c>
      <c r="F103" s="63" t="s">
        <v>193</v>
      </c>
      <c r="G103" s="63" t="s">
        <v>122</v>
      </c>
      <c r="H103" s="64">
        <v>67000000</v>
      </c>
      <c r="I103" s="64">
        <v>66044699</v>
      </c>
      <c r="J103" s="64">
        <v>62864399</v>
      </c>
      <c r="K103" s="64">
        <v>62864399</v>
      </c>
      <c r="L103" s="64">
        <v>61769599</v>
      </c>
      <c r="M103" s="64">
        <v>61769599</v>
      </c>
    </row>
    <row r="104" spans="1:13" ht="16.5" x14ac:dyDescent="0.25">
      <c r="A104" s="81" t="s">
        <v>184</v>
      </c>
      <c r="B104" s="63" t="s">
        <v>192</v>
      </c>
      <c r="C104" s="63" t="s">
        <v>189</v>
      </c>
      <c r="D104" s="63" t="s">
        <v>193</v>
      </c>
      <c r="E104" s="63" t="s">
        <v>219</v>
      </c>
      <c r="F104" s="63" t="s">
        <v>195</v>
      </c>
      <c r="G104" s="63" t="s">
        <v>123</v>
      </c>
      <c r="H104" s="64">
        <v>30000000</v>
      </c>
      <c r="I104" s="64">
        <v>30000000</v>
      </c>
      <c r="J104" s="64">
        <v>30000000</v>
      </c>
      <c r="K104" s="64">
        <v>30000000</v>
      </c>
      <c r="L104" s="64">
        <v>30000000</v>
      </c>
      <c r="M104" s="64">
        <v>30000000</v>
      </c>
    </row>
    <row r="105" spans="1:13" ht="16.5" x14ac:dyDescent="0.25">
      <c r="A105" s="81" t="s">
        <v>184</v>
      </c>
      <c r="B105" s="63" t="s">
        <v>192</v>
      </c>
      <c r="C105" s="63" t="s">
        <v>189</v>
      </c>
      <c r="D105" s="63" t="s">
        <v>193</v>
      </c>
      <c r="E105" s="63" t="s">
        <v>219</v>
      </c>
      <c r="F105" s="63" t="s">
        <v>214</v>
      </c>
      <c r="G105" s="63" t="s">
        <v>124</v>
      </c>
      <c r="H105" s="64">
        <v>13000000</v>
      </c>
      <c r="I105" s="64">
        <v>13000000</v>
      </c>
      <c r="J105" s="64">
        <v>13000000</v>
      </c>
      <c r="K105" s="64">
        <v>10000000</v>
      </c>
      <c r="L105" s="64">
        <v>10000000</v>
      </c>
      <c r="M105" s="64">
        <v>10000000</v>
      </c>
    </row>
    <row r="106" spans="1:13" ht="16.5" x14ac:dyDescent="0.25">
      <c r="A106" s="80" t="s">
        <v>184</v>
      </c>
      <c r="B106" s="58" t="s">
        <v>192</v>
      </c>
      <c r="C106" s="58" t="s">
        <v>189</v>
      </c>
      <c r="D106" s="58" t="s">
        <v>193</v>
      </c>
      <c r="E106" s="58" t="s">
        <v>228</v>
      </c>
      <c r="F106" s="58"/>
      <c r="G106" s="58" t="s">
        <v>125</v>
      </c>
      <c r="H106" s="59">
        <v>1400000</v>
      </c>
      <c r="I106" s="59">
        <v>511255.06</v>
      </c>
      <c r="J106" s="59">
        <v>511255.06</v>
      </c>
      <c r="K106" s="59">
        <v>511255.06</v>
      </c>
      <c r="L106" s="59">
        <v>511255.06</v>
      </c>
      <c r="M106" s="59">
        <v>511255.06</v>
      </c>
    </row>
    <row r="107" spans="1:13" ht="16.5" x14ac:dyDescent="0.25">
      <c r="A107" s="81" t="s">
        <v>184</v>
      </c>
      <c r="B107" s="63" t="s">
        <v>192</v>
      </c>
      <c r="C107" s="63" t="s">
        <v>189</v>
      </c>
      <c r="D107" s="63" t="s">
        <v>193</v>
      </c>
      <c r="E107" s="63" t="s">
        <v>228</v>
      </c>
      <c r="F107" s="63" t="s">
        <v>188</v>
      </c>
      <c r="G107" s="63" t="s">
        <v>126</v>
      </c>
      <c r="H107" s="64">
        <v>1400000</v>
      </c>
      <c r="I107" s="64">
        <v>511255.06</v>
      </c>
      <c r="J107" s="64">
        <v>511255.06</v>
      </c>
      <c r="K107" s="64">
        <v>511255.06</v>
      </c>
      <c r="L107" s="64">
        <v>511255.06</v>
      </c>
      <c r="M107" s="64">
        <v>511255.06</v>
      </c>
    </row>
    <row r="108" spans="1:13" ht="33" x14ac:dyDescent="0.25">
      <c r="A108" s="80" t="s">
        <v>184</v>
      </c>
      <c r="B108" s="58" t="s">
        <v>192</v>
      </c>
      <c r="C108" s="58" t="s">
        <v>189</v>
      </c>
      <c r="D108" s="58" t="s">
        <v>193</v>
      </c>
      <c r="E108" s="58" t="s">
        <v>229</v>
      </c>
      <c r="F108" s="58"/>
      <c r="G108" s="58" t="s">
        <v>230</v>
      </c>
      <c r="H108" s="59">
        <v>16152634697</v>
      </c>
      <c r="I108" s="59">
        <v>16152634696.639999</v>
      </c>
      <c r="J108" s="59">
        <v>15467882510.799999</v>
      </c>
      <c r="K108" s="59">
        <v>13844289710.799999</v>
      </c>
      <c r="L108" s="59">
        <v>11910103608.16</v>
      </c>
      <c r="M108" s="59">
        <v>11910103608.16</v>
      </c>
    </row>
    <row r="109" spans="1:13" ht="33" x14ac:dyDescent="0.25">
      <c r="A109" s="81" t="s">
        <v>184</v>
      </c>
      <c r="B109" s="63" t="s">
        <v>192</v>
      </c>
      <c r="C109" s="63" t="s">
        <v>189</v>
      </c>
      <c r="D109" s="63" t="s">
        <v>193</v>
      </c>
      <c r="E109" s="63" t="s">
        <v>229</v>
      </c>
      <c r="F109" s="63" t="s">
        <v>197</v>
      </c>
      <c r="G109" s="63" t="s">
        <v>230</v>
      </c>
      <c r="H109" s="64">
        <v>16152634697</v>
      </c>
      <c r="I109" s="64">
        <v>16152634696.639999</v>
      </c>
      <c r="J109" s="64">
        <v>15467882510.799999</v>
      </c>
      <c r="K109" s="64">
        <v>13844289710.799999</v>
      </c>
      <c r="L109" s="64">
        <v>11910103608.16</v>
      </c>
      <c r="M109" s="64">
        <v>11910103608.16</v>
      </c>
    </row>
    <row r="110" spans="1:13" ht="33" x14ac:dyDescent="0.25">
      <c r="A110" s="81" t="s">
        <v>184</v>
      </c>
      <c r="B110" s="63" t="s">
        <v>192</v>
      </c>
      <c r="C110" s="63" t="s">
        <v>189</v>
      </c>
      <c r="D110" s="63" t="s">
        <v>193</v>
      </c>
      <c r="E110" s="63" t="s">
        <v>288</v>
      </c>
      <c r="F110" s="63"/>
      <c r="G110" s="63" t="s">
        <v>289</v>
      </c>
      <c r="H110" s="64">
        <v>27758740</v>
      </c>
      <c r="I110" s="64">
        <v>27758740</v>
      </c>
      <c r="J110" s="64">
        <v>27758740</v>
      </c>
      <c r="K110" s="64">
        <v>27758740</v>
      </c>
      <c r="L110" s="64">
        <v>27758740</v>
      </c>
      <c r="M110" s="64">
        <v>27758740</v>
      </c>
    </row>
    <row r="111" spans="1:13" ht="16.5" x14ac:dyDescent="0.25">
      <c r="A111" s="81"/>
      <c r="B111" s="63"/>
      <c r="C111" s="63"/>
      <c r="D111" s="63"/>
      <c r="E111" s="63"/>
      <c r="F111" s="63"/>
      <c r="G111" s="63"/>
      <c r="H111" s="64"/>
      <c r="I111" s="64"/>
      <c r="J111" s="64"/>
      <c r="K111" s="64"/>
      <c r="L111" s="64"/>
      <c r="M111" s="64"/>
    </row>
    <row r="112" spans="1:13" s="84" customFormat="1" ht="16.5" x14ac:dyDescent="0.25">
      <c r="A112" s="81"/>
      <c r="B112" s="63"/>
      <c r="C112" s="63"/>
      <c r="D112" s="63"/>
      <c r="E112" s="63"/>
      <c r="F112" s="63"/>
      <c r="G112" s="63" t="s">
        <v>131</v>
      </c>
      <c r="H112" s="64">
        <f t="shared" ref="H112:M112" si="1">+H113+H114+H115</f>
        <v>414186986504</v>
      </c>
      <c r="I112" s="64">
        <f t="shared" si="1"/>
        <v>413553443016.31</v>
      </c>
      <c r="J112" s="64">
        <f t="shared" si="1"/>
        <v>413553443016.31</v>
      </c>
      <c r="K112" s="64">
        <f t="shared" si="1"/>
        <v>411791987638.78998</v>
      </c>
      <c r="L112" s="64">
        <f t="shared" si="1"/>
        <v>300230063106.53003</v>
      </c>
      <c r="M112" s="64">
        <f t="shared" si="1"/>
        <v>300230063106.53003</v>
      </c>
    </row>
    <row r="113" spans="1:13" ht="16.5" x14ac:dyDescent="0.25">
      <c r="A113" s="80" t="s">
        <v>184</v>
      </c>
      <c r="B113" s="58" t="s">
        <v>208</v>
      </c>
      <c r="C113" s="58"/>
      <c r="D113" s="58"/>
      <c r="E113" s="58"/>
      <c r="F113" s="58"/>
      <c r="G113" s="58" t="s">
        <v>131</v>
      </c>
      <c r="H113" s="59">
        <v>413199842934</v>
      </c>
      <c r="I113" s="59">
        <v>412566299446.31</v>
      </c>
      <c r="J113" s="59">
        <v>412566299446.31</v>
      </c>
      <c r="K113" s="59">
        <v>410804844068.78998</v>
      </c>
      <c r="L113" s="59">
        <v>299242919536.53003</v>
      </c>
      <c r="M113" s="59">
        <v>299242919536.53003</v>
      </c>
    </row>
    <row r="114" spans="1:13" ht="16.5" x14ac:dyDescent="0.25">
      <c r="A114" s="80" t="s">
        <v>184</v>
      </c>
      <c r="B114" s="58" t="s">
        <v>208</v>
      </c>
      <c r="C114" s="58"/>
      <c r="D114" s="58"/>
      <c r="E114" s="58"/>
      <c r="F114" s="58"/>
      <c r="G114" s="58" t="s">
        <v>131</v>
      </c>
      <c r="H114" s="59">
        <v>828008570</v>
      </c>
      <c r="I114" s="59">
        <v>828008570</v>
      </c>
      <c r="J114" s="59">
        <v>828008570</v>
      </c>
      <c r="K114" s="59">
        <v>828008570</v>
      </c>
      <c r="L114" s="59">
        <v>828008570</v>
      </c>
      <c r="M114" s="59">
        <v>828008570</v>
      </c>
    </row>
    <row r="115" spans="1:13" ht="16.5" x14ac:dyDescent="0.25">
      <c r="A115" s="80" t="s">
        <v>184</v>
      </c>
      <c r="B115" s="58" t="s">
        <v>208</v>
      </c>
      <c r="C115" s="58"/>
      <c r="D115" s="58"/>
      <c r="E115" s="58"/>
      <c r="F115" s="58"/>
      <c r="G115" s="58" t="s">
        <v>131</v>
      </c>
      <c r="H115" s="59">
        <v>159135000</v>
      </c>
      <c r="I115" s="59">
        <v>159135000</v>
      </c>
      <c r="J115" s="59">
        <v>159135000</v>
      </c>
      <c r="K115" s="59">
        <v>159135000</v>
      </c>
      <c r="L115" s="59">
        <v>159135000</v>
      </c>
      <c r="M115" s="59">
        <v>159135000</v>
      </c>
    </row>
    <row r="116" spans="1:13" ht="33" x14ac:dyDescent="0.25">
      <c r="A116" s="80" t="s">
        <v>184</v>
      </c>
      <c r="B116" s="58" t="s">
        <v>208</v>
      </c>
      <c r="C116" s="58" t="s">
        <v>188</v>
      </c>
      <c r="D116" s="58"/>
      <c r="E116" s="58"/>
      <c r="F116" s="58"/>
      <c r="G116" s="58" t="s">
        <v>231</v>
      </c>
      <c r="H116" s="59">
        <v>329031790466.37</v>
      </c>
      <c r="I116" s="59">
        <v>328427412509.52002</v>
      </c>
      <c r="J116" s="59">
        <v>328427412509.52002</v>
      </c>
      <c r="K116" s="59">
        <v>326665957132</v>
      </c>
      <c r="L116" s="59">
        <v>299002092291.73999</v>
      </c>
      <c r="M116" s="59">
        <v>299002092291.73999</v>
      </c>
    </row>
    <row r="117" spans="1:13" ht="33" x14ac:dyDescent="0.25">
      <c r="A117" s="80" t="s">
        <v>184</v>
      </c>
      <c r="B117" s="58" t="s">
        <v>208</v>
      </c>
      <c r="C117" s="58" t="s">
        <v>188</v>
      </c>
      <c r="D117" s="58" t="s">
        <v>188</v>
      </c>
      <c r="E117" s="58"/>
      <c r="F117" s="58"/>
      <c r="G117" s="58" t="s">
        <v>232</v>
      </c>
      <c r="H117" s="59">
        <v>329031790466.37</v>
      </c>
      <c r="I117" s="59">
        <v>328427412509.52002</v>
      </c>
      <c r="J117" s="59">
        <v>328427412509.52002</v>
      </c>
      <c r="K117" s="59">
        <v>326665957132</v>
      </c>
      <c r="L117" s="59">
        <v>299002092291.73999</v>
      </c>
      <c r="M117" s="59">
        <v>299002092291.73999</v>
      </c>
    </row>
    <row r="118" spans="1:13" ht="16.5" x14ac:dyDescent="0.25">
      <c r="A118" s="81" t="s">
        <v>184</v>
      </c>
      <c r="B118" s="63" t="s">
        <v>208</v>
      </c>
      <c r="C118" s="63" t="s">
        <v>188</v>
      </c>
      <c r="D118" s="63" t="s">
        <v>188</v>
      </c>
      <c r="E118" s="63" t="s">
        <v>196</v>
      </c>
      <c r="F118" s="63"/>
      <c r="G118" s="63" t="s">
        <v>134</v>
      </c>
      <c r="H118" s="64">
        <v>329031790466.37</v>
      </c>
      <c r="I118" s="64">
        <v>328427412509.52002</v>
      </c>
      <c r="J118" s="64">
        <v>328427412509.52002</v>
      </c>
      <c r="K118" s="64">
        <v>326665957132</v>
      </c>
      <c r="L118" s="64">
        <v>299002092291.73999</v>
      </c>
      <c r="M118" s="64">
        <v>299002092291.73999</v>
      </c>
    </row>
    <row r="119" spans="1:13" ht="16.5" x14ac:dyDescent="0.25">
      <c r="A119" s="80" t="s">
        <v>184</v>
      </c>
      <c r="B119" s="58" t="s">
        <v>208</v>
      </c>
      <c r="C119" s="58" t="s">
        <v>192</v>
      </c>
      <c r="D119" s="58"/>
      <c r="E119" s="58"/>
      <c r="F119" s="58"/>
      <c r="G119" s="58" t="s">
        <v>135</v>
      </c>
      <c r="H119" s="60">
        <v>0</v>
      </c>
      <c r="I119" s="60">
        <v>0</v>
      </c>
      <c r="J119" s="60">
        <v>0</v>
      </c>
      <c r="K119" s="60">
        <v>0</v>
      </c>
      <c r="L119" s="60">
        <v>0</v>
      </c>
      <c r="M119" s="60">
        <v>0</v>
      </c>
    </row>
    <row r="120" spans="1:13" ht="16.5" x14ac:dyDescent="0.25">
      <c r="A120" s="80" t="s">
        <v>184</v>
      </c>
      <c r="B120" s="58" t="s">
        <v>208</v>
      </c>
      <c r="C120" s="58" t="s">
        <v>192</v>
      </c>
      <c r="D120" s="58"/>
      <c r="E120" s="58"/>
      <c r="F120" s="58"/>
      <c r="G120" s="58" t="s">
        <v>135</v>
      </c>
      <c r="H120" s="59">
        <v>828008570</v>
      </c>
      <c r="I120" s="59">
        <v>828008570</v>
      </c>
      <c r="J120" s="59">
        <v>828008570</v>
      </c>
      <c r="K120" s="59">
        <v>828008570</v>
      </c>
      <c r="L120" s="59">
        <v>828008570</v>
      </c>
      <c r="M120" s="59">
        <v>828008570</v>
      </c>
    </row>
    <row r="121" spans="1:13" ht="16.5" x14ac:dyDescent="0.25">
      <c r="A121" s="80" t="s">
        <v>184</v>
      </c>
      <c r="B121" s="58" t="s">
        <v>208</v>
      </c>
      <c r="C121" s="58" t="s">
        <v>192</v>
      </c>
      <c r="D121" s="58"/>
      <c r="E121" s="58"/>
      <c r="F121" s="58"/>
      <c r="G121" s="58" t="s">
        <v>135</v>
      </c>
      <c r="H121" s="59">
        <v>159135000</v>
      </c>
      <c r="I121" s="59">
        <v>159135000</v>
      </c>
      <c r="J121" s="59">
        <v>159135000</v>
      </c>
      <c r="K121" s="59">
        <v>159135000</v>
      </c>
      <c r="L121" s="59">
        <v>159135000</v>
      </c>
      <c r="M121" s="59">
        <v>159135000</v>
      </c>
    </row>
    <row r="122" spans="1:13" ht="16.5" x14ac:dyDescent="0.25">
      <c r="A122" s="80" t="s">
        <v>184</v>
      </c>
      <c r="B122" s="58" t="s">
        <v>208</v>
      </c>
      <c r="C122" s="58" t="s">
        <v>192</v>
      </c>
      <c r="D122" s="58" t="s">
        <v>188</v>
      </c>
      <c r="E122" s="58"/>
      <c r="F122" s="58"/>
      <c r="G122" s="58" t="s">
        <v>136</v>
      </c>
      <c r="H122" s="60">
        <v>0</v>
      </c>
      <c r="I122" s="60">
        <v>0</v>
      </c>
      <c r="J122" s="60">
        <v>0</v>
      </c>
      <c r="K122" s="60">
        <v>0</v>
      </c>
      <c r="L122" s="60">
        <v>0</v>
      </c>
      <c r="M122" s="60">
        <v>0</v>
      </c>
    </row>
    <row r="123" spans="1:13" ht="16.5" x14ac:dyDescent="0.25">
      <c r="A123" s="80" t="s">
        <v>184</v>
      </c>
      <c r="B123" s="58" t="s">
        <v>208</v>
      </c>
      <c r="C123" s="58" t="s">
        <v>192</v>
      </c>
      <c r="D123" s="58" t="s">
        <v>188</v>
      </c>
      <c r="E123" s="58"/>
      <c r="F123" s="58"/>
      <c r="G123" s="58" t="s">
        <v>136</v>
      </c>
      <c r="H123" s="59">
        <v>828008570</v>
      </c>
      <c r="I123" s="59">
        <v>828008570</v>
      </c>
      <c r="J123" s="59">
        <v>828008570</v>
      </c>
      <c r="K123" s="59">
        <v>828008570</v>
      </c>
      <c r="L123" s="59">
        <v>828008570</v>
      </c>
      <c r="M123" s="59">
        <v>828008570</v>
      </c>
    </row>
    <row r="124" spans="1:13" ht="16.5" x14ac:dyDescent="0.25">
      <c r="A124" s="80" t="s">
        <v>184</v>
      </c>
      <c r="B124" s="58" t="s">
        <v>208</v>
      </c>
      <c r="C124" s="58" t="s">
        <v>192</v>
      </c>
      <c r="D124" s="58" t="s">
        <v>188</v>
      </c>
      <c r="E124" s="58"/>
      <c r="F124" s="58"/>
      <c r="G124" s="58" t="s">
        <v>136</v>
      </c>
      <c r="H124" s="59">
        <v>159135000</v>
      </c>
      <c r="I124" s="59">
        <v>159135000</v>
      </c>
      <c r="J124" s="59">
        <v>159135000</v>
      </c>
      <c r="K124" s="59">
        <v>159135000</v>
      </c>
      <c r="L124" s="59">
        <v>159135000</v>
      </c>
      <c r="M124" s="59">
        <v>159135000</v>
      </c>
    </row>
    <row r="125" spans="1:13" ht="16.5" x14ac:dyDescent="0.25">
      <c r="A125" s="81" t="s">
        <v>184</v>
      </c>
      <c r="B125" s="63" t="s">
        <v>208</v>
      </c>
      <c r="C125" s="63" t="s">
        <v>192</v>
      </c>
      <c r="D125" s="63" t="s">
        <v>188</v>
      </c>
      <c r="E125" s="63" t="s">
        <v>188</v>
      </c>
      <c r="F125" s="63"/>
      <c r="G125" s="63" t="s">
        <v>137</v>
      </c>
      <c r="H125" s="65">
        <v>0</v>
      </c>
      <c r="I125" s="65">
        <v>0</v>
      </c>
      <c r="J125" s="65">
        <v>0</v>
      </c>
      <c r="K125" s="65">
        <v>0</v>
      </c>
      <c r="L125" s="65">
        <v>0</v>
      </c>
      <c r="M125" s="65">
        <v>0</v>
      </c>
    </row>
    <row r="126" spans="1:13" ht="16.5" x14ac:dyDescent="0.25">
      <c r="A126" s="81" t="s">
        <v>184</v>
      </c>
      <c r="B126" s="63" t="s">
        <v>208</v>
      </c>
      <c r="C126" s="63" t="s">
        <v>192</v>
      </c>
      <c r="D126" s="63" t="s">
        <v>188</v>
      </c>
      <c r="E126" s="63" t="s">
        <v>188</v>
      </c>
      <c r="F126" s="63"/>
      <c r="G126" s="63" t="s">
        <v>137</v>
      </c>
      <c r="H126" s="64">
        <v>828008570</v>
      </c>
      <c r="I126" s="64">
        <v>828008570</v>
      </c>
      <c r="J126" s="64">
        <v>828008570</v>
      </c>
      <c r="K126" s="64">
        <v>828008570</v>
      </c>
      <c r="L126" s="64">
        <v>828008570</v>
      </c>
      <c r="M126" s="64">
        <v>828008570</v>
      </c>
    </row>
    <row r="127" spans="1:13" ht="16.5" x14ac:dyDescent="0.25">
      <c r="A127" s="81" t="s">
        <v>184</v>
      </c>
      <c r="B127" s="63" t="s">
        <v>208</v>
      </c>
      <c r="C127" s="63" t="s">
        <v>192</v>
      </c>
      <c r="D127" s="63" t="s">
        <v>188</v>
      </c>
      <c r="E127" s="63" t="s">
        <v>188</v>
      </c>
      <c r="F127" s="63"/>
      <c r="G127" s="63" t="s">
        <v>137</v>
      </c>
      <c r="H127" s="64">
        <v>159135000</v>
      </c>
      <c r="I127" s="64">
        <v>159135000</v>
      </c>
      <c r="J127" s="64">
        <v>159135000</v>
      </c>
      <c r="K127" s="64">
        <v>159135000</v>
      </c>
      <c r="L127" s="64">
        <v>159135000</v>
      </c>
      <c r="M127" s="64">
        <v>159135000</v>
      </c>
    </row>
    <row r="128" spans="1:13" ht="33" x14ac:dyDescent="0.25">
      <c r="A128" s="80" t="s">
        <v>184</v>
      </c>
      <c r="B128" s="58" t="s">
        <v>208</v>
      </c>
      <c r="C128" s="58" t="s">
        <v>195</v>
      </c>
      <c r="D128" s="58"/>
      <c r="E128" s="58"/>
      <c r="F128" s="58"/>
      <c r="G128" s="58" t="s">
        <v>138</v>
      </c>
      <c r="H128" s="59">
        <v>83898111233.119995</v>
      </c>
      <c r="I128" s="59">
        <v>83898059692</v>
      </c>
      <c r="J128" s="59">
        <v>83898059692</v>
      </c>
      <c r="K128" s="59">
        <v>83898059692</v>
      </c>
      <c r="L128" s="60">
        <v>0</v>
      </c>
      <c r="M128" s="59">
        <v>0</v>
      </c>
    </row>
    <row r="129" spans="1:13" ht="33" x14ac:dyDescent="0.25">
      <c r="A129" s="80" t="s">
        <v>184</v>
      </c>
      <c r="B129" s="58" t="s">
        <v>208</v>
      </c>
      <c r="C129" s="58" t="s">
        <v>195</v>
      </c>
      <c r="D129" s="58" t="s">
        <v>208</v>
      </c>
      <c r="E129" s="58"/>
      <c r="F129" s="58"/>
      <c r="G129" s="58" t="s">
        <v>139</v>
      </c>
      <c r="H129" s="59">
        <v>83898111233.119995</v>
      </c>
      <c r="I129" s="59">
        <v>83898059692</v>
      </c>
      <c r="J129" s="59">
        <v>83898059692</v>
      </c>
      <c r="K129" s="59">
        <v>83898059692</v>
      </c>
      <c r="L129" s="60">
        <v>0</v>
      </c>
      <c r="M129" s="59">
        <v>0</v>
      </c>
    </row>
    <row r="130" spans="1:13" ht="33" x14ac:dyDescent="0.25">
      <c r="A130" s="81" t="s">
        <v>184</v>
      </c>
      <c r="B130" s="63" t="s">
        <v>208</v>
      </c>
      <c r="C130" s="63" t="s">
        <v>195</v>
      </c>
      <c r="D130" s="63" t="s">
        <v>208</v>
      </c>
      <c r="E130" s="63" t="s">
        <v>233</v>
      </c>
      <c r="F130" s="63"/>
      <c r="G130" s="63" t="s">
        <v>140</v>
      </c>
      <c r="H130" s="64">
        <v>83898111233.119995</v>
      </c>
      <c r="I130" s="64">
        <v>83898059692</v>
      </c>
      <c r="J130" s="64">
        <v>83898059692</v>
      </c>
      <c r="K130" s="64">
        <v>83898059692</v>
      </c>
      <c r="L130" s="65">
        <v>0</v>
      </c>
      <c r="M130" s="64">
        <v>0</v>
      </c>
    </row>
    <row r="131" spans="1:13" ht="16.5" x14ac:dyDescent="0.25">
      <c r="A131" s="80" t="s">
        <v>184</v>
      </c>
      <c r="B131" s="58" t="s">
        <v>208</v>
      </c>
      <c r="C131" s="58" t="s">
        <v>211</v>
      </c>
      <c r="D131" s="58"/>
      <c r="E131" s="58"/>
      <c r="F131" s="58"/>
      <c r="G131" s="58" t="s">
        <v>234</v>
      </c>
      <c r="H131" s="59">
        <v>269941234.50999999</v>
      </c>
      <c r="I131" s="59">
        <v>240827244.78999999</v>
      </c>
      <c r="J131" s="59">
        <v>240827244.78999999</v>
      </c>
      <c r="K131" s="59">
        <v>240827244.78999999</v>
      </c>
      <c r="L131" s="59">
        <v>240827244.78999999</v>
      </c>
      <c r="M131" s="59">
        <v>240827244.78999999</v>
      </c>
    </row>
    <row r="132" spans="1:13" ht="16.5" x14ac:dyDescent="0.25">
      <c r="A132" s="80" t="s">
        <v>184</v>
      </c>
      <c r="B132" s="58" t="s">
        <v>208</v>
      </c>
      <c r="C132" s="58" t="s">
        <v>211</v>
      </c>
      <c r="D132" s="58" t="s">
        <v>188</v>
      </c>
      <c r="E132" s="58"/>
      <c r="F132" s="58"/>
      <c r="G132" s="58" t="s">
        <v>142</v>
      </c>
      <c r="H132" s="59">
        <v>163200862.50999999</v>
      </c>
      <c r="I132" s="59">
        <v>134086872.79000001</v>
      </c>
      <c r="J132" s="59">
        <v>134086872.79000001</v>
      </c>
      <c r="K132" s="59">
        <v>134086872.79000001</v>
      </c>
      <c r="L132" s="59">
        <v>134086872.79000001</v>
      </c>
      <c r="M132" s="59">
        <v>134086872.79000001</v>
      </c>
    </row>
    <row r="133" spans="1:13" ht="16.5" x14ac:dyDescent="0.25">
      <c r="A133" s="81" t="s">
        <v>184</v>
      </c>
      <c r="B133" s="63" t="s">
        <v>208</v>
      </c>
      <c r="C133" s="63" t="s">
        <v>211</v>
      </c>
      <c r="D133" s="63" t="s">
        <v>188</v>
      </c>
      <c r="E133" s="63" t="s">
        <v>188</v>
      </c>
      <c r="F133" s="63"/>
      <c r="G133" s="63" t="s">
        <v>142</v>
      </c>
      <c r="H133" s="64">
        <v>163200862.50999999</v>
      </c>
      <c r="I133" s="64">
        <v>134086872.79000001</v>
      </c>
      <c r="J133" s="64">
        <v>134086872.79000001</v>
      </c>
      <c r="K133" s="64">
        <v>134086872.79000001</v>
      </c>
      <c r="L133" s="64">
        <v>134086872.79000001</v>
      </c>
      <c r="M133" s="64">
        <v>134086872.79000001</v>
      </c>
    </row>
    <row r="134" spans="1:13" ht="33" x14ac:dyDescent="0.25">
      <c r="A134" s="80" t="s">
        <v>184</v>
      </c>
      <c r="B134" s="58" t="s">
        <v>208</v>
      </c>
      <c r="C134" s="58" t="s">
        <v>211</v>
      </c>
      <c r="D134" s="58" t="s">
        <v>208</v>
      </c>
      <c r="E134" s="58"/>
      <c r="F134" s="58"/>
      <c r="G134" s="58" t="s">
        <v>290</v>
      </c>
      <c r="H134" s="59">
        <v>106740372</v>
      </c>
      <c r="I134" s="59">
        <v>106740372</v>
      </c>
      <c r="J134" s="59">
        <v>106740372</v>
      </c>
      <c r="K134" s="59">
        <v>106740372</v>
      </c>
      <c r="L134" s="59">
        <v>106740372</v>
      </c>
      <c r="M134" s="59">
        <v>106740372</v>
      </c>
    </row>
    <row r="135" spans="1:13" ht="33" x14ac:dyDescent="0.25">
      <c r="A135" s="81" t="s">
        <v>184</v>
      </c>
      <c r="B135" s="63" t="s">
        <v>208</v>
      </c>
      <c r="C135" s="63" t="s">
        <v>211</v>
      </c>
      <c r="D135" s="63" t="s">
        <v>208</v>
      </c>
      <c r="E135" s="63" t="s">
        <v>288</v>
      </c>
      <c r="F135" s="63"/>
      <c r="G135" s="63" t="s">
        <v>291</v>
      </c>
      <c r="H135" s="64">
        <v>106740372</v>
      </c>
      <c r="I135" s="64">
        <v>106740372</v>
      </c>
      <c r="J135" s="64">
        <v>106740372</v>
      </c>
      <c r="K135" s="64">
        <v>106740372</v>
      </c>
      <c r="L135" s="64">
        <v>106740372</v>
      </c>
      <c r="M135" s="64">
        <v>106740372</v>
      </c>
    </row>
    <row r="136" spans="1:13" ht="16.5" x14ac:dyDescent="0.25">
      <c r="A136" s="81"/>
      <c r="B136" s="63"/>
      <c r="C136" s="63"/>
      <c r="D136" s="63"/>
      <c r="E136" s="63"/>
      <c r="F136" s="63"/>
      <c r="G136" s="63"/>
      <c r="H136" s="64"/>
      <c r="I136" s="64"/>
      <c r="J136" s="64"/>
      <c r="K136" s="64"/>
      <c r="L136" s="64"/>
      <c r="M136" s="64"/>
    </row>
    <row r="137" spans="1:13" ht="16.5" x14ac:dyDescent="0.25">
      <c r="A137" s="81"/>
      <c r="B137" s="63"/>
      <c r="C137" s="63"/>
      <c r="D137" s="63"/>
      <c r="E137" s="63"/>
      <c r="F137" s="63"/>
      <c r="G137" s="63" t="s">
        <v>236</v>
      </c>
      <c r="H137" s="64">
        <f t="shared" ref="H137:M137" si="2">+H139+H140+H141</f>
        <v>205519340878</v>
      </c>
      <c r="I137" s="64">
        <f t="shared" si="2"/>
        <v>184413517319.42001</v>
      </c>
      <c r="J137" s="64">
        <f t="shared" si="2"/>
        <v>184366192813.26999</v>
      </c>
      <c r="K137" s="64">
        <f t="shared" si="2"/>
        <v>74584433023.550003</v>
      </c>
      <c r="L137" s="64">
        <f t="shared" si="2"/>
        <v>71002078874.300003</v>
      </c>
      <c r="M137" s="64">
        <f t="shared" si="2"/>
        <v>71002078874.300003</v>
      </c>
    </row>
    <row r="138" spans="1:13" ht="16.5" x14ac:dyDescent="0.25">
      <c r="A138" s="81"/>
      <c r="B138" s="63"/>
      <c r="C138" s="63"/>
      <c r="D138" s="63"/>
      <c r="E138" s="63"/>
      <c r="F138" s="63"/>
      <c r="G138" s="63"/>
      <c r="H138" s="64"/>
      <c r="I138" s="64"/>
      <c r="J138" s="64"/>
      <c r="K138" s="64"/>
      <c r="L138" s="64"/>
      <c r="M138" s="64"/>
    </row>
    <row r="139" spans="1:13" ht="16.5" x14ac:dyDescent="0.25">
      <c r="A139" s="80" t="s">
        <v>235</v>
      </c>
      <c r="B139" s="58"/>
      <c r="C139" s="58"/>
      <c r="D139" s="58"/>
      <c r="E139" s="58"/>
      <c r="F139" s="58"/>
      <c r="G139" s="58" t="s">
        <v>236</v>
      </c>
      <c r="H139" s="59">
        <v>919340878</v>
      </c>
      <c r="I139" s="59">
        <v>746047648</v>
      </c>
      <c r="J139" s="59">
        <v>746044148</v>
      </c>
      <c r="K139" s="59">
        <v>449041408</v>
      </c>
      <c r="L139" s="59">
        <v>404777152</v>
      </c>
      <c r="M139" s="59">
        <v>404777152</v>
      </c>
    </row>
    <row r="140" spans="1:13" ht="16.5" x14ac:dyDescent="0.25">
      <c r="A140" s="80" t="s">
        <v>235</v>
      </c>
      <c r="B140" s="58"/>
      <c r="C140" s="58"/>
      <c r="D140" s="58"/>
      <c r="E140" s="58"/>
      <c r="F140" s="58"/>
      <c r="G140" s="58" t="s">
        <v>236</v>
      </c>
      <c r="H140" s="59">
        <v>204600000000</v>
      </c>
      <c r="I140" s="59">
        <v>183667469671.42001</v>
      </c>
      <c r="J140" s="59">
        <v>183620148665.26999</v>
      </c>
      <c r="K140" s="59">
        <v>74135391615.550003</v>
      </c>
      <c r="L140" s="59">
        <v>70597301722.300003</v>
      </c>
      <c r="M140" s="59">
        <v>70597301722.300003</v>
      </c>
    </row>
    <row r="141" spans="1:13" ht="16.5" x14ac:dyDescent="0.25">
      <c r="A141" s="80" t="s">
        <v>235</v>
      </c>
      <c r="B141" s="58"/>
      <c r="C141" s="58"/>
      <c r="D141" s="58"/>
      <c r="E141" s="58"/>
      <c r="F141" s="58"/>
      <c r="G141" s="58" t="s">
        <v>236</v>
      </c>
      <c r="H141" s="60">
        <v>0</v>
      </c>
      <c r="I141" s="60">
        <v>0</v>
      </c>
      <c r="J141" s="60">
        <v>0</v>
      </c>
      <c r="K141" s="60">
        <v>0</v>
      </c>
      <c r="L141" s="60">
        <v>0</v>
      </c>
      <c r="M141" s="60">
        <v>0</v>
      </c>
    </row>
    <row r="142" spans="1:13" ht="33" x14ac:dyDescent="0.25">
      <c r="A142" s="80" t="s">
        <v>235</v>
      </c>
      <c r="B142" s="58" t="s">
        <v>237</v>
      </c>
      <c r="C142" s="58"/>
      <c r="D142" s="58"/>
      <c r="E142" s="58"/>
      <c r="F142" s="58"/>
      <c r="G142" s="58" t="s">
        <v>170</v>
      </c>
      <c r="H142" s="59">
        <v>148700000000</v>
      </c>
      <c r="I142" s="59">
        <v>131323238868.59</v>
      </c>
      <c r="J142" s="59">
        <v>131322405532.59</v>
      </c>
      <c r="K142" s="59">
        <v>52314856864.489998</v>
      </c>
      <c r="L142" s="59">
        <v>50659729327.489998</v>
      </c>
      <c r="M142" s="59">
        <v>50659729327.489998</v>
      </c>
    </row>
    <row r="143" spans="1:13" ht="33" x14ac:dyDescent="0.25">
      <c r="A143" s="80" t="s">
        <v>235</v>
      </c>
      <c r="B143" s="58" t="s">
        <v>237</v>
      </c>
      <c r="C143" s="58"/>
      <c r="D143" s="58"/>
      <c r="E143" s="58"/>
      <c r="F143" s="58"/>
      <c r="G143" s="58" t="s">
        <v>170</v>
      </c>
      <c r="H143" s="60">
        <v>0</v>
      </c>
      <c r="I143" s="60">
        <v>0</v>
      </c>
      <c r="J143" s="60">
        <v>0</v>
      </c>
      <c r="K143" s="60">
        <v>0</v>
      </c>
      <c r="L143" s="60">
        <v>0</v>
      </c>
      <c r="M143" s="60">
        <v>0</v>
      </c>
    </row>
    <row r="144" spans="1:13" ht="16.5" x14ac:dyDescent="0.25">
      <c r="A144" s="80" t="s">
        <v>235</v>
      </c>
      <c r="B144" s="58" t="s">
        <v>237</v>
      </c>
      <c r="C144" s="58" t="s">
        <v>238</v>
      </c>
      <c r="D144" s="58"/>
      <c r="E144" s="58"/>
      <c r="F144" s="58"/>
      <c r="G144" s="58" t="s">
        <v>239</v>
      </c>
      <c r="H144" s="59">
        <v>148700000000</v>
      </c>
      <c r="I144" s="59">
        <v>131323238868.59</v>
      </c>
      <c r="J144" s="59">
        <v>131322405532.59</v>
      </c>
      <c r="K144" s="59">
        <v>52314856864.489998</v>
      </c>
      <c r="L144" s="59">
        <v>50659729327.489998</v>
      </c>
      <c r="M144" s="59">
        <v>50659729327.489998</v>
      </c>
    </row>
    <row r="145" spans="1:13" ht="16.5" x14ac:dyDescent="0.25">
      <c r="A145" s="80" t="s">
        <v>235</v>
      </c>
      <c r="B145" s="58" t="s">
        <v>237</v>
      </c>
      <c r="C145" s="58" t="s">
        <v>238</v>
      </c>
      <c r="D145" s="58"/>
      <c r="E145" s="58"/>
      <c r="F145" s="58"/>
      <c r="G145" s="58" t="s">
        <v>239</v>
      </c>
      <c r="H145" s="60">
        <v>0</v>
      </c>
      <c r="I145" s="60">
        <v>0</v>
      </c>
      <c r="J145" s="60">
        <v>0</v>
      </c>
      <c r="K145" s="60">
        <v>0</v>
      </c>
      <c r="L145" s="60">
        <v>0</v>
      </c>
      <c r="M145" s="60">
        <v>0</v>
      </c>
    </row>
    <row r="146" spans="1:13" ht="66" x14ac:dyDescent="0.25">
      <c r="A146" s="81" t="s">
        <v>235</v>
      </c>
      <c r="B146" s="63" t="s">
        <v>237</v>
      </c>
      <c r="C146" s="63" t="s">
        <v>238</v>
      </c>
      <c r="D146" s="63" t="s">
        <v>188</v>
      </c>
      <c r="E146" s="63" t="s">
        <v>240</v>
      </c>
      <c r="F146" s="63" t="s">
        <v>240</v>
      </c>
      <c r="G146" s="63" t="s">
        <v>241</v>
      </c>
      <c r="H146" s="64">
        <v>148650331681</v>
      </c>
      <c r="I146" s="64">
        <v>131273570549.59</v>
      </c>
      <c r="J146" s="64">
        <v>131272737213.59</v>
      </c>
      <c r="K146" s="64">
        <v>52265188545.489998</v>
      </c>
      <c r="L146" s="64">
        <v>50659729327.489998</v>
      </c>
      <c r="M146" s="64">
        <v>50659729327.489998</v>
      </c>
    </row>
    <row r="147" spans="1:13" ht="66" x14ac:dyDescent="0.25">
      <c r="A147" s="81" t="s">
        <v>235</v>
      </c>
      <c r="B147" s="63" t="s">
        <v>237</v>
      </c>
      <c r="C147" s="63" t="s">
        <v>238</v>
      </c>
      <c r="D147" s="63" t="s">
        <v>188</v>
      </c>
      <c r="E147" s="63" t="s">
        <v>240</v>
      </c>
      <c r="F147" s="63" t="s">
        <v>240</v>
      </c>
      <c r="G147" s="63" t="s">
        <v>241</v>
      </c>
      <c r="H147" s="65">
        <v>0</v>
      </c>
      <c r="I147" s="65">
        <v>0</v>
      </c>
      <c r="J147" s="65">
        <v>0</v>
      </c>
      <c r="K147" s="65">
        <v>0</v>
      </c>
      <c r="L147" s="65">
        <v>0</v>
      </c>
      <c r="M147" s="65">
        <v>0</v>
      </c>
    </row>
    <row r="148" spans="1:13" ht="82.5" x14ac:dyDescent="0.25">
      <c r="A148" s="81" t="s">
        <v>235</v>
      </c>
      <c r="B148" s="63" t="s">
        <v>237</v>
      </c>
      <c r="C148" s="63" t="s">
        <v>238</v>
      </c>
      <c r="D148" s="63" t="s">
        <v>192</v>
      </c>
      <c r="E148" s="63"/>
      <c r="F148" s="63"/>
      <c r="G148" s="63" t="s">
        <v>292</v>
      </c>
      <c r="H148" s="64">
        <v>49668319</v>
      </c>
      <c r="I148" s="64">
        <v>49668319</v>
      </c>
      <c r="J148" s="64">
        <v>49668319</v>
      </c>
      <c r="K148" s="64">
        <v>49668319</v>
      </c>
      <c r="L148" s="65">
        <v>0</v>
      </c>
      <c r="M148" s="64">
        <v>0</v>
      </c>
    </row>
    <row r="149" spans="1:13" ht="33" x14ac:dyDescent="0.25">
      <c r="A149" s="80" t="s">
        <v>235</v>
      </c>
      <c r="B149" s="58" t="s">
        <v>242</v>
      </c>
      <c r="C149" s="58"/>
      <c r="D149" s="58"/>
      <c r="E149" s="58"/>
      <c r="F149" s="58"/>
      <c r="G149" s="58" t="s">
        <v>171</v>
      </c>
      <c r="H149" s="59">
        <v>52200000000</v>
      </c>
      <c r="I149" s="59">
        <v>50355970937.830002</v>
      </c>
      <c r="J149" s="59">
        <v>50309483267.68</v>
      </c>
      <c r="K149" s="59">
        <v>21200519663.310001</v>
      </c>
      <c r="L149" s="59">
        <v>19657602570.310001</v>
      </c>
      <c r="M149" s="59">
        <v>19657602570.310001</v>
      </c>
    </row>
    <row r="150" spans="1:13" ht="16.5" x14ac:dyDescent="0.25">
      <c r="A150" s="80" t="s">
        <v>235</v>
      </c>
      <c r="B150" s="58" t="s">
        <v>242</v>
      </c>
      <c r="C150" s="58" t="s">
        <v>238</v>
      </c>
      <c r="D150" s="58"/>
      <c r="E150" s="58"/>
      <c r="F150" s="58"/>
      <c r="G150" s="58" t="s">
        <v>239</v>
      </c>
      <c r="H150" s="59">
        <v>52200000000</v>
      </c>
      <c r="I150" s="59">
        <v>50355970937.830002</v>
      </c>
      <c r="J150" s="59">
        <v>50309483267.68</v>
      </c>
      <c r="K150" s="59">
        <v>21200519663.310001</v>
      </c>
      <c r="L150" s="59">
        <v>19657602570.310001</v>
      </c>
      <c r="M150" s="59">
        <v>19657602570.310001</v>
      </c>
    </row>
    <row r="151" spans="1:13" ht="66" x14ac:dyDescent="0.25">
      <c r="A151" s="81" t="s">
        <v>235</v>
      </c>
      <c r="B151" s="63" t="s">
        <v>242</v>
      </c>
      <c r="C151" s="63" t="s">
        <v>238</v>
      </c>
      <c r="D151" s="63" t="s">
        <v>208</v>
      </c>
      <c r="E151" s="63" t="s">
        <v>240</v>
      </c>
      <c r="F151" s="63" t="s">
        <v>240</v>
      </c>
      <c r="G151" s="63" t="s">
        <v>243</v>
      </c>
      <c r="H151" s="64">
        <v>52060759743</v>
      </c>
      <c r="I151" s="64">
        <v>50216730681.269997</v>
      </c>
      <c r="J151" s="64">
        <v>50170243011.120003</v>
      </c>
      <c r="K151" s="64">
        <v>21061279406.75</v>
      </c>
      <c r="L151" s="64">
        <v>19522621833.75</v>
      </c>
      <c r="M151" s="64">
        <v>19522621833.75</v>
      </c>
    </row>
    <row r="152" spans="1:13" ht="82.5" x14ac:dyDescent="0.25">
      <c r="A152" s="81" t="s">
        <v>235</v>
      </c>
      <c r="B152" s="63" t="s">
        <v>242</v>
      </c>
      <c r="C152" s="63" t="s">
        <v>238</v>
      </c>
      <c r="D152" s="63" t="s">
        <v>195</v>
      </c>
      <c r="E152" s="63"/>
      <c r="F152" s="63"/>
      <c r="G152" s="63" t="s">
        <v>293</v>
      </c>
      <c r="H152" s="64">
        <v>119250000</v>
      </c>
      <c r="I152" s="64">
        <v>119250000</v>
      </c>
      <c r="J152" s="64">
        <v>119250000</v>
      </c>
      <c r="K152" s="64">
        <v>119250000</v>
      </c>
      <c r="L152" s="64">
        <v>119250000</v>
      </c>
      <c r="M152" s="64">
        <v>119250000</v>
      </c>
    </row>
    <row r="153" spans="1:13" ht="66" x14ac:dyDescent="0.25">
      <c r="A153" s="81" t="s">
        <v>235</v>
      </c>
      <c r="B153" s="63" t="s">
        <v>242</v>
      </c>
      <c r="C153" s="63" t="s">
        <v>238</v>
      </c>
      <c r="D153" s="63" t="s">
        <v>212</v>
      </c>
      <c r="E153" s="63" t="s">
        <v>240</v>
      </c>
      <c r="F153" s="63" t="s">
        <v>240</v>
      </c>
      <c r="G153" s="63" t="s">
        <v>294</v>
      </c>
      <c r="H153" s="64">
        <v>19990257</v>
      </c>
      <c r="I153" s="64">
        <v>19990256.559999999</v>
      </c>
      <c r="J153" s="64">
        <v>19990256.559999999</v>
      </c>
      <c r="K153" s="64">
        <v>19990256.559999999</v>
      </c>
      <c r="L153" s="64">
        <v>15730736.560000001</v>
      </c>
      <c r="M153" s="64">
        <v>15730736.560000001</v>
      </c>
    </row>
    <row r="154" spans="1:13" ht="33" x14ac:dyDescent="0.25">
      <c r="A154" s="80" t="s">
        <v>235</v>
      </c>
      <c r="B154" s="58" t="s">
        <v>244</v>
      </c>
      <c r="C154" s="58"/>
      <c r="D154" s="58"/>
      <c r="E154" s="58"/>
      <c r="F154" s="58"/>
      <c r="G154" s="58" t="s">
        <v>172</v>
      </c>
      <c r="H154" s="59">
        <v>300340878</v>
      </c>
      <c r="I154" s="59">
        <v>299206030</v>
      </c>
      <c r="J154" s="59">
        <v>299206030</v>
      </c>
      <c r="K154" s="59">
        <v>219865152</v>
      </c>
      <c r="L154" s="59">
        <v>219865152</v>
      </c>
      <c r="M154" s="59">
        <v>219865152</v>
      </c>
    </row>
    <row r="155" spans="1:13" ht="33" x14ac:dyDescent="0.25">
      <c r="A155" s="80" t="s">
        <v>235</v>
      </c>
      <c r="B155" s="58" t="s">
        <v>244</v>
      </c>
      <c r="C155" s="58"/>
      <c r="D155" s="58"/>
      <c r="E155" s="58"/>
      <c r="F155" s="58"/>
      <c r="G155" s="58" t="s">
        <v>172</v>
      </c>
      <c r="H155" s="59">
        <v>3000000000</v>
      </c>
      <c r="I155" s="59">
        <v>1288259865</v>
      </c>
      <c r="J155" s="59">
        <v>1288259865</v>
      </c>
      <c r="K155" s="59">
        <v>0</v>
      </c>
      <c r="L155" s="60">
        <v>0</v>
      </c>
      <c r="M155" s="59">
        <v>0</v>
      </c>
    </row>
    <row r="156" spans="1:13" ht="16.5" x14ac:dyDescent="0.25">
      <c r="A156" s="80" t="s">
        <v>235</v>
      </c>
      <c r="B156" s="58" t="s">
        <v>244</v>
      </c>
      <c r="C156" s="58" t="s">
        <v>238</v>
      </c>
      <c r="D156" s="58"/>
      <c r="E156" s="58"/>
      <c r="F156" s="58"/>
      <c r="G156" s="58" t="s">
        <v>239</v>
      </c>
      <c r="H156" s="59">
        <v>300340878</v>
      </c>
      <c r="I156" s="59">
        <v>299206030</v>
      </c>
      <c r="J156" s="59">
        <v>299206030</v>
      </c>
      <c r="K156" s="59">
        <v>219865152</v>
      </c>
      <c r="L156" s="59">
        <v>219865152</v>
      </c>
      <c r="M156" s="59">
        <v>219865152</v>
      </c>
    </row>
    <row r="157" spans="1:13" ht="16.5" x14ac:dyDescent="0.25">
      <c r="A157" s="80" t="s">
        <v>235</v>
      </c>
      <c r="B157" s="58" t="s">
        <v>244</v>
      </c>
      <c r="C157" s="58" t="s">
        <v>238</v>
      </c>
      <c r="D157" s="58"/>
      <c r="E157" s="58"/>
      <c r="F157" s="58"/>
      <c r="G157" s="58" t="s">
        <v>239</v>
      </c>
      <c r="H157" s="59">
        <v>3000000000</v>
      </c>
      <c r="I157" s="59">
        <v>1288259865</v>
      </c>
      <c r="J157" s="59">
        <v>1288259865</v>
      </c>
      <c r="K157" s="59">
        <v>0</v>
      </c>
      <c r="L157" s="60">
        <v>0</v>
      </c>
      <c r="M157" s="59">
        <v>0</v>
      </c>
    </row>
    <row r="158" spans="1:13" ht="82.5" x14ac:dyDescent="0.25">
      <c r="A158" s="81" t="s">
        <v>235</v>
      </c>
      <c r="B158" s="63" t="s">
        <v>244</v>
      </c>
      <c r="C158" s="63" t="s">
        <v>238</v>
      </c>
      <c r="D158" s="63" t="s">
        <v>192</v>
      </c>
      <c r="E158" s="63" t="s">
        <v>240</v>
      </c>
      <c r="F158" s="63" t="s">
        <v>240</v>
      </c>
      <c r="G158" s="63" t="s">
        <v>145</v>
      </c>
      <c r="H158" s="64">
        <v>1500000000</v>
      </c>
      <c r="I158" s="64">
        <v>1288259865</v>
      </c>
      <c r="J158" s="64">
        <v>1288259865</v>
      </c>
      <c r="K158" s="64">
        <v>0</v>
      </c>
      <c r="L158" s="65">
        <v>0</v>
      </c>
      <c r="M158" s="64">
        <v>0</v>
      </c>
    </row>
    <row r="159" spans="1:13" ht="99" x14ac:dyDescent="0.25">
      <c r="A159" s="81" t="s">
        <v>235</v>
      </c>
      <c r="B159" s="63" t="s">
        <v>244</v>
      </c>
      <c r="C159" s="63" t="s">
        <v>238</v>
      </c>
      <c r="D159" s="63" t="s">
        <v>208</v>
      </c>
      <c r="E159" s="63" t="s">
        <v>240</v>
      </c>
      <c r="F159" s="63" t="s">
        <v>240</v>
      </c>
      <c r="G159" s="63" t="s">
        <v>146</v>
      </c>
      <c r="H159" s="64">
        <v>300340878</v>
      </c>
      <c r="I159" s="64">
        <v>299206030</v>
      </c>
      <c r="J159" s="64">
        <v>299206030</v>
      </c>
      <c r="K159" s="64">
        <v>219865152</v>
      </c>
      <c r="L159" s="64">
        <v>219865152</v>
      </c>
      <c r="M159" s="64">
        <v>219865152</v>
      </c>
    </row>
    <row r="160" spans="1:13" ht="66" x14ac:dyDescent="0.25">
      <c r="A160" s="81" t="s">
        <v>235</v>
      </c>
      <c r="B160" s="63" t="s">
        <v>244</v>
      </c>
      <c r="C160" s="63" t="s">
        <v>238</v>
      </c>
      <c r="D160" s="63" t="s">
        <v>193</v>
      </c>
      <c r="E160" s="63" t="s">
        <v>240</v>
      </c>
      <c r="F160" s="63" t="s">
        <v>240</v>
      </c>
      <c r="G160" s="63" t="s">
        <v>147</v>
      </c>
      <c r="H160" s="64">
        <v>1500000000</v>
      </c>
      <c r="I160" s="65">
        <v>0</v>
      </c>
      <c r="J160" s="65">
        <v>0</v>
      </c>
      <c r="K160" s="65">
        <v>0</v>
      </c>
      <c r="L160" s="65">
        <v>0</v>
      </c>
      <c r="M160" s="65">
        <v>0</v>
      </c>
    </row>
    <row r="161" spans="1:13" ht="33" x14ac:dyDescent="0.25">
      <c r="A161" s="80" t="s">
        <v>235</v>
      </c>
      <c r="B161" s="58" t="s">
        <v>245</v>
      </c>
      <c r="C161" s="58"/>
      <c r="D161" s="58"/>
      <c r="E161" s="58"/>
      <c r="F161" s="58"/>
      <c r="G161" s="58" t="s">
        <v>246</v>
      </c>
      <c r="H161" s="59">
        <v>19000000</v>
      </c>
      <c r="I161" s="59">
        <v>14676631</v>
      </c>
      <c r="J161" s="59">
        <v>14676631</v>
      </c>
      <c r="K161" s="59">
        <v>14676631</v>
      </c>
      <c r="L161" s="60">
        <v>0</v>
      </c>
      <c r="M161" s="59">
        <v>0</v>
      </c>
    </row>
    <row r="162" spans="1:13" ht="33" x14ac:dyDescent="0.25">
      <c r="A162" s="80" t="s">
        <v>235</v>
      </c>
      <c r="B162" s="58" t="s">
        <v>245</v>
      </c>
      <c r="C162" s="58"/>
      <c r="D162" s="58"/>
      <c r="E162" s="58"/>
      <c r="F162" s="58"/>
      <c r="G162" s="58" t="s">
        <v>246</v>
      </c>
      <c r="H162" s="59">
        <v>700000000</v>
      </c>
      <c r="I162" s="59">
        <v>700000000</v>
      </c>
      <c r="J162" s="59">
        <v>700000000</v>
      </c>
      <c r="K162" s="59">
        <v>620015087.75</v>
      </c>
      <c r="L162" s="59">
        <v>279969824.5</v>
      </c>
      <c r="M162" s="59">
        <v>279969824.5</v>
      </c>
    </row>
    <row r="163" spans="1:13" ht="16.5" x14ac:dyDescent="0.25">
      <c r="A163" s="80" t="s">
        <v>235</v>
      </c>
      <c r="B163" s="58" t="s">
        <v>245</v>
      </c>
      <c r="C163" s="58" t="s">
        <v>238</v>
      </c>
      <c r="D163" s="58"/>
      <c r="E163" s="58"/>
      <c r="F163" s="58"/>
      <c r="G163" s="58" t="s">
        <v>239</v>
      </c>
      <c r="H163" s="59">
        <v>19000000</v>
      </c>
      <c r="I163" s="59">
        <v>14676631</v>
      </c>
      <c r="J163" s="59">
        <v>14676631</v>
      </c>
      <c r="K163" s="59">
        <v>14676631</v>
      </c>
      <c r="L163" s="60">
        <v>0</v>
      </c>
      <c r="M163" s="59">
        <v>0</v>
      </c>
    </row>
    <row r="164" spans="1:13" ht="16.5" x14ac:dyDescent="0.25">
      <c r="A164" s="80" t="s">
        <v>235</v>
      </c>
      <c r="B164" s="58" t="s">
        <v>245</v>
      </c>
      <c r="C164" s="58" t="s">
        <v>238</v>
      </c>
      <c r="D164" s="58"/>
      <c r="E164" s="58"/>
      <c r="F164" s="58"/>
      <c r="G164" s="58" t="s">
        <v>239</v>
      </c>
      <c r="H164" s="59">
        <v>700000000</v>
      </c>
      <c r="I164" s="59">
        <v>700000000</v>
      </c>
      <c r="J164" s="59">
        <v>700000000</v>
      </c>
      <c r="K164" s="59">
        <v>620015087.75</v>
      </c>
      <c r="L164" s="59">
        <v>279969824.5</v>
      </c>
      <c r="M164" s="59">
        <v>279969824.5</v>
      </c>
    </row>
    <row r="165" spans="1:13" ht="49.5" x14ac:dyDescent="0.25">
      <c r="A165" s="81" t="s">
        <v>235</v>
      </c>
      <c r="B165" s="63" t="s">
        <v>245</v>
      </c>
      <c r="C165" s="63" t="s">
        <v>238</v>
      </c>
      <c r="D165" s="63" t="s">
        <v>193</v>
      </c>
      <c r="E165" s="63" t="s">
        <v>240</v>
      </c>
      <c r="F165" s="63" t="s">
        <v>240</v>
      </c>
      <c r="G165" s="63" t="s">
        <v>247</v>
      </c>
      <c r="H165" s="64">
        <v>19000000</v>
      </c>
      <c r="I165" s="64">
        <v>14676631</v>
      </c>
      <c r="J165" s="64">
        <v>14676631</v>
      </c>
      <c r="K165" s="64">
        <v>14676631</v>
      </c>
      <c r="L165" s="65">
        <v>0</v>
      </c>
      <c r="M165" s="64">
        <v>0</v>
      </c>
    </row>
    <row r="166" spans="1:13" ht="49.5" x14ac:dyDescent="0.25">
      <c r="A166" s="81" t="s">
        <v>235</v>
      </c>
      <c r="B166" s="63" t="s">
        <v>245</v>
      </c>
      <c r="C166" s="63" t="s">
        <v>238</v>
      </c>
      <c r="D166" s="63" t="s">
        <v>193</v>
      </c>
      <c r="E166" s="63" t="s">
        <v>240</v>
      </c>
      <c r="F166" s="63" t="s">
        <v>240</v>
      </c>
      <c r="G166" s="63" t="s">
        <v>247</v>
      </c>
      <c r="H166" s="64">
        <v>700000000</v>
      </c>
      <c r="I166" s="64">
        <v>700000000</v>
      </c>
      <c r="J166" s="64">
        <v>700000000</v>
      </c>
      <c r="K166" s="64">
        <v>620015087.75</v>
      </c>
      <c r="L166" s="64">
        <v>279969824.5</v>
      </c>
      <c r="M166" s="64">
        <v>279969824.5</v>
      </c>
    </row>
    <row r="167" spans="1:13" ht="16.5" x14ac:dyDescent="0.25">
      <c r="A167" s="80" t="s">
        <v>235</v>
      </c>
      <c r="B167" s="58" t="s">
        <v>248</v>
      </c>
      <c r="C167" s="58"/>
      <c r="D167" s="58"/>
      <c r="E167" s="58"/>
      <c r="F167" s="58"/>
      <c r="G167" s="58" t="s">
        <v>173</v>
      </c>
      <c r="H167" s="59">
        <v>600000000</v>
      </c>
      <c r="I167" s="59">
        <v>432164987</v>
      </c>
      <c r="J167" s="59">
        <v>432161487</v>
      </c>
      <c r="K167" s="59">
        <v>214499625</v>
      </c>
      <c r="L167" s="59">
        <v>184912000</v>
      </c>
      <c r="M167" s="59">
        <v>184912000</v>
      </c>
    </row>
    <row r="168" spans="1:13" ht="16.5" x14ac:dyDescent="0.25">
      <c r="A168" s="80" t="s">
        <v>235</v>
      </c>
      <c r="B168" s="58" t="s">
        <v>248</v>
      </c>
      <c r="C168" s="58" t="s">
        <v>249</v>
      </c>
      <c r="D168" s="58"/>
      <c r="E168" s="58"/>
      <c r="F168" s="58"/>
      <c r="G168" s="58" t="s">
        <v>174</v>
      </c>
      <c r="H168" s="59">
        <v>600000000</v>
      </c>
      <c r="I168" s="59">
        <v>432164987</v>
      </c>
      <c r="J168" s="59">
        <v>432161487</v>
      </c>
      <c r="K168" s="59">
        <v>214499625</v>
      </c>
      <c r="L168" s="59">
        <v>184912000</v>
      </c>
      <c r="M168" s="59">
        <v>184912000</v>
      </c>
    </row>
    <row r="169" spans="1:13" ht="33.75" thickBot="1" x14ac:dyDescent="0.3">
      <c r="A169" s="82" t="s">
        <v>235</v>
      </c>
      <c r="B169" s="68" t="s">
        <v>248</v>
      </c>
      <c r="C169" s="68" t="s">
        <v>249</v>
      </c>
      <c r="D169" s="68" t="s">
        <v>188</v>
      </c>
      <c r="E169" s="68" t="s">
        <v>240</v>
      </c>
      <c r="F169" s="68" t="s">
        <v>240</v>
      </c>
      <c r="G169" s="68" t="s">
        <v>250</v>
      </c>
      <c r="H169" s="69">
        <v>600000000</v>
      </c>
      <c r="I169" s="69">
        <v>432164987</v>
      </c>
      <c r="J169" s="69">
        <v>432161487</v>
      </c>
      <c r="K169" s="69">
        <v>214499625</v>
      </c>
      <c r="L169" s="69">
        <v>184912000</v>
      </c>
      <c r="M169" s="69">
        <v>184912000</v>
      </c>
    </row>
    <row r="170" spans="1:13" ht="13.5" customHeight="1" x14ac:dyDescent="0.25">
      <c r="A170" s="83" t="s">
        <v>240</v>
      </c>
      <c r="B170" s="83" t="s">
        <v>240</v>
      </c>
      <c r="C170" s="83" t="s">
        <v>240</v>
      </c>
      <c r="D170" s="83" t="s">
        <v>240</v>
      </c>
      <c r="E170" s="83" t="s">
        <v>240</v>
      </c>
      <c r="F170" s="83" t="s">
        <v>240</v>
      </c>
      <c r="G170" s="83" t="s">
        <v>240</v>
      </c>
      <c r="H170" s="83"/>
      <c r="I170" s="83"/>
      <c r="J170" s="83"/>
      <c r="K170" s="83"/>
      <c r="L170" s="83"/>
      <c r="M170" s="83"/>
    </row>
    <row r="171" spans="1:13" s="90" customFormat="1" ht="16.5" x14ac:dyDescent="0.3">
      <c r="A171" s="85"/>
      <c r="B171" s="86"/>
      <c r="C171" s="86"/>
      <c r="D171" s="86"/>
      <c r="E171" s="86"/>
      <c r="F171" s="86"/>
      <c r="G171" s="87" t="s">
        <v>295</v>
      </c>
      <c r="H171" s="88">
        <f t="shared" ref="H171:M171" si="3">+H137+H4</f>
        <v>675703503486</v>
      </c>
      <c r="I171" s="88">
        <f t="shared" si="3"/>
        <v>649253300842.35999</v>
      </c>
      <c r="J171" s="88">
        <f t="shared" si="3"/>
        <v>648297130073.62</v>
      </c>
      <c r="K171" s="88">
        <f t="shared" si="3"/>
        <v>533585799170.06</v>
      </c>
      <c r="L171" s="88">
        <f t="shared" si="3"/>
        <v>414026250267.71997</v>
      </c>
      <c r="M171" s="88">
        <f t="shared" si="3"/>
        <v>414026250267.71997</v>
      </c>
    </row>
    <row r="173" spans="1:13" x14ac:dyDescent="0.25">
      <c r="I173" s="72"/>
      <c r="J173" s="72"/>
    </row>
  </sheetData>
  <mergeCells count="2">
    <mergeCell ref="A1:M1"/>
    <mergeCell ref="A2:M2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workbookViewId="0">
      <pane ySplit="4" topLeftCell="A163" activePane="bottomLeft" state="frozen"/>
      <selection pane="bottomLeft" activeCell="G175" sqref="G175"/>
    </sheetView>
  </sheetViews>
  <sheetFormatPr baseColWidth="10" defaultRowHeight="15" x14ac:dyDescent="0.25"/>
  <cols>
    <col min="1" max="1" width="2.85546875" style="50" customWidth="1"/>
    <col min="2" max="2" width="4" style="50" customWidth="1"/>
    <col min="3" max="3" width="5.5703125" style="50" customWidth="1"/>
    <col min="4" max="5" width="2.7109375" style="50" customWidth="1"/>
    <col min="6" max="6" width="4.42578125" style="50" customWidth="1"/>
    <col min="7" max="8" width="28.140625" style="50" customWidth="1"/>
    <col min="9" max="9" width="18.85546875" style="50" bestFit="1" customWidth="1"/>
    <col min="10" max="10" width="18.140625" style="50" customWidth="1"/>
    <col min="11" max="11" width="17.7109375" style="50" customWidth="1"/>
    <col min="12" max="13" width="17.42578125" style="50" bestFit="1" customWidth="1"/>
    <col min="14" max="14" width="18.42578125" style="50" bestFit="1" customWidth="1"/>
    <col min="15" max="15" width="17.42578125" style="50" bestFit="1" customWidth="1"/>
    <col min="16" max="16" width="0.5703125" style="50" customWidth="1"/>
    <col min="17" max="252" width="11.42578125" style="50"/>
    <col min="253" max="253" width="2.85546875" style="50" customWidth="1"/>
    <col min="254" max="254" width="4" style="50" customWidth="1"/>
    <col min="255" max="255" width="5.5703125" style="50" customWidth="1"/>
    <col min="256" max="257" width="2.7109375" style="50" customWidth="1"/>
    <col min="258" max="258" width="4.42578125" style="50" customWidth="1"/>
    <col min="259" max="259" width="28.140625" style="50" customWidth="1"/>
    <col min="260" max="260" width="18.85546875" style="50" bestFit="1" customWidth="1"/>
    <col min="261" max="261" width="18.140625" style="50" customWidth="1"/>
    <col min="262" max="262" width="17.42578125" style="50" bestFit="1" customWidth="1"/>
    <col min="263" max="263" width="17.7109375" style="50" customWidth="1"/>
    <col min="264" max="264" width="17.42578125" style="50" bestFit="1" customWidth="1"/>
    <col min="265" max="265" width="24.140625" style="50" bestFit="1" customWidth="1"/>
    <col min="266" max="266" width="17.42578125" style="50" bestFit="1" customWidth="1"/>
    <col min="267" max="267" width="27.42578125" style="50" bestFit="1" customWidth="1"/>
    <col min="268" max="268" width="18.42578125" style="50" bestFit="1" customWidth="1"/>
    <col min="269" max="269" width="15" style="50" bestFit="1" customWidth="1"/>
    <col min="270" max="270" width="17.42578125" style="50" bestFit="1" customWidth="1"/>
    <col min="271" max="271" width="19.5703125" style="50" bestFit="1" customWidth="1"/>
    <col min="272" max="272" width="0.5703125" style="50" customWidth="1"/>
    <col min="273" max="508" width="11.42578125" style="50"/>
    <col min="509" max="509" width="2.85546875" style="50" customWidth="1"/>
    <col min="510" max="510" width="4" style="50" customWidth="1"/>
    <col min="511" max="511" width="5.5703125" style="50" customWidth="1"/>
    <col min="512" max="513" width="2.7109375" style="50" customWidth="1"/>
    <col min="514" max="514" width="4.42578125" style="50" customWidth="1"/>
    <col min="515" max="515" width="28.140625" style="50" customWidth="1"/>
    <col min="516" max="516" width="18.85546875" style="50" bestFit="1" customWidth="1"/>
    <col min="517" max="517" width="18.140625" style="50" customWidth="1"/>
    <col min="518" max="518" width="17.42578125" style="50" bestFit="1" customWidth="1"/>
    <col min="519" max="519" width="17.7109375" style="50" customWidth="1"/>
    <col min="520" max="520" width="17.42578125" style="50" bestFit="1" customWidth="1"/>
    <col min="521" max="521" width="24.140625" style="50" bestFit="1" customWidth="1"/>
    <col min="522" max="522" width="17.42578125" style="50" bestFit="1" customWidth="1"/>
    <col min="523" max="523" width="27.42578125" style="50" bestFit="1" customWidth="1"/>
    <col min="524" max="524" width="18.42578125" style="50" bestFit="1" customWidth="1"/>
    <col min="525" max="525" width="15" style="50" bestFit="1" customWidth="1"/>
    <col min="526" max="526" width="17.42578125" style="50" bestFit="1" customWidth="1"/>
    <col min="527" max="527" width="19.5703125" style="50" bestFit="1" customWidth="1"/>
    <col min="528" max="528" width="0.5703125" style="50" customWidth="1"/>
    <col min="529" max="764" width="11.42578125" style="50"/>
    <col min="765" max="765" width="2.85546875" style="50" customWidth="1"/>
    <col min="766" max="766" width="4" style="50" customWidth="1"/>
    <col min="767" max="767" width="5.5703125" style="50" customWidth="1"/>
    <col min="768" max="769" width="2.7109375" style="50" customWidth="1"/>
    <col min="770" max="770" width="4.42578125" style="50" customWidth="1"/>
    <col min="771" max="771" width="28.140625" style="50" customWidth="1"/>
    <col min="772" max="772" width="18.85546875" style="50" bestFit="1" customWidth="1"/>
    <col min="773" max="773" width="18.140625" style="50" customWidth="1"/>
    <col min="774" max="774" width="17.42578125" style="50" bestFit="1" customWidth="1"/>
    <col min="775" max="775" width="17.7109375" style="50" customWidth="1"/>
    <col min="776" max="776" width="17.42578125" style="50" bestFit="1" customWidth="1"/>
    <col min="777" max="777" width="24.140625" style="50" bestFit="1" customWidth="1"/>
    <col min="778" max="778" width="17.42578125" style="50" bestFit="1" customWidth="1"/>
    <col min="779" max="779" width="27.42578125" style="50" bestFit="1" customWidth="1"/>
    <col min="780" max="780" width="18.42578125" style="50" bestFit="1" customWidth="1"/>
    <col min="781" max="781" width="15" style="50" bestFit="1" customWidth="1"/>
    <col min="782" max="782" width="17.42578125" style="50" bestFit="1" customWidth="1"/>
    <col min="783" max="783" width="19.5703125" style="50" bestFit="1" customWidth="1"/>
    <col min="784" max="784" width="0.5703125" style="50" customWidth="1"/>
    <col min="785" max="1020" width="11.42578125" style="50"/>
    <col min="1021" max="1021" width="2.85546875" style="50" customWidth="1"/>
    <col min="1022" max="1022" width="4" style="50" customWidth="1"/>
    <col min="1023" max="1023" width="5.5703125" style="50" customWidth="1"/>
    <col min="1024" max="1025" width="2.7109375" style="50" customWidth="1"/>
    <col min="1026" max="1026" width="4.42578125" style="50" customWidth="1"/>
    <col min="1027" max="1027" width="28.140625" style="50" customWidth="1"/>
    <col min="1028" max="1028" width="18.85546875" style="50" bestFit="1" customWidth="1"/>
    <col min="1029" max="1029" width="18.140625" style="50" customWidth="1"/>
    <col min="1030" max="1030" width="17.42578125" style="50" bestFit="1" customWidth="1"/>
    <col min="1031" max="1031" width="17.7109375" style="50" customWidth="1"/>
    <col min="1032" max="1032" width="17.42578125" style="50" bestFit="1" customWidth="1"/>
    <col min="1033" max="1033" width="24.140625" style="50" bestFit="1" customWidth="1"/>
    <col min="1034" max="1034" width="17.42578125" style="50" bestFit="1" customWidth="1"/>
    <col min="1035" max="1035" width="27.42578125" style="50" bestFit="1" customWidth="1"/>
    <col min="1036" max="1036" width="18.42578125" style="50" bestFit="1" customWidth="1"/>
    <col min="1037" max="1037" width="15" style="50" bestFit="1" customWidth="1"/>
    <col min="1038" max="1038" width="17.42578125" style="50" bestFit="1" customWidth="1"/>
    <col min="1039" max="1039" width="19.5703125" style="50" bestFit="1" customWidth="1"/>
    <col min="1040" max="1040" width="0.5703125" style="50" customWidth="1"/>
    <col min="1041" max="1276" width="11.42578125" style="50"/>
    <col min="1277" max="1277" width="2.85546875" style="50" customWidth="1"/>
    <col min="1278" max="1278" width="4" style="50" customWidth="1"/>
    <col min="1279" max="1279" width="5.5703125" style="50" customWidth="1"/>
    <col min="1280" max="1281" width="2.7109375" style="50" customWidth="1"/>
    <col min="1282" max="1282" width="4.42578125" style="50" customWidth="1"/>
    <col min="1283" max="1283" width="28.140625" style="50" customWidth="1"/>
    <col min="1284" max="1284" width="18.85546875" style="50" bestFit="1" customWidth="1"/>
    <col min="1285" max="1285" width="18.140625" style="50" customWidth="1"/>
    <col min="1286" max="1286" width="17.42578125" style="50" bestFit="1" customWidth="1"/>
    <col min="1287" max="1287" width="17.7109375" style="50" customWidth="1"/>
    <col min="1288" max="1288" width="17.42578125" style="50" bestFit="1" customWidth="1"/>
    <col min="1289" max="1289" width="24.140625" style="50" bestFit="1" customWidth="1"/>
    <col min="1290" max="1290" width="17.42578125" style="50" bestFit="1" customWidth="1"/>
    <col min="1291" max="1291" width="27.42578125" style="50" bestFit="1" customWidth="1"/>
    <col min="1292" max="1292" width="18.42578125" style="50" bestFit="1" customWidth="1"/>
    <col min="1293" max="1293" width="15" style="50" bestFit="1" customWidth="1"/>
    <col min="1294" max="1294" width="17.42578125" style="50" bestFit="1" customWidth="1"/>
    <col min="1295" max="1295" width="19.5703125" style="50" bestFit="1" customWidth="1"/>
    <col min="1296" max="1296" width="0.5703125" style="50" customWidth="1"/>
    <col min="1297" max="1532" width="11.42578125" style="50"/>
    <col min="1533" max="1533" width="2.85546875" style="50" customWidth="1"/>
    <col min="1534" max="1534" width="4" style="50" customWidth="1"/>
    <col min="1535" max="1535" width="5.5703125" style="50" customWidth="1"/>
    <col min="1536" max="1537" width="2.7109375" style="50" customWidth="1"/>
    <col min="1538" max="1538" width="4.42578125" style="50" customWidth="1"/>
    <col min="1539" max="1539" width="28.140625" style="50" customWidth="1"/>
    <col min="1540" max="1540" width="18.85546875" style="50" bestFit="1" customWidth="1"/>
    <col min="1541" max="1541" width="18.140625" style="50" customWidth="1"/>
    <col min="1542" max="1542" width="17.42578125" style="50" bestFit="1" customWidth="1"/>
    <col min="1543" max="1543" width="17.7109375" style="50" customWidth="1"/>
    <col min="1544" max="1544" width="17.42578125" style="50" bestFit="1" customWidth="1"/>
    <col min="1545" max="1545" width="24.140625" style="50" bestFit="1" customWidth="1"/>
    <col min="1546" max="1546" width="17.42578125" style="50" bestFit="1" customWidth="1"/>
    <col min="1547" max="1547" width="27.42578125" style="50" bestFit="1" customWidth="1"/>
    <col min="1548" max="1548" width="18.42578125" style="50" bestFit="1" customWidth="1"/>
    <col min="1549" max="1549" width="15" style="50" bestFit="1" customWidth="1"/>
    <col min="1550" max="1550" width="17.42578125" style="50" bestFit="1" customWidth="1"/>
    <col min="1551" max="1551" width="19.5703125" style="50" bestFit="1" customWidth="1"/>
    <col min="1552" max="1552" width="0.5703125" style="50" customWidth="1"/>
    <col min="1553" max="1788" width="11.42578125" style="50"/>
    <col min="1789" max="1789" width="2.85546875" style="50" customWidth="1"/>
    <col min="1790" max="1790" width="4" style="50" customWidth="1"/>
    <col min="1791" max="1791" width="5.5703125" style="50" customWidth="1"/>
    <col min="1792" max="1793" width="2.7109375" style="50" customWidth="1"/>
    <col min="1794" max="1794" width="4.42578125" style="50" customWidth="1"/>
    <col min="1795" max="1795" width="28.140625" style="50" customWidth="1"/>
    <col min="1796" max="1796" width="18.85546875" style="50" bestFit="1" customWidth="1"/>
    <col min="1797" max="1797" width="18.140625" style="50" customWidth="1"/>
    <col min="1798" max="1798" width="17.42578125" style="50" bestFit="1" customWidth="1"/>
    <col min="1799" max="1799" width="17.7109375" style="50" customWidth="1"/>
    <col min="1800" max="1800" width="17.42578125" style="50" bestFit="1" customWidth="1"/>
    <col min="1801" max="1801" width="24.140625" style="50" bestFit="1" customWidth="1"/>
    <col min="1802" max="1802" width="17.42578125" style="50" bestFit="1" customWidth="1"/>
    <col min="1803" max="1803" width="27.42578125" style="50" bestFit="1" customWidth="1"/>
    <col min="1804" max="1804" width="18.42578125" style="50" bestFit="1" customWidth="1"/>
    <col min="1805" max="1805" width="15" style="50" bestFit="1" customWidth="1"/>
    <col min="1806" max="1806" width="17.42578125" style="50" bestFit="1" customWidth="1"/>
    <col min="1807" max="1807" width="19.5703125" style="50" bestFit="1" customWidth="1"/>
    <col min="1808" max="1808" width="0.5703125" style="50" customWidth="1"/>
    <col min="1809" max="2044" width="11.42578125" style="50"/>
    <col min="2045" max="2045" width="2.85546875" style="50" customWidth="1"/>
    <col min="2046" max="2046" width="4" style="50" customWidth="1"/>
    <col min="2047" max="2047" width="5.5703125" style="50" customWidth="1"/>
    <col min="2048" max="2049" width="2.7109375" style="50" customWidth="1"/>
    <col min="2050" max="2050" width="4.42578125" style="50" customWidth="1"/>
    <col min="2051" max="2051" width="28.140625" style="50" customWidth="1"/>
    <col min="2052" max="2052" width="18.85546875" style="50" bestFit="1" customWidth="1"/>
    <col min="2053" max="2053" width="18.140625" style="50" customWidth="1"/>
    <col min="2054" max="2054" width="17.42578125" style="50" bestFit="1" customWidth="1"/>
    <col min="2055" max="2055" width="17.7109375" style="50" customWidth="1"/>
    <col min="2056" max="2056" width="17.42578125" style="50" bestFit="1" customWidth="1"/>
    <col min="2057" max="2057" width="24.140625" style="50" bestFit="1" customWidth="1"/>
    <col min="2058" max="2058" width="17.42578125" style="50" bestFit="1" customWidth="1"/>
    <col min="2059" max="2059" width="27.42578125" style="50" bestFit="1" customWidth="1"/>
    <col min="2060" max="2060" width="18.42578125" style="50" bestFit="1" customWidth="1"/>
    <col min="2061" max="2061" width="15" style="50" bestFit="1" customWidth="1"/>
    <col min="2062" max="2062" width="17.42578125" style="50" bestFit="1" customWidth="1"/>
    <col min="2063" max="2063" width="19.5703125" style="50" bestFit="1" customWidth="1"/>
    <col min="2064" max="2064" width="0.5703125" style="50" customWidth="1"/>
    <col min="2065" max="2300" width="11.42578125" style="50"/>
    <col min="2301" max="2301" width="2.85546875" style="50" customWidth="1"/>
    <col min="2302" max="2302" width="4" style="50" customWidth="1"/>
    <col min="2303" max="2303" width="5.5703125" style="50" customWidth="1"/>
    <col min="2304" max="2305" width="2.7109375" style="50" customWidth="1"/>
    <col min="2306" max="2306" width="4.42578125" style="50" customWidth="1"/>
    <col min="2307" max="2307" width="28.140625" style="50" customWidth="1"/>
    <col min="2308" max="2308" width="18.85546875" style="50" bestFit="1" customWidth="1"/>
    <col min="2309" max="2309" width="18.140625" style="50" customWidth="1"/>
    <col min="2310" max="2310" width="17.42578125" style="50" bestFit="1" customWidth="1"/>
    <col min="2311" max="2311" width="17.7109375" style="50" customWidth="1"/>
    <col min="2312" max="2312" width="17.42578125" style="50" bestFit="1" customWidth="1"/>
    <col min="2313" max="2313" width="24.140625" style="50" bestFit="1" customWidth="1"/>
    <col min="2314" max="2314" width="17.42578125" style="50" bestFit="1" customWidth="1"/>
    <col min="2315" max="2315" width="27.42578125" style="50" bestFit="1" customWidth="1"/>
    <col min="2316" max="2316" width="18.42578125" style="50" bestFit="1" customWidth="1"/>
    <col min="2317" max="2317" width="15" style="50" bestFit="1" customWidth="1"/>
    <col min="2318" max="2318" width="17.42578125" style="50" bestFit="1" customWidth="1"/>
    <col min="2319" max="2319" width="19.5703125" style="50" bestFit="1" customWidth="1"/>
    <col min="2320" max="2320" width="0.5703125" style="50" customWidth="1"/>
    <col min="2321" max="2556" width="11.42578125" style="50"/>
    <col min="2557" max="2557" width="2.85546875" style="50" customWidth="1"/>
    <col min="2558" max="2558" width="4" style="50" customWidth="1"/>
    <col min="2559" max="2559" width="5.5703125" style="50" customWidth="1"/>
    <col min="2560" max="2561" width="2.7109375" style="50" customWidth="1"/>
    <col min="2562" max="2562" width="4.42578125" style="50" customWidth="1"/>
    <col min="2563" max="2563" width="28.140625" style="50" customWidth="1"/>
    <col min="2564" max="2564" width="18.85546875" style="50" bestFit="1" customWidth="1"/>
    <col min="2565" max="2565" width="18.140625" style="50" customWidth="1"/>
    <col min="2566" max="2566" width="17.42578125" style="50" bestFit="1" customWidth="1"/>
    <col min="2567" max="2567" width="17.7109375" style="50" customWidth="1"/>
    <col min="2568" max="2568" width="17.42578125" style="50" bestFit="1" customWidth="1"/>
    <col min="2569" max="2569" width="24.140625" style="50" bestFit="1" customWidth="1"/>
    <col min="2570" max="2570" width="17.42578125" style="50" bestFit="1" customWidth="1"/>
    <col min="2571" max="2571" width="27.42578125" style="50" bestFit="1" customWidth="1"/>
    <col min="2572" max="2572" width="18.42578125" style="50" bestFit="1" customWidth="1"/>
    <col min="2573" max="2573" width="15" style="50" bestFit="1" customWidth="1"/>
    <col min="2574" max="2574" width="17.42578125" style="50" bestFit="1" customWidth="1"/>
    <col min="2575" max="2575" width="19.5703125" style="50" bestFit="1" customWidth="1"/>
    <col min="2576" max="2576" width="0.5703125" style="50" customWidth="1"/>
    <col min="2577" max="2812" width="11.42578125" style="50"/>
    <col min="2813" max="2813" width="2.85546875" style="50" customWidth="1"/>
    <col min="2814" max="2814" width="4" style="50" customWidth="1"/>
    <col min="2815" max="2815" width="5.5703125" style="50" customWidth="1"/>
    <col min="2816" max="2817" width="2.7109375" style="50" customWidth="1"/>
    <col min="2818" max="2818" width="4.42578125" style="50" customWidth="1"/>
    <col min="2819" max="2819" width="28.140625" style="50" customWidth="1"/>
    <col min="2820" max="2820" width="18.85546875" style="50" bestFit="1" customWidth="1"/>
    <col min="2821" max="2821" width="18.140625" style="50" customWidth="1"/>
    <col min="2822" max="2822" width="17.42578125" style="50" bestFit="1" customWidth="1"/>
    <col min="2823" max="2823" width="17.7109375" style="50" customWidth="1"/>
    <col min="2824" max="2824" width="17.42578125" style="50" bestFit="1" customWidth="1"/>
    <col min="2825" max="2825" width="24.140625" style="50" bestFit="1" customWidth="1"/>
    <col min="2826" max="2826" width="17.42578125" style="50" bestFit="1" customWidth="1"/>
    <col min="2827" max="2827" width="27.42578125" style="50" bestFit="1" customWidth="1"/>
    <col min="2828" max="2828" width="18.42578125" style="50" bestFit="1" customWidth="1"/>
    <col min="2829" max="2829" width="15" style="50" bestFit="1" customWidth="1"/>
    <col min="2830" max="2830" width="17.42578125" style="50" bestFit="1" customWidth="1"/>
    <col min="2831" max="2831" width="19.5703125" style="50" bestFit="1" customWidth="1"/>
    <col min="2832" max="2832" width="0.5703125" style="50" customWidth="1"/>
    <col min="2833" max="3068" width="11.42578125" style="50"/>
    <col min="3069" max="3069" width="2.85546875" style="50" customWidth="1"/>
    <col min="3070" max="3070" width="4" style="50" customWidth="1"/>
    <col min="3071" max="3071" width="5.5703125" style="50" customWidth="1"/>
    <col min="3072" max="3073" width="2.7109375" style="50" customWidth="1"/>
    <col min="3074" max="3074" width="4.42578125" style="50" customWidth="1"/>
    <col min="3075" max="3075" width="28.140625" style="50" customWidth="1"/>
    <col min="3076" max="3076" width="18.85546875" style="50" bestFit="1" customWidth="1"/>
    <col min="3077" max="3077" width="18.140625" style="50" customWidth="1"/>
    <col min="3078" max="3078" width="17.42578125" style="50" bestFit="1" customWidth="1"/>
    <col min="3079" max="3079" width="17.7109375" style="50" customWidth="1"/>
    <col min="3080" max="3080" width="17.42578125" style="50" bestFit="1" customWidth="1"/>
    <col min="3081" max="3081" width="24.140625" style="50" bestFit="1" customWidth="1"/>
    <col min="3082" max="3082" width="17.42578125" style="50" bestFit="1" customWidth="1"/>
    <col min="3083" max="3083" width="27.42578125" style="50" bestFit="1" customWidth="1"/>
    <col min="3084" max="3084" width="18.42578125" style="50" bestFit="1" customWidth="1"/>
    <col min="3085" max="3085" width="15" style="50" bestFit="1" customWidth="1"/>
    <col min="3086" max="3086" width="17.42578125" style="50" bestFit="1" customWidth="1"/>
    <col min="3087" max="3087" width="19.5703125" style="50" bestFit="1" customWidth="1"/>
    <col min="3088" max="3088" width="0.5703125" style="50" customWidth="1"/>
    <col min="3089" max="3324" width="11.42578125" style="50"/>
    <col min="3325" max="3325" width="2.85546875" style="50" customWidth="1"/>
    <col min="3326" max="3326" width="4" style="50" customWidth="1"/>
    <col min="3327" max="3327" width="5.5703125" style="50" customWidth="1"/>
    <col min="3328" max="3329" width="2.7109375" style="50" customWidth="1"/>
    <col min="3330" max="3330" width="4.42578125" style="50" customWidth="1"/>
    <col min="3331" max="3331" width="28.140625" style="50" customWidth="1"/>
    <col min="3332" max="3332" width="18.85546875" style="50" bestFit="1" customWidth="1"/>
    <col min="3333" max="3333" width="18.140625" style="50" customWidth="1"/>
    <col min="3334" max="3334" width="17.42578125" style="50" bestFit="1" customWidth="1"/>
    <col min="3335" max="3335" width="17.7109375" style="50" customWidth="1"/>
    <col min="3336" max="3336" width="17.42578125" style="50" bestFit="1" customWidth="1"/>
    <col min="3337" max="3337" width="24.140625" style="50" bestFit="1" customWidth="1"/>
    <col min="3338" max="3338" width="17.42578125" style="50" bestFit="1" customWidth="1"/>
    <col min="3339" max="3339" width="27.42578125" style="50" bestFit="1" customWidth="1"/>
    <col min="3340" max="3340" width="18.42578125" style="50" bestFit="1" customWidth="1"/>
    <col min="3341" max="3341" width="15" style="50" bestFit="1" customWidth="1"/>
    <col min="3342" max="3342" width="17.42578125" style="50" bestFit="1" customWidth="1"/>
    <col min="3343" max="3343" width="19.5703125" style="50" bestFit="1" customWidth="1"/>
    <col min="3344" max="3344" width="0.5703125" style="50" customWidth="1"/>
    <col min="3345" max="3580" width="11.42578125" style="50"/>
    <col min="3581" max="3581" width="2.85546875" style="50" customWidth="1"/>
    <col min="3582" max="3582" width="4" style="50" customWidth="1"/>
    <col min="3583" max="3583" width="5.5703125" style="50" customWidth="1"/>
    <col min="3584" max="3585" width="2.7109375" style="50" customWidth="1"/>
    <col min="3586" max="3586" width="4.42578125" style="50" customWidth="1"/>
    <col min="3587" max="3587" width="28.140625" style="50" customWidth="1"/>
    <col min="3588" max="3588" width="18.85546875" style="50" bestFit="1" customWidth="1"/>
    <col min="3589" max="3589" width="18.140625" style="50" customWidth="1"/>
    <col min="3590" max="3590" width="17.42578125" style="50" bestFit="1" customWidth="1"/>
    <col min="3591" max="3591" width="17.7109375" style="50" customWidth="1"/>
    <col min="3592" max="3592" width="17.42578125" style="50" bestFit="1" customWidth="1"/>
    <col min="3593" max="3593" width="24.140625" style="50" bestFit="1" customWidth="1"/>
    <col min="3594" max="3594" width="17.42578125" style="50" bestFit="1" customWidth="1"/>
    <col min="3595" max="3595" width="27.42578125" style="50" bestFit="1" customWidth="1"/>
    <col min="3596" max="3596" width="18.42578125" style="50" bestFit="1" customWidth="1"/>
    <col min="3597" max="3597" width="15" style="50" bestFit="1" customWidth="1"/>
    <col min="3598" max="3598" width="17.42578125" style="50" bestFit="1" customWidth="1"/>
    <col min="3599" max="3599" width="19.5703125" style="50" bestFit="1" customWidth="1"/>
    <col min="3600" max="3600" width="0.5703125" style="50" customWidth="1"/>
    <col min="3601" max="3836" width="11.42578125" style="50"/>
    <col min="3837" max="3837" width="2.85546875" style="50" customWidth="1"/>
    <col min="3838" max="3838" width="4" style="50" customWidth="1"/>
    <col min="3839" max="3839" width="5.5703125" style="50" customWidth="1"/>
    <col min="3840" max="3841" width="2.7109375" style="50" customWidth="1"/>
    <col min="3842" max="3842" width="4.42578125" style="50" customWidth="1"/>
    <col min="3843" max="3843" width="28.140625" style="50" customWidth="1"/>
    <col min="3844" max="3844" width="18.85546875" style="50" bestFit="1" customWidth="1"/>
    <col min="3845" max="3845" width="18.140625" style="50" customWidth="1"/>
    <col min="3846" max="3846" width="17.42578125" style="50" bestFit="1" customWidth="1"/>
    <col min="3847" max="3847" width="17.7109375" style="50" customWidth="1"/>
    <col min="3848" max="3848" width="17.42578125" style="50" bestFit="1" customWidth="1"/>
    <col min="3849" max="3849" width="24.140625" style="50" bestFit="1" customWidth="1"/>
    <col min="3850" max="3850" width="17.42578125" style="50" bestFit="1" customWidth="1"/>
    <col min="3851" max="3851" width="27.42578125" style="50" bestFit="1" customWidth="1"/>
    <col min="3852" max="3852" width="18.42578125" style="50" bestFit="1" customWidth="1"/>
    <col min="3853" max="3853" width="15" style="50" bestFit="1" customWidth="1"/>
    <col min="3854" max="3854" width="17.42578125" style="50" bestFit="1" customWidth="1"/>
    <col min="3855" max="3855" width="19.5703125" style="50" bestFit="1" customWidth="1"/>
    <col min="3856" max="3856" width="0.5703125" style="50" customWidth="1"/>
    <col min="3857" max="4092" width="11.42578125" style="50"/>
    <col min="4093" max="4093" width="2.85546875" style="50" customWidth="1"/>
    <col min="4094" max="4094" width="4" style="50" customWidth="1"/>
    <col min="4095" max="4095" width="5.5703125" style="50" customWidth="1"/>
    <col min="4096" max="4097" width="2.7109375" style="50" customWidth="1"/>
    <col min="4098" max="4098" width="4.42578125" style="50" customWidth="1"/>
    <col min="4099" max="4099" width="28.140625" style="50" customWidth="1"/>
    <col min="4100" max="4100" width="18.85546875" style="50" bestFit="1" customWidth="1"/>
    <col min="4101" max="4101" width="18.140625" style="50" customWidth="1"/>
    <col min="4102" max="4102" width="17.42578125" style="50" bestFit="1" customWidth="1"/>
    <col min="4103" max="4103" width="17.7109375" style="50" customWidth="1"/>
    <col min="4104" max="4104" width="17.42578125" style="50" bestFit="1" customWidth="1"/>
    <col min="4105" max="4105" width="24.140625" style="50" bestFit="1" customWidth="1"/>
    <col min="4106" max="4106" width="17.42578125" style="50" bestFit="1" customWidth="1"/>
    <col min="4107" max="4107" width="27.42578125" style="50" bestFit="1" customWidth="1"/>
    <col min="4108" max="4108" width="18.42578125" style="50" bestFit="1" customWidth="1"/>
    <col min="4109" max="4109" width="15" style="50" bestFit="1" customWidth="1"/>
    <col min="4110" max="4110" width="17.42578125" style="50" bestFit="1" customWidth="1"/>
    <col min="4111" max="4111" width="19.5703125" style="50" bestFit="1" customWidth="1"/>
    <col min="4112" max="4112" width="0.5703125" style="50" customWidth="1"/>
    <col min="4113" max="4348" width="11.42578125" style="50"/>
    <col min="4349" max="4349" width="2.85546875" style="50" customWidth="1"/>
    <col min="4350" max="4350" width="4" style="50" customWidth="1"/>
    <col min="4351" max="4351" width="5.5703125" style="50" customWidth="1"/>
    <col min="4352" max="4353" width="2.7109375" style="50" customWidth="1"/>
    <col min="4354" max="4354" width="4.42578125" style="50" customWidth="1"/>
    <col min="4355" max="4355" width="28.140625" style="50" customWidth="1"/>
    <col min="4356" max="4356" width="18.85546875" style="50" bestFit="1" customWidth="1"/>
    <col min="4357" max="4357" width="18.140625" style="50" customWidth="1"/>
    <col min="4358" max="4358" width="17.42578125" style="50" bestFit="1" customWidth="1"/>
    <col min="4359" max="4359" width="17.7109375" style="50" customWidth="1"/>
    <col min="4360" max="4360" width="17.42578125" style="50" bestFit="1" customWidth="1"/>
    <col min="4361" max="4361" width="24.140625" style="50" bestFit="1" customWidth="1"/>
    <col min="4362" max="4362" width="17.42578125" style="50" bestFit="1" customWidth="1"/>
    <col min="4363" max="4363" width="27.42578125" style="50" bestFit="1" customWidth="1"/>
    <col min="4364" max="4364" width="18.42578125" style="50" bestFit="1" customWidth="1"/>
    <col min="4365" max="4365" width="15" style="50" bestFit="1" customWidth="1"/>
    <col min="4366" max="4366" width="17.42578125" style="50" bestFit="1" customWidth="1"/>
    <col min="4367" max="4367" width="19.5703125" style="50" bestFit="1" customWidth="1"/>
    <col min="4368" max="4368" width="0.5703125" style="50" customWidth="1"/>
    <col min="4369" max="4604" width="11.42578125" style="50"/>
    <col min="4605" max="4605" width="2.85546875" style="50" customWidth="1"/>
    <col min="4606" max="4606" width="4" style="50" customWidth="1"/>
    <col min="4607" max="4607" width="5.5703125" style="50" customWidth="1"/>
    <col min="4608" max="4609" width="2.7109375" style="50" customWidth="1"/>
    <col min="4610" max="4610" width="4.42578125" style="50" customWidth="1"/>
    <col min="4611" max="4611" width="28.140625" style="50" customWidth="1"/>
    <col min="4612" max="4612" width="18.85546875" style="50" bestFit="1" customWidth="1"/>
    <col min="4613" max="4613" width="18.140625" style="50" customWidth="1"/>
    <col min="4614" max="4614" width="17.42578125" style="50" bestFit="1" customWidth="1"/>
    <col min="4615" max="4615" width="17.7109375" style="50" customWidth="1"/>
    <col min="4616" max="4616" width="17.42578125" style="50" bestFit="1" customWidth="1"/>
    <col min="4617" max="4617" width="24.140625" style="50" bestFit="1" customWidth="1"/>
    <col min="4618" max="4618" width="17.42578125" style="50" bestFit="1" customWidth="1"/>
    <col min="4619" max="4619" width="27.42578125" style="50" bestFit="1" customWidth="1"/>
    <col min="4620" max="4620" width="18.42578125" style="50" bestFit="1" customWidth="1"/>
    <col min="4621" max="4621" width="15" style="50" bestFit="1" customWidth="1"/>
    <col min="4622" max="4622" width="17.42578125" style="50" bestFit="1" customWidth="1"/>
    <col min="4623" max="4623" width="19.5703125" style="50" bestFit="1" customWidth="1"/>
    <col min="4624" max="4624" width="0.5703125" style="50" customWidth="1"/>
    <col min="4625" max="4860" width="11.42578125" style="50"/>
    <col min="4861" max="4861" width="2.85546875" style="50" customWidth="1"/>
    <col min="4862" max="4862" width="4" style="50" customWidth="1"/>
    <col min="4863" max="4863" width="5.5703125" style="50" customWidth="1"/>
    <col min="4864" max="4865" width="2.7109375" style="50" customWidth="1"/>
    <col min="4866" max="4866" width="4.42578125" style="50" customWidth="1"/>
    <col min="4867" max="4867" width="28.140625" style="50" customWidth="1"/>
    <col min="4868" max="4868" width="18.85546875" style="50" bestFit="1" customWidth="1"/>
    <col min="4869" max="4869" width="18.140625" style="50" customWidth="1"/>
    <col min="4870" max="4870" width="17.42578125" style="50" bestFit="1" customWidth="1"/>
    <col min="4871" max="4871" width="17.7109375" style="50" customWidth="1"/>
    <col min="4872" max="4872" width="17.42578125" style="50" bestFit="1" customWidth="1"/>
    <col min="4873" max="4873" width="24.140625" style="50" bestFit="1" customWidth="1"/>
    <col min="4874" max="4874" width="17.42578125" style="50" bestFit="1" customWidth="1"/>
    <col min="4875" max="4875" width="27.42578125" style="50" bestFit="1" customWidth="1"/>
    <col min="4876" max="4876" width="18.42578125" style="50" bestFit="1" customWidth="1"/>
    <col min="4877" max="4877" width="15" style="50" bestFit="1" customWidth="1"/>
    <col min="4878" max="4878" width="17.42578125" style="50" bestFit="1" customWidth="1"/>
    <col min="4879" max="4879" width="19.5703125" style="50" bestFit="1" customWidth="1"/>
    <col min="4880" max="4880" width="0.5703125" style="50" customWidth="1"/>
    <col min="4881" max="5116" width="11.42578125" style="50"/>
    <col min="5117" max="5117" width="2.85546875" style="50" customWidth="1"/>
    <col min="5118" max="5118" width="4" style="50" customWidth="1"/>
    <col min="5119" max="5119" width="5.5703125" style="50" customWidth="1"/>
    <col min="5120" max="5121" width="2.7109375" style="50" customWidth="1"/>
    <col min="5122" max="5122" width="4.42578125" style="50" customWidth="1"/>
    <col min="5123" max="5123" width="28.140625" style="50" customWidth="1"/>
    <col min="5124" max="5124" width="18.85546875" style="50" bestFit="1" customWidth="1"/>
    <col min="5125" max="5125" width="18.140625" style="50" customWidth="1"/>
    <col min="5126" max="5126" width="17.42578125" style="50" bestFit="1" customWidth="1"/>
    <col min="5127" max="5127" width="17.7109375" style="50" customWidth="1"/>
    <col min="5128" max="5128" width="17.42578125" style="50" bestFit="1" customWidth="1"/>
    <col min="5129" max="5129" width="24.140625" style="50" bestFit="1" customWidth="1"/>
    <col min="5130" max="5130" width="17.42578125" style="50" bestFit="1" customWidth="1"/>
    <col min="5131" max="5131" width="27.42578125" style="50" bestFit="1" customWidth="1"/>
    <col min="5132" max="5132" width="18.42578125" style="50" bestFit="1" customWidth="1"/>
    <col min="5133" max="5133" width="15" style="50" bestFit="1" customWidth="1"/>
    <col min="5134" max="5134" width="17.42578125" style="50" bestFit="1" customWidth="1"/>
    <col min="5135" max="5135" width="19.5703125" style="50" bestFit="1" customWidth="1"/>
    <col min="5136" max="5136" width="0.5703125" style="50" customWidth="1"/>
    <col min="5137" max="5372" width="11.42578125" style="50"/>
    <col min="5373" max="5373" width="2.85546875" style="50" customWidth="1"/>
    <col min="5374" max="5374" width="4" style="50" customWidth="1"/>
    <col min="5375" max="5375" width="5.5703125" style="50" customWidth="1"/>
    <col min="5376" max="5377" width="2.7109375" style="50" customWidth="1"/>
    <col min="5378" max="5378" width="4.42578125" style="50" customWidth="1"/>
    <col min="5379" max="5379" width="28.140625" style="50" customWidth="1"/>
    <col min="5380" max="5380" width="18.85546875" style="50" bestFit="1" customWidth="1"/>
    <col min="5381" max="5381" width="18.140625" style="50" customWidth="1"/>
    <col min="5382" max="5382" width="17.42578125" style="50" bestFit="1" customWidth="1"/>
    <col min="5383" max="5383" width="17.7109375" style="50" customWidth="1"/>
    <col min="5384" max="5384" width="17.42578125" style="50" bestFit="1" customWidth="1"/>
    <col min="5385" max="5385" width="24.140625" style="50" bestFit="1" customWidth="1"/>
    <col min="5386" max="5386" width="17.42578125" style="50" bestFit="1" customWidth="1"/>
    <col min="5387" max="5387" width="27.42578125" style="50" bestFit="1" customWidth="1"/>
    <col min="5388" max="5388" width="18.42578125" style="50" bestFit="1" customWidth="1"/>
    <col min="5389" max="5389" width="15" style="50" bestFit="1" customWidth="1"/>
    <col min="5390" max="5390" width="17.42578125" style="50" bestFit="1" customWidth="1"/>
    <col min="5391" max="5391" width="19.5703125" style="50" bestFit="1" customWidth="1"/>
    <col min="5392" max="5392" width="0.5703125" style="50" customWidth="1"/>
    <col min="5393" max="5628" width="11.42578125" style="50"/>
    <col min="5629" max="5629" width="2.85546875" style="50" customWidth="1"/>
    <col min="5630" max="5630" width="4" style="50" customWidth="1"/>
    <col min="5631" max="5631" width="5.5703125" style="50" customWidth="1"/>
    <col min="5632" max="5633" width="2.7109375" style="50" customWidth="1"/>
    <col min="5634" max="5634" width="4.42578125" style="50" customWidth="1"/>
    <col min="5635" max="5635" width="28.140625" style="50" customWidth="1"/>
    <col min="5636" max="5636" width="18.85546875" style="50" bestFit="1" customWidth="1"/>
    <col min="5637" max="5637" width="18.140625" style="50" customWidth="1"/>
    <col min="5638" max="5638" width="17.42578125" style="50" bestFit="1" customWidth="1"/>
    <col min="5639" max="5639" width="17.7109375" style="50" customWidth="1"/>
    <col min="5640" max="5640" width="17.42578125" style="50" bestFit="1" customWidth="1"/>
    <col min="5641" max="5641" width="24.140625" style="50" bestFit="1" customWidth="1"/>
    <col min="5642" max="5642" width="17.42578125" style="50" bestFit="1" customWidth="1"/>
    <col min="5643" max="5643" width="27.42578125" style="50" bestFit="1" customWidth="1"/>
    <col min="5644" max="5644" width="18.42578125" style="50" bestFit="1" customWidth="1"/>
    <col min="5645" max="5645" width="15" style="50" bestFit="1" customWidth="1"/>
    <col min="5646" max="5646" width="17.42578125" style="50" bestFit="1" customWidth="1"/>
    <col min="5647" max="5647" width="19.5703125" style="50" bestFit="1" customWidth="1"/>
    <col min="5648" max="5648" width="0.5703125" style="50" customWidth="1"/>
    <col min="5649" max="5884" width="11.42578125" style="50"/>
    <col min="5885" max="5885" width="2.85546875" style="50" customWidth="1"/>
    <col min="5886" max="5886" width="4" style="50" customWidth="1"/>
    <col min="5887" max="5887" width="5.5703125" style="50" customWidth="1"/>
    <col min="5888" max="5889" width="2.7109375" style="50" customWidth="1"/>
    <col min="5890" max="5890" width="4.42578125" style="50" customWidth="1"/>
    <col min="5891" max="5891" width="28.140625" style="50" customWidth="1"/>
    <col min="5892" max="5892" width="18.85546875" style="50" bestFit="1" customWidth="1"/>
    <col min="5893" max="5893" width="18.140625" style="50" customWidth="1"/>
    <col min="5894" max="5894" width="17.42578125" style="50" bestFit="1" customWidth="1"/>
    <col min="5895" max="5895" width="17.7109375" style="50" customWidth="1"/>
    <col min="5896" max="5896" width="17.42578125" style="50" bestFit="1" customWidth="1"/>
    <col min="5897" max="5897" width="24.140625" style="50" bestFit="1" customWidth="1"/>
    <col min="5898" max="5898" width="17.42578125" style="50" bestFit="1" customWidth="1"/>
    <col min="5899" max="5899" width="27.42578125" style="50" bestFit="1" customWidth="1"/>
    <col min="5900" max="5900" width="18.42578125" style="50" bestFit="1" customWidth="1"/>
    <col min="5901" max="5901" width="15" style="50" bestFit="1" customWidth="1"/>
    <col min="5902" max="5902" width="17.42578125" style="50" bestFit="1" customWidth="1"/>
    <col min="5903" max="5903" width="19.5703125" style="50" bestFit="1" customWidth="1"/>
    <col min="5904" max="5904" width="0.5703125" style="50" customWidth="1"/>
    <col min="5905" max="6140" width="11.42578125" style="50"/>
    <col min="6141" max="6141" width="2.85546875" style="50" customWidth="1"/>
    <col min="6142" max="6142" width="4" style="50" customWidth="1"/>
    <col min="6143" max="6143" width="5.5703125" style="50" customWidth="1"/>
    <col min="6144" max="6145" width="2.7109375" style="50" customWidth="1"/>
    <col min="6146" max="6146" width="4.42578125" style="50" customWidth="1"/>
    <col min="6147" max="6147" width="28.140625" style="50" customWidth="1"/>
    <col min="6148" max="6148" width="18.85546875" style="50" bestFit="1" customWidth="1"/>
    <col min="6149" max="6149" width="18.140625" style="50" customWidth="1"/>
    <col min="6150" max="6150" width="17.42578125" style="50" bestFit="1" customWidth="1"/>
    <col min="6151" max="6151" width="17.7109375" style="50" customWidth="1"/>
    <col min="6152" max="6152" width="17.42578125" style="50" bestFit="1" customWidth="1"/>
    <col min="6153" max="6153" width="24.140625" style="50" bestFit="1" customWidth="1"/>
    <col min="6154" max="6154" width="17.42578125" style="50" bestFit="1" customWidth="1"/>
    <col min="6155" max="6155" width="27.42578125" style="50" bestFit="1" customWidth="1"/>
    <col min="6156" max="6156" width="18.42578125" style="50" bestFit="1" customWidth="1"/>
    <col min="6157" max="6157" width="15" style="50" bestFit="1" customWidth="1"/>
    <col min="6158" max="6158" width="17.42578125" style="50" bestFit="1" customWidth="1"/>
    <col min="6159" max="6159" width="19.5703125" style="50" bestFit="1" customWidth="1"/>
    <col min="6160" max="6160" width="0.5703125" style="50" customWidth="1"/>
    <col min="6161" max="6396" width="11.42578125" style="50"/>
    <col min="6397" max="6397" width="2.85546875" style="50" customWidth="1"/>
    <col min="6398" max="6398" width="4" style="50" customWidth="1"/>
    <col min="6399" max="6399" width="5.5703125" style="50" customWidth="1"/>
    <col min="6400" max="6401" width="2.7109375" style="50" customWidth="1"/>
    <col min="6402" max="6402" width="4.42578125" style="50" customWidth="1"/>
    <col min="6403" max="6403" width="28.140625" style="50" customWidth="1"/>
    <col min="6404" max="6404" width="18.85546875" style="50" bestFit="1" customWidth="1"/>
    <col min="6405" max="6405" width="18.140625" style="50" customWidth="1"/>
    <col min="6406" max="6406" width="17.42578125" style="50" bestFit="1" customWidth="1"/>
    <col min="6407" max="6407" width="17.7109375" style="50" customWidth="1"/>
    <col min="6408" max="6408" width="17.42578125" style="50" bestFit="1" customWidth="1"/>
    <col min="6409" max="6409" width="24.140625" style="50" bestFit="1" customWidth="1"/>
    <col min="6410" max="6410" width="17.42578125" style="50" bestFit="1" customWidth="1"/>
    <col min="6411" max="6411" width="27.42578125" style="50" bestFit="1" customWidth="1"/>
    <col min="6412" max="6412" width="18.42578125" style="50" bestFit="1" customWidth="1"/>
    <col min="6413" max="6413" width="15" style="50" bestFit="1" customWidth="1"/>
    <col min="6414" max="6414" width="17.42578125" style="50" bestFit="1" customWidth="1"/>
    <col min="6415" max="6415" width="19.5703125" style="50" bestFit="1" customWidth="1"/>
    <col min="6416" max="6416" width="0.5703125" style="50" customWidth="1"/>
    <col min="6417" max="6652" width="11.42578125" style="50"/>
    <col min="6653" max="6653" width="2.85546875" style="50" customWidth="1"/>
    <col min="6654" max="6654" width="4" style="50" customWidth="1"/>
    <col min="6655" max="6655" width="5.5703125" style="50" customWidth="1"/>
    <col min="6656" max="6657" width="2.7109375" style="50" customWidth="1"/>
    <col min="6658" max="6658" width="4.42578125" style="50" customWidth="1"/>
    <col min="6659" max="6659" width="28.140625" style="50" customWidth="1"/>
    <col min="6660" max="6660" width="18.85546875" style="50" bestFit="1" customWidth="1"/>
    <col min="6661" max="6661" width="18.140625" style="50" customWidth="1"/>
    <col min="6662" max="6662" width="17.42578125" style="50" bestFit="1" customWidth="1"/>
    <col min="6663" max="6663" width="17.7109375" style="50" customWidth="1"/>
    <col min="6664" max="6664" width="17.42578125" style="50" bestFit="1" customWidth="1"/>
    <col min="6665" max="6665" width="24.140625" style="50" bestFit="1" customWidth="1"/>
    <col min="6666" max="6666" width="17.42578125" style="50" bestFit="1" customWidth="1"/>
    <col min="6667" max="6667" width="27.42578125" style="50" bestFit="1" customWidth="1"/>
    <col min="6668" max="6668" width="18.42578125" style="50" bestFit="1" customWidth="1"/>
    <col min="6669" max="6669" width="15" style="50" bestFit="1" customWidth="1"/>
    <col min="6670" max="6670" width="17.42578125" style="50" bestFit="1" customWidth="1"/>
    <col min="6671" max="6671" width="19.5703125" style="50" bestFit="1" customWidth="1"/>
    <col min="6672" max="6672" width="0.5703125" style="50" customWidth="1"/>
    <col min="6673" max="6908" width="11.42578125" style="50"/>
    <col min="6909" max="6909" width="2.85546875" style="50" customWidth="1"/>
    <col min="6910" max="6910" width="4" style="50" customWidth="1"/>
    <col min="6911" max="6911" width="5.5703125" style="50" customWidth="1"/>
    <col min="6912" max="6913" width="2.7109375" style="50" customWidth="1"/>
    <col min="6914" max="6914" width="4.42578125" style="50" customWidth="1"/>
    <col min="6915" max="6915" width="28.140625" style="50" customWidth="1"/>
    <col min="6916" max="6916" width="18.85546875" style="50" bestFit="1" customWidth="1"/>
    <col min="6917" max="6917" width="18.140625" style="50" customWidth="1"/>
    <col min="6918" max="6918" width="17.42578125" style="50" bestFit="1" customWidth="1"/>
    <col min="6919" max="6919" width="17.7109375" style="50" customWidth="1"/>
    <col min="6920" max="6920" width="17.42578125" style="50" bestFit="1" customWidth="1"/>
    <col min="6921" max="6921" width="24.140625" style="50" bestFit="1" customWidth="1"/>
    <col min="6922" max="6922" width="17.42578125" style="50" bestFit="1" customWidth="1"/>
    <col min="6923" max="6923" width="27.42578125" style="50" bestFit="1" customWidth="1"/>
    <col min="6924" max="6924" width="18.42578125" style="50" bestFit="1" customWidth="1"/>
    <col min="6925" max="6925" width="15" style="50" bestFit="1" customWidth="1"/>
    <col min="6926" max="6926" width="17.42578125" style="50" bestFit="1" customWidth="1"/>
    <col min="6927" max="6927" width="19.5703125" style="50" bestFit="1" customWidth="1"/>
    <col min="6928" max="6928" width="0.5703125" style="50" customWidth="1"/>
    <col min="6929" max="7164" width="11.42578125" style="50"/>
    <col min="7165" max="7165" width="2.85546875" style="50" customWidth="1"/>
    <col min="7166" max="7166" width="4" style="50" customWidth="1"/>
    <col min="7167" max="7167" width="5.5703125" style="50" customWidth="1"/>
    <col min="7168" max="7169" width="2.7109375" style="50" customWidth="1"/>
    <col min="7170" max="7170" width="4.42578125" style="50" customWidth="1"/>
    <col min="7171" max="7171" width="28.140625" style="50" customWidth="1"/>
    <col min="7172" max="7172" width="18.85546875" style="50" bestFit="1" customWidth="1"/>
    <col min="7173" max="7173" width="18.140625" style="50" customWidth="1"/>
    <col min="7174" max="7174" width="17.42578125" style="50" bestFit="1" customWidth="1"/>
    <col min="7175" max="7175" width="17.7109375" style="50" customWidth="1"/>
    <col min="7176" max="7176" width="17.42578125" style="50" bestFit="1" customWidth="1"/>
    <col min="7177" max="7177" width="24.140625" style="50" bestFit="1" customWidth="1"/>
    <col min="7178" max="7178" width="17.42578125" style="50" bestFit="1" customWidth="1"/>
    <col min="7179" max="7179" width="27.42578125" style="50" bestFit="1" customWidth="1"/>
    <col min="7180" max="7180" width="18.42578125" style="50" bestFit="1" customWidth="1"/>
    <col min="7181" max="7181" width="15" style="50" bestFit="1" customWidth="1"/>
    <col min="7182" max="7182" width="17.42578125" style="50" bestFit="1" customWidth="1"/>
    <col min="7183" max="7183" width="19.5703125" style="50" bestFit="1" customWidth="1"/>
    <col min="7184" max="7184" width="0.5703125" style="50" customWidth="1"/>
    <col min="7185" max="7420" width="11.42578125" style="50"/>
    <col min="7421" max="7421" width="2.85546875" style="50" customWidth="1"/>
    <col min="7422" max="7422" width="4" style="50" customWidth="1"/>
    <col min="7423" max="7423" width="5.5703125" style="50" customWidth="1"/>
    <col min="7424" max="7425" width="2.7109375" style="50" customWidth="1"/>
    <col min="7426" max="7426" width="4.42578125" style="50" customWidth="1"/>
    <col min="7427" max="7427" width="28.140625" style="50" customWidth="1"/>
    <col min="7428" max="7428" width="18.85546875" style="50" bestFit="1" customWidth="1"/>
    <col min="7429" max="7429" width="18.140625" style="50" customWidth="1"/>
    <col min="7430" max="7430" width="17.42578125" style="50" bestFit="1" customWidth="1"/>
    <col min="7431" max="7431" width="17.7109375" style="50" customWidth="1"/>
    <col min="7432" max="7432" width="17.42578125" style="50" bestFit="1" customWidth="1"/>
    <col min="7433" max="7433" width="24.140625" style="50" bestFit="1" customWidth="1"/>
    <col min="7434" max="7434" width="17.42578125" style="50" bestFit="1" customWidth="1"/>
    <col min="7435" max="7435" width="27.42578125" style="50" bestFit="1" customWidth="1"/>
    <col min="7436" max="7436" width="18.42578125" style="50" bestFit="1" customWidth="1"/>
    <col min="7437" max="7437" width="15" style="50" bestFit="1" customWidth="1"/>
    <col min="7438" max="7438" width="17.42578125" style="50" bestFit="1" customWidth="1"/>
    <col min="7439" max="7439" width="19.5703125" style="50" bestFit="1" customWidth="1"/>
    <col min="7440" max="7440" width="0.5703125" style="50" customWidth="1"/>
    <col min="7441" max="7676" width="11.42578125" style="50"/>
    <col min="7677" max="7677" width="2.85546875" style="50" customWidth="1"/>
    <col min="7678" max="7678" width="4" style="50" customWidth="1"/>
    <col min="7679" max="7679" width="5.5703125" style="50" customWidth="1"/>
    <col min="7680" max="7681" width="2.7109375" style="50" customWidth="1"/>
    <col min="7682" max="7682" width="4.42578125" style="50" customWidth="1"/>
    <col min="7683" max="7683" width="28.140625" style="50" customWidth="1"/>
    <col min="7684" max="7684" width="18.85546875" style="50" bestFit="1" customWidth="1"/>
    <col min="7685" max="7685" width="18.140625" style="50" customWidth="1"/>
    <col min="7686" max="7686" width="17.42578125" style="50" bestFit="1" customWidth="1"/>
    <col min="7687" max="7687" width="17.7109375" style="50" customWidth="1"/>
    <col min="7688" max="7688" width="17.42578125" style="50" bestFit="1" customWidth="1"/>
    <col min="7689" max="7689" width="24.140625" style="50" bestFit="1" customWidth="1"/>
    <col min="7690" max="7690" width="17.42578125" style="50" bestFit="1" customWidth="1"/>
    <col min="7691" max="7691" width="27.42578125" style="50" bestFit="1" customWidth="1"/>
    <col min="7692" max="7692" width="18.42578125" style="50" bestFit="1" customWidth="1"/>
    <col min="7693" max="7693" width="15" style="50" bestFit="1" customWidth="1"/>
    <col min="7694" max="7694" width="17.42578125" style="50" bestFit="1" customWidth="1"/>
    <col min="7695" max="7695" width="19.5703125" style="50" bestFit="1" customWidth="1"/>
    <col min="7696" max="7696" width="0.5703125" style="50" customWidth="1"/>
    <col min="7697" max="7932" width="11.42578125" style="50"/>
    <col min="7933" max="7933" width="2.85546875" style="50" customWidth="1"/>
    <col min="7934" max="7934" width="4" style="50" customWidth="1"/>
    <col min="7935" max="7935" width="5.5703125" style="50" customWidth="1"/>
    <col min="7936" max="7937" width="2.7109375" style="50" customWidth="1"/>
    <col min="7938" max="7938" width="4.42578125" style="50" customWidth="1"/>
    <col min="7939" max="7939" width="28.140625" style="50" customWidth="1"/>
    <col min="7940" max="7940" width="18.85546875" style="50" bestFit="1" customWidth="1"/>
    <col min="7941" max="7941" width="18.140625" style="50" customWidth="1"/>
    <col min="7942" max="7942" width="17.42578125" style="50" bestFit="1" customWidth="1"/>
    <col min="7943" max="7943" width="17.7109375" style="50" customWidth="1"/>
    <col min="7944" max="7944" width="17.42578125" style="50" bestFit="1" customWidth="1"/>
    <col min="7945" max="7945" width="24.140625" style="50" bestFit="1" customWidth="1"/>
    <col min="7946" max="7946" width="17.42578125" style="50" bestFit="1" customWidth="1"/>
    <col min="7947" max="7947" width="27.42578125" style="50" bestFit="1" customWidth="1"/>
    <col min="7948" max="7948" width="18.42578125" style="50" bestFit="1" customWidth="1"/>
    <col min="7949" max="7949" width="15" style="50" bestFit="1" customWidth="1"/>
    <col min="7950" max="7950" width="17.42578125" style="50" bestFit="1" customWidth="1"/>
    <col min="7951" max="7951" width="19.5703125" style="50" bestFit="1" customWidth="1"/>
    <col min="7952" max="7952" width="0.5703125" style="50" customWidth="1"/>
    <col min="7953" max="8188" width="11.42578125" style="50"/>
    <col min="8189" max="8189" width="2.85546875" style="50" customWidth="1"/>
    <col min="8190" max="8190" width="4" style="50" customWidth="1"/>
    <col min="8191" max="8191" width="5.5703125" style="50" customWidth="1"/>
    <col min="8192" max="8193" width="2.7109375" style="50" customWidth="1"/>
    <col min="8194" max="8194" width="4.42578125" style="50" customWidth="1"/>
    <col min="8195" max="8195" width="28.140625" style="50" customWidth="1"/>
    <col min="8196" max="8196" width="18.85546875" style="50" bestFit="1" customWidth="1"/>
    <col min="8197" max="8197" width="18.140625" style="50" customWidth="1"/>
    <col min="8198" max="8198" width="17.42578125" style="50" bestFit="1" customWidth="1"/>
    <col min="8199" max="8199" width="17.7109375" style="50" customWidth="1"/>
    <col min="8200" max="8200" width="17.42578125" style="50" bestFit="1" customWidth="1"/>
    <col min="8201" max="8201" width="24.140625" style="50" bestFit="1" customWidth="1"/>
    <col min="8202" max="8202" width="17.42578125" style="50" bestFit="1" customWidth="1"/>
    <col min="8203" max="8203" width="27.42578125" style="50" bestFit="1" customWidth="1"/>
    <col min="8204" max="8204" width="18.42578125" style="50" bestFit="1" customWidth="1"/>
    <col min="8205" max="8205" width="15" style="50" bestFit="1" customWidth="1"/>
    <col min="8206" max="8206" width="17.42578125" style="50" bestFit="1" customWidth="1"/>
    <col min="8207" max="8207" width="19.5703125" style="50" bestFit="1" customWidth="1"/>
    <col min="8208" max="8208" width="0.5703125" style="50" customWidth="1"/>
    <col min="8209" max="8444" width="11.42578125" style="50"/>
    <col min="8445" max="8445" width="2.85546875" style="50" customWidth="1"/>
    <col min="8446" max="8446" width="4" style="50" customWidth="1"/>
    <col min="8447" max="8447" width="5.5703125" style="50" customWidth="1"/>
    <col min="8448" max="8449" width="2.7109375" style="50" customWidth="1"/>
    <col min="8450" max="8450" width="4.42578125" style="50" customWidth="1"/>
    <col min="8451" max="8451" width="28.140625" style="50" customWidth="1"/>
    <col min="8452" max="8452" width="18.85546875" style="50" bestFit="1" customWidth="1"/>
    <col min="8453" max="8453" width="18.140625" style="50" customWidth="1"/>
    <col min="8454" max="8454" width="17.42578125" style="50" bestFit="1" customWidth="1"/>
    <col min="8455" max="8455" width="17.7109375" style="50" customWidth="1"/>
    <col min="8456" max="8456" width="17.42578125" style="50" bestFit="1" customWidth="1"/>
    <col min="8457" max="8457" width="24.140625" style="50" bestFit="1" customWidth="1"/>
    <col min="8458" max="8458" width="17.42578125" style="50" bestFit="1" customWidth="1"/>
    <col min="8459" max="8459" width="27.42578125" style="50" bestFit="1" customWidth="1"/>
    <col min="8460" max="8460" width="18.42578125" style="50" bestFit="1" customWidth="1"/>
    <col min="8461" max="8461" width="15" style="50" bestFit="1" customWidth="1"/>
    <col min="8462" max="8462" width="17.42578125" style="50" bestFit="1" customWidth="1"/>
    <col min="8463" max="8463" width="19.5703125" style="50" bestFit="1" customWidth="1"/>
    <col min="8464" max="8464" width="0.5703125" style="50" customWidth="1"/>
    <col min="8465" max="8700" width="11.42578125" style="50"/>
    <col min="8701" max="8701" width="2.85546875" style="50" customWidth="1"/>
    <col min="8702" max="8702" width="4" style="50" customWidth="1"/>
    <col min="8703" max="8703" width="5.5703125" style="50" customWidth="1"/>
    <col min="8704" max="8705" width="2.7109375" style="50" customWidth="1"/>
    <col min="8706" max="8706" width="4.42578125" style="50" customWidth="1"/>
    <col min="8707" max="8707" width="28.140625" style="50" customWidth="1"/>
    <col min="8708" max="8708" width="18.85546875" style="50" bestFit="1" customWidth="1"/>
    <col min="8709" max="8709" width="18.140625" style="50" customWidth="1"/>
    <col min="8710" max="8710" width="17.42578125" style="50" bestFit="1" customWidth="1"/>
    <col min="8711" max="8711" width="17.7109375" style="50" customWidth="1"/>
    <col min="8712" max="8712" width="17.42578125" style="50" bestFit="1" customWidth="1"/>
    <col min="8713" max="8713" width="24.140625" style="50" bestFit="1" customWidth="1"/>
    <col min="8714" max="8714" width="17.42578125" style="50" bestFit="1" customWidth="1"/>
    <col min="8715" max="8715" width="27.42578125" style="50" bestFit="1" customWidth="1"/>
    <col min="8716" max="8716" width="18.42578125" style="50" bestFit="1" customWidth="1"/>
    <col min="8717" max="8717" width="15" style="50" bestFit="1" customWidth="1"/>
    <col min="8718" max="8718" width="17.42578125" style="50" bestFit="1" customWidth="1"/>
    <col min="8719" max="8719" width="19.5703125" style="50" bestFit="1" customWidth="1"/>
    <col min="8720" max="8720" width="0.5703125" style="50" customWidth="1"/>
    <col min="8721" max="8956" width="11.42578125" style="50"/>
    <col min="8957" max="8957" width="2.85546875" style="50" customWidth="1"/>
    <col min="8958" max="8958" width="4" style="50" customWidth="1"/>
    <col min="8959" max="8959" width="5.5703125" style="50" customWidth="1"/>
    <col min="8960" max="8961" width="2.7109375" style="50" customWidth="1"/>
    <col min="8962" max="8962" width="4.42578125" style="50" customWidth="1"/>
    <col min="8963" max="8963" width="28.140625" style="50" customWidth="1"/>
    <col min="8964" max="8964" width="18.85546875" style="50" bestFit="1" customWidth="1"/>
    <col min="8965" max="8965" width="18.140625" style="50" customWidth="1"/>
    <col min="8966" max="8966" width="17.42578125" style="50" bestFit="1" customWidth="1"/>
    <col min="8967" max="8967" width="17.7109375" style="50" customWidth="1"/>
    <col min="8968" max="8968" width="17.42578125" style="50" bestFit="1" customWidth="1"/>
    <col min="8969" max="8969" width="24.140625" style="50" bestFit="1" customWidth="1"/>
    <col min="8970" max="8970" width="17.42578125" style="50" bestFit="1" customWidth="1"/>
    <col min="8971" max="8971" width="27.42578125" style="50" bestFit="1" customWidth="1"/>
    <col min="8972" max="8972" width="18.42578125" style="50" bestFit="1" customWidth="1"/>
    <col min="8973" max="8973" width="15" style="50" bestFit="1" customWidth="1"/>
    <col min="8974" max="8974" width="17.42578125" style="50" bestFit="1" customWidth="1"/>
    <col min="8975" max="8975" width="19.5703125" style="50" bestFit="1" customWidth="1"/>
    <col min="8976" max="8976" width="0.5703125" style="50" customWidth="1"/>
    <col min="8977" max="9212" width="11.42578125" style="50"/>
    <col min="9213" max="9213" width="2.85546875" style="50" customWidth="1"/>
    <col min="9214" max="9214" width="4" style="50" customWidth="1"/>
    <col min="9215" max="9215" width="5.5703125" style="50" customWidth="1"/>
    <col min="9216" max="9217" width="2.7109375" style="50" customWidth="1"/>
    <col min="9218" max="9218" width="4.42578125" style="50" customWidth="1"/>
    <col min="9219" max="9219" width="28.140625" style="50" customWidth="1"/>
    <col min="9220" max="9220" width="18.85546875" style="50" bestFit="1" customWidth="1"/>
    <col min="9221" max="9221" width="18.140625" style="50" customWidth="1"/>
    <col min="9222" max="9222" width="17.42578125" style="50" bestFit="1" customWidth="1"/>
    <col min="9223" max="9223" width="17.7109375" style="50" customWidth="1"/>
    <col min="9224" max="9224" width="17.42578125" style="50" bestFit="1" customWidth="1"/>
    <col min="9225" max="9225" width="24.140625" style="50" bestFit="1" customWidth="1"/>
    <col min="9226" max="9226" width="17.42578125" style="50" bestFit="1" customWidth="1"/>
    <col min="9227" max="9227" width="27.42578125" style="50" bestFit="1" customWidth="1"/>
    <col min="9228" max="9228" width="18.42578125" style="50" bestFit="1" customWidth="1"/>
    <col min="9229" max="9229" width="15" style="50" bestFit="1" customWidth="1"/>
    <col min="9230" max="9230" width="17.42578125" style="50" bestFit="1" customWidth="1"/>
    <col min="9231" max="9231" width="19.5703125" style="50" bestFit="1" customWidth="1"/>
    <col min="9232" max="9232" width="0.5703125" style="50" customWidth="1"/>
    <col min="9233" max="9468" width="11.42578125" style="50"/>
    <col min="9469" max="9469" width="2.85546875" style="50" customWidth="1"/>
    <col min="9470" max="9470" width="4" style="50" customWidth="1"/>
    <col min="9471" max="9471" width="5.5703125" style="50" customWidth="1"/>
    <col min="9472" max="9473" width="2.7109375" style="50" customWidth="1"/>
    <col min="9474" max="9474" width="4.42578125" style="50" customWidth="1"/>
    <col min="9475" max="9475" width="28.140625" style="50" customWidth="1"/>
    <col min="9476" max="9476" width="18.85546875" style="50" bestFit="1" customWidth="1"/>
    <col min="9477" max="9477" width="18.140625" style="50" customWidth="1"/>
    <col min="9478" max="9478" width="17.42578125" style="50" bestFit="1" customWidth="1"/>
    <col min="9479" max="9479" width="17.7109375" style="50" customWidth="1"/>
    <col min="9480" max="9480" width="17.42578125" style="50" bestFit="1" customWidth="1"/>
    <col min="9481" max="9481" width="24.140625" style="50" bestFit="1" customWidth="1"/>
    <col min="9482" max="9482" width="17.42578125" style="50" bestFit="1" customWidth="1"/>
    <col min="9483" max="9483" width="27.42578125" style="50" bestFit="1" customWidth="1"/>
    <col min="9484" max="9484" width="18.42578125" style="50" bestFit="1" customWidth="1"/>
    <col min="9485" max="9485" width="15" style="50" bestFit="1" customWidth="1"/>
    <col min="9486" max="9486" width="17.42578125" style="50" bestFit="1" customWidth="1"/>
    <col min="9487" max="9487" width="19.5703125" style="50" bestFit="1" customWidth="1"/>
    <col min="9488" max="9488" width="0.5703125" style="50" customWidth="1"/>
    <col min="9489" max="9724" width="11.42578125" style="50"/>
    <col min="9725" max="9725" width="2.85546875" style="50" customWidth="1"/>
    <col min="9726" max="9726" width="4" style="50" customWidth="1"/>
    <col min="9727" max="9727" width="5.5703125" style="50" customWidth="1"/>
    <col min="9728" max="9729" width="2.7109375" style="50" customWidth="1"/>
    <col min="9730" max="9730" width="4.42578125" style="50" customWidth="1"/>
    <col min="9731" max="9731" width="28.140625" style="50" customWidth="1"/>
    <col min="9732" max="9732" width="18.85546875" style="50" bestFit="1" customWidth="1"/>
    <col min="9733" max="9733" width="18.140625" style="50" customWidth="1"/>
    <col min="9734" max="9734" width="17.42578125" style="50" bestFit="1" customWidth="1"/>
    <col min="9735" max="9735" width="17.7109375" style="50" customWidth="1"/>
    <col min="9736" max="9736" width="17.42578125" style="50" bestFit="1" customWidth="1"/>
    <col min="9737" max="9737" width="24.140625" style="50" bestFit="1" customWidth="1"/>
    <col min="9738" max="9738" width="17.42578125" style="50" bestFit="1" customWidth="1"/>
    <col min="9739" max="9739" width="27.42578125" style="50" bestFit="1" customWidth="1"/>
    <col min="9740" max="9740" width="18.42578125" style="50" bestFit="1" customWidth="1"/>
    <col min="9741" max="9741" width="15" style="50" bestFit="1" customWidth="1"/>
    <col min="9742" max="9742" width="17.42578125" style="50" bestFit="1" customWidth="1"/>
    <col min="9743" max="9743" width="19.5703125" style="50" bestFit="1" customWidth="1"/>
    <col min="9744" max="9744" width="0.5703125" style="50" customWidth="1"/>
    <col min="9745" max="9980" width="11.42578125" style="50"/>
    <col min="9981" max="9981" width="2.85546875" style="50" customWidth="1"/>
    <col min="9982" max="9982" width="4" style="50" customWidth="1"/>
    <col min="9983" max="9983" width="5.5703125" style="50" customWidth="1"/>
    <col min="9984" max="9985" width="2.7109375" style="50" customWidth="1"/>
    <col min="9986" max="9986" width="4.42578125" style="50" customWidth="1"/>
    <col min="9987" max="9987" width="28.140625" style="50" customWidth="1"/>
    <col min="9988" max="9988" width="18.85546875" style="50" bestFit="1" customWidth="1"/>
    <col min="9989" max="9989" width="18.140625" style="50" customWidth="1"/>
    <col min="9990" max="9990" width="17.42578125" style="50" bestFit="1" customWidth="1"/>
    <col min="9991" max="9991" width="17.7109375" style="50" customWidth="1"/>
    <col min="9992" max="9992" width="17.42578125" style="50" bestFit="1" customWidth="1"/>
    <col min="9993" max="9993" width="24.140625" style="50" bestFit="1" customWidth="1"/>
    <col min="9994" max="9994" width="17.42578125" style="50" bestFit="1" customWidth="1"/>
    <col min="9995" max="9995" width="27.42578125" style="50" bestFit="1" customWidth="1"/>
    <col min="9996" max="9996" width="18.42578125" style="50" bestFit="1" customWidth="1"/>
    <col min="9997" max="9997" width="15" style="50" bestFit="1" customWidth="1"/>
    <col min="9998" max="9998" width="17.42578125" style="50" bestFit="1" customWidth="1"/>
    <col min="9999" max="9999" width="19.5703125" style="50" bestFit="1" customWidth="1"/>
    <col min="10000" max="10000" width="0.5703125" style="50" customWidth="1"/>
    <col min="10001" max="10236" width="11.42578125" style="50"/>
    <col min="10237" max="10237" width="2.85546875" style="50" customWidth="1"/>
    <col min="10238" max="10238" width="4" style="50" customWidth="1"/>
    <col min="10239" max="10239" width="5.5703125" style="50" customWidth="1"/>
    <col min="10240" max="10241" width="2.7109375" style="50" customWidth="1"/>
    <col min="10242" max="10242" width="4.42578125" style="50" customWidth="1"/>
    <col min="10243" max="10243" width="28.140625" style="50" customWidth="1"/>
    <col min="10244" max="10244" width="18.85546875" style="50" bestFit="1" customWidth="1"/>
    <col min="10245" max="10245" width="18.140625" style="50" customWidth="1"/>
    <col min="10246" max="10246" width="17.42578125" style="50" bestFit="1" customWidth="1"/>
    <col min="10247" max="10247" width="17.7109375" style="50" customWidth="1"/>
    <col min="10248" max="10248" width="17.42578125" style="50" bestFit="1" customWidth="1"/>
    <col min="10249" max="10249" width="24.140625" style="50" bestFit="1" customWidth="1"/>
    <col min="10250" max="10250" width="17.42578125" style="50" bestFit="1" customWidth="1"/>
    <col min="10251" max="10251" width="27.42578125" style="50" bestFit="1" customWidth="1"/>
    <col min="10252" max="10252" width="18.42578125" style="50" bestFit="1" customWidth="1"/>
    <col min="10253" max="10253" width="15" style="50" bestFit="1" customWidth="1"/>
    <col min="10254" max="10254" width="17.42578125" style="50" bestFit="1" customWidth="1"/>
    <col min="10255" max="10255" width="19.5703125" style="50" bestFit="1" customWidth="1"/>
    <col min="10256" max="10256" width="0.5703125" style="50" customWidth="1"/>
    <col min="10257" max="10492" width="11.42578125" style="50"/>
    <col min="10493" max="10493" width="2.85546875" style="50" customWidth="1"/>
    <col min="10494" max="10494" width="4" style="50" customWidth="1"/>
    <col min="10495" max="10495" width="5.5703125" style="50" customWidth="1"/>
    <col min="10496" max="10497" width="2.7109375" style="50" customWidth="1"/>
    <col min="10498" max="10498" width="4.42578125" style="50" customWidth="1"/>
    <col min="10499" max="10499" width="28.140625" style="50" customWidth="1"/>
    <col min="10500" max="10500" width="18.85546875" style="50" bestFit="1" customWidth="1"/>
    <col min="10501" max="10501" width="18.140625" style="50" customWidth="1"/>
    <col min="10502" max="10502" width="17.42578125" style="50" bestFit="1" customWidth="1"/>
    <col min="10503" max="10503" width="17.7109375" style="50" customWidth="1"/>
    <col min="10504" max="10504" width="17.42578125" style="50" bestFit="1" customWidth="1"/>
    <col min="10505" max="10505" width="24.140625" style="50" bestFit="1" customWidth="1"/>
    <col min="10506" max="10506" width="17.42578125" style="50" bestFit="1" customWidth="1"/>
    <col min="10507" max="10507" width="27.42578125" style="50" bestFit="1" customWidth="1"/>
    <col min="10508" max="10508" width="18.42578125" style="50" bestFit="1" customWidth="1"/>
    <col min="10509" max="10509" width="15" style="50" bestFit="1" customWidth="1"/>
    <col min="10510" max="10510" width="17.42578125" style="50" bestFit="1" customWidth="1"/>
    <col min="10511" max="10511" width="19.5703125" style="50" bestFit="1" customWidth="1"/>
    <col min="10512" max="10512" width="0.5703125" style="50" customWidth="1"/>
    <col min="10513" max="10748" width="11.42578125" style="50"/>
    <col min="10749" max="10749" width="2.85546875" style="50" customWidth="1"/>
    <col min="10750" max="10750" width="4" style="50" customWidth="1"/>
    <col min="10751" max="10751" width="5.5703125" style="50" customWidth="1"/>
    <col min="10752" max="10753" width="2.7109375" style="50" customWidth="1"/>
    <col min="10754" max="10754" width="4.42578125" style="50" customWidth="1"/>
    <col min="10755" max="10755" width="28.140625" style="50" customWidth="1"/>
    <col min="10756" max="10756" width="18.85546875" style="50" bestFit="1" customWidth="1"/>
    <col min="10757" max="10757" width="18.140625" style="50" customWidth="1"/>
    <col min="10758" max="10758" width="17.42578125" style="50" bestFit="1" customWidth="1"/>
    <col min="10759" max="10759" width="17.7109375" style="50" customWidth="1"/>
    <col min="10760" max="10760" width="17.42578125" style="50" bestFit="1" customWidth="1"/>
    <col min="10761" max="10761" width="24.140625" style="50" bestFit="1" customWidth="1"/>
    <col min="10762" max="10762" width="17.42578125" style="50" bestFit="1" customWidth="1"/>
    <col min="10763" max="10763" width="27.42578125" style="50" bestFit="1" customWidth="1"/>
    <col min="10764" max="10764" width="18.42578125" style="50" bestFit="1" customWidth="1"/>
    <col min="10765" max="10765" width="15" style="50" bestFit="1" customWidth="1"/>
    <col min="10766" max="10766" width="17.42578125" style="50" bestFit="1" customWidth="1"/>
    <col min="10767" max="10767" width="19.5703125" style="50" bestFit="1" customWidth="1"/>
    <col min="10768" max="10768" width="0.5703125" style="50" customWidth="1"/>
    <col min="10769" max="11004" width="11.42578125" style="50"/>
    <col min="11005" max="11005" width="2.85546875" style="50" customWidth="1"/>
    <col min="11006" max="11006" width="4" style="50" customWidth="1"/>
    <col min="11007" max="11007" width="5.5703125" style="50" customWidth="1"/>
    <col min="11008" max="11009" width="2.7109375" style="50" customWidth="1"/>
    <col min="11010" max="11010" width="4.42578125" style="50" customWidth="1"/>
    <col min="11011" max="11011" width="28.140625" style="50" customWidth="1"/>
    <col min="11012" max="11012" width="18.85546875" style="50" bestFit="1" customWidth="1"/>
    <col min="11013" max="11013" width="18.140625" style="50" customWidth="1"/>
    <col min="11014" max="11014" width="17.42578125" style="50" bestFit="1" customWidth="1"/>
    <col min="11015" max="11015" width="17.7109375" style="50" customWidth="1"/>
    <col min="11016" max="11016" width="17.42578125" style="50" bestFit="1" customWidth="1"/>
    <col min="11017" max="11017" width="24.140625" style="50" bestFit="1" customWidth="1"/>
    <col min="11018" max="11018" width="17.42578125" style="50" bestFit="1" customWidth="1"/>
    <col min="11019" max="11019" width="27.42578125" style="50" bestFit="1" customWidth="1"/>
    <col min="11020" max="11020" width="18.42578125" style="50" bestFit="1" customWidth="1"/>
    <col min="11021" max="11021" width="15" style="50" bestFit="1" customWidth="1"/>
    <col min="11022" max="11022" width="17.42578125" style="50" bestFit="1" customWidth="1"/>
    <col min="11023" max="11023" width="19.5703125" style="50" bestFit="1" customWidth="1"/>
    <col min="11024" max="11024" width="0.5703125" style="50" customWidth="1"/>
    <col min="11025" max="11260" width="11.42578125" style="50"/>
    <col min="11261" max="11261" width="2.85546875" style="50" customWidth="1"/>
    <col min="11262" max="11262" width="4" style="50" customWidth="1"/>
    <col min="11263" max="11263" width="5.5703125" style="50" customWidth="1"/>
    <col min="11264" max="11265" width="2.7109375" style="50" customWidth="1"/>
    <col min="11266" max="11266" width="4.42578125" style="50" customWidth="1"/>
    <col min="11267" max="11267" width="28.140625" style="50" customWidth="1"/>
    <col min="11268" max="11268" width="18.85546875" style="50" bestFit="1" customWidth="1"/>
    <col min="11269" max="11269" width="18.140625" style="50" customWidth="1"/>
    <col min="11270" max="11270" width="17.42578125" style="50" bestFit="1" customWidth="1"/>
    <col min="11271" max="11271" width="17.7109375" style="50" customWidth="1"/>
    <col min="11272" max="11272" width="17.42578125" style="50" bestFit="1" customWidth="1"/>
    <col min="11273" max="11273" width="24.140625" style="50" bestFit="1" customWidth="1"/>
    <col min="11274" max="11274" width="17.42578125" style="50" bestFit="1" customWidth="1"/>
    <col min="11275" max="11275" width="27.42578125" style="50" bestFit="1" customWidth="1"/>
    <col min="11276" max="11276" width="18.42578125" style="50" bestFit="1" customWidth="1"/>
    <col min="11277" max="11277" width="15" style="50" bestFit="1" customWidth="1"/>
    <col min="11278" max="11278" width="17.42578125" style="50" bestFit="1" customWidth="1"/>
    <col min="11279" max="11279" width="19.5703125" style="50" bestFit="1" customWidth="1"/>
    <col min="11280" max="11280" width="0.5703125" style="50" customWidth="1"/>
    <col min="11281" max="11516" width="11.42578125" style="50"/>
    <col min="11517" max="11517" width="2.85546875" style="50" customWidth="1"/>
    <col min="11518" max="11518" width="4" style="50" customWidth="1"/>
    <col min="11519" max="11519" width="5.5703125" style="50" customWidth="1"/>
    <col min="11520" max="11521" width="2.7109375" style="50" customWidth="1"/>
    <col min="11522" max="11522" width="4.42578125" style="50" customWidth="1"/>
    <col min="11523" max="11523" width="28.140625" style="50" customWidth="1"/>
    <col min="11524" max="11524" width="18.85546875" style="50" bestFit="1" customWidth="1"/>
    <col min="11525" max="11525" width="18.140625" style="50" customWidth="1"/>
    <col min="11526" max="11526" width="17.42578125" style="50" bestFit="1" customWidth="1"/>
    <col min="11527" max="11527" width="17.7109375" style="50" customWidth="1"/>
    <col min="11528" max="11528" width="17.42578125" style="50" bestFit="1" customWidth="1"/>
    <col min="11529" max="11529" width="24.140625" style="50" bestFit="1" customWidth="1"/>
    <col min="11530" max="11530" width="17.42578125" style="50" bestFit="1" customWidth="1"/>
    <col min="11531" max="11531" width="27.42578125" style="50" bestFit="1" customWidth="1"/>
    <col min="11532" max="11532" width="18.42578125" style="50" bestFit="1" customWidth="1"/>
    <col min="11533" max="11533" width="15" style="50" bestFit="1" customWidth="1"/>
    <col min="11534" max="11534" width="17.42578125" style="50" bestFit="1" customWidth="1"/>
    <col min="11535" max="11535" width="19.5703125" style="50" bestFit="1" customWidth="1"/>
    <col min="11536" max="11536" width="0.5703125" style="50" customWidth="1"/>
    <col min="11537" max="11772" width="11.42578125" style="50"/>
    <col min="11773" max="11773" width="2.85546875" style="50" customWidth="1"/>
    <col min="11774" max="11774" width="4" style="50" customWidth="1"/>
    <col min="11775" max="11775" width="5.5703125" style="50" customWidth="1"/>
    <col min="11776" max="11777" width="2.7109375" style="50" customWidth="1"/>
    <col min="11778" max="11778" width="4.42578125" style="50" customWidth="1"/>
    <col min="11779" max="11779" width="28.140625" style="50" customWidth="1"/>
    <col min="11780" max="11780" width="18.85546875" style="50" bestFit="1" customWidth="1"/>
    <col min="11781" max="11781" width="18.140625" style="50" customWidth="1"/>
    <col min="11782" max="11782" width="17.42578125" style="50" bestFit="1" customWidth="1"/>
    <col min="11783" max="11783" width="17.7109375" style="50" customWidth="1"/>
    <col min="11784" max="11784" width="17.42578125" style="50" bestFit="1" customWidth="1"/>
    <col min="11785" max="11785" width="24.140625" style="50" bestFit="1" customWidth="1"/>
    <col min="11786" max="11786" width="17.42578125" style="50" bestFit="1" customWidth="1"/>
    <col min="11787" max="11787" width="27.42578125" style="50" bestFit="1" customWidth="1"/>
    <col min="11788" max="11788" width="18.42578125" style="50" bestFit="1" customWidth="1"/>
    <col min="11789" max="11789" width="15" style="50" bestFit="1" customWidth="1"/>
    <col min="11790" max="11790" width="17.42578125" style="50" bestFit="1" customWidth="1"/>
    <col min="11791" max="11791" width="19.5703125" style="50" bestFit="1" customWidth="1"/>
    <col min="11792" max="11792" width="0.5703125" style="50" customWidth="1"/>
    <col min="11793" max="12028" width="11.42578125" style="50"/>
    <col min="12029" max="12029" width="2.85546875" style="50" customWidth="1"/>
    <col min="12030" max="12030" width="4" style="50" customWidth="1"/>
    <col min="12031" max="12031" width="5.5703125" style="50" customWidth="1"/>
    <col min="12032" max="12033" width="2.7109375" style="50" customWidth="1"/>
    <col min="12034" max="12034" width="4.42578125" style="50" customWidth="1"/>
    <col min="12035" max="12035" width="28.140625" style="50" customWidth="1"/>
    <col min="12036" max="12036" width="18.85546875" style="50" bestFit="1" customWidth="1"/>
    <col min="12037" max="12037" width="18.140625" style="50" customWidth="1"/>
    <col min="12038" max="12038" width="17.42578125" style="50" bestFit="1" customWidth="1"/>
    <col min="12039" max="12039" width="17.7109375" style="50" customWidth="1"/>
    <col min="12040" max="12040" width="17.42578125" style="50" bestFit="1" customWidth="1"/>
    <col min="12041" max="12041" width="24.140625" style="50" bestFit="1" customWidth="1"/>
    <col min="12042" max="12042" width="17.42578125" style="50" bestFit="1" customWidth="1"/>
    <col min="12043" max="12043" width="27.42578125" style="50" bestFit="1" customWidth="1"/>
    <col min="12044" max="12044" width="18.42578125" style="50" bestFit="1" customWidth="1"/>
    <col min="12045" max="12045" width="15" style="50" bestFit="1" customWidth="1"/>
    <col min="12046" max="12046" width="17.42578125" style="50" bestFit="1" customWidth="1"/>
    <col min="12047" max="12047" width="19.5703125" style="50" bestFit="1" customWidth="1"/>
    <col min="12048" max="12048" width="0.5703125" style="50" customWidth="1"/>
    <col min="12049" max="12284" width="11.42578125" style="50"/>
    <col min="12285" max="12285" width="2.85546875" style="50" customWidth="1"/>
    <col min="12286" max="12286" width="4" style="50" customWidth="1"/>
    <col min="12287" max="12287" width="5.5703125" style="50" customWidth="1"/>
    <col min="12288" max="12289" width="2.7109375" style="50" customWidth="1"/>
    <col min="12290" max="12290" width="4.42578125" style="50" customWidth="1"/>
    <col min="12291" max="12291" width="28.140625" style="50" customWidth="1"/>
    <col min="12292" max="12292" width="18.85546875" style="50" bestFit="1" customWidth="1"/>
    <col min="12293" max="12293" width="18.140625" style="50" customWidth="1"/>
    <col min="12294" max="12294" width="17.42578125" style="50" bestFit="1" customWidth="1"/>
    <col min="12295" max="12295" width="17.7109375" style="50" customWidth="1"/>
    <col min="12296" max="12296" width="17.42578125" style="50" bestFit="1" customWidth="1"/>
    <col min="12297" max="12297" width="24.140625" style="50" bestFit="1" customWidth="1"/>
    <col min="12298" max="12298" width="17.42578125" style="50" bestFit="1" customWidth="1"/>
    <col min="12299" max="12299" width="27.42578125" style="50" bestFit="1" customWidth="1"/>
    <col min="12300" max="12300" width="18.42578125" style="50" bestFit="1" customWidth="1"/>
    <col min="12301" max="12301" width="15" style="50" bestFit="1" customWidth="1"/>
    <col min="12302" max="12302" width="17.42578125" style="50" bestFit="1" customWidth="1"/>
    <col min="12303" max="12303" width="19.5703125" style="50" bestFit="1" customWidth="1"/>
    <col min="12304" max="12304" width="0.5703125" style="50" customWidth="1"/>
    <col min="12305" max="12540" width="11.42578125" style="50"/>
    <col min="12541" max="12541" width="2.85546875" style="50" customWidth="1"/>
    <col min="12542" max="12542" width="4" style="50" customWidth="1"/>
    <col min="12543" max="12543" width="5.5703125" style="50" customWidth="1"/>
    <col min="12544" max="12545" width="2.7109375" style="50" customWidth="1"/>
    <col min="12546" max="12546" width="4.42578125" style="50" customWidth="1"/>
    <col min="12547" max="12547" width="28.140625" style="50" customWidth="1"/>
    <col min="12548" max="12548" width="18.85546875" style="50" bestFit="1" customWidth="1"/>
    <col min="12549" max="12549" width="18.140625" style="50" customWidth="1"/>
    <col min="12550" max="12550" width="17.42578125" style="50" bestFit="1" customWidth="1"/>
    <col min="12551" max="12551" width="17.7109375" style="50" customWidth="1"/>
    <col min="12552" max="12552" width="17.42578125" style="50" bestFit="1" customWidth="1"/>
    <col min="12553" max="12553" width="24.140625" style="50" bestFit="1" customWidth="1"/>
    <col min="12554" max="12554" width="17.42578125" style="50" bestFit="1" customWidth="1"/>
    <col min="12555" max="12555" width="27.42578125" style="50" bestFit="1" customWidth="1"/>
    <col min="12556" max="12556" width="18.42578125" style="50" bestFit="1" customWidth="1"/>
    <col min="12557" max="12557" width="15" style="50" bestFit="1" customWidth="1"/>
    <col min="12558" max="12558" width="17.42578125" style="50" bestFit="1" customWidth="1"/>
    <col min="12559" max="12559" width="19.5703125" style="50" bestFit="1" customWidth="1"/>
    <col min="12560" max="12560" width="0.5703125" style="50" customWidth="1"/>
    <col min="12561" max="12796" width="11.42578125" style="50"/>
    <col min="12797" max="12797" width="2.85546875" style="50" customWidth="1"/>
    <col min="12798" max="12798" width="4" style="50" customWidth="1"/>
    <col min="12799" max="12799" width="5.5703125" style="50" customWidth="1"/>
    <col min="12800" max="12801" width="2.7109375" style="50" customWidth="1"/>
    <col min="12802" max="12802" width="4.42578125" style="50" customWidth="1"/>
    <col min="12803" max="12803" width="28.140625" style="50" customWidth="1"/>
    <col min="12804" max="12804" width="18.85546875" style="50" bestFit="1" customWidth="1"/>
    <col min="12805" max="12805" width="18.140625" style="50" customWidth="1"/>
    <col min="12806" max="12806" width="17.42578125" style="50" bestFit="1" customWidth="1"/>
    <col min="12807" max="12807" width="17.7109375" style="50" customWidth="1"/>
    <col min="12808" max="12808" width="17.42578125" style="50" bestFit="1" customWidth="1"/>
    <col min="12809" max="12809" width="24.140625" style="50" bestFit="1" customWidth="1"/>
    <col min="12810" max="12810" width="17.42578125" style="50" bestFit="1" customWidth="1"/>
    <col min="12811" max="12811" width="27.42578125" style="50" bestFit="1" customWidth="1"/>
    <col min="12812" max="12812" width="18.42578125" style="50" bestFit="1" customWidth="1"/>
    <col min="12813" max="12813" width="15" style="50" bestFit="1" customWidth="1"/>
    <col min="12814" max="12814" width="17.42578125" style="50" bestFit="1" customWidth="1"/>
    <col min="12815" max="12815" width="19.5703125" style="50" bestFit="1" customWidth="1"/>
    <col min="12816" max="12816" width="0.5703125" style="50" customWidth="1"/>
    <col min="12817" max="13052" width="11.42578125" style="50"/>
    <col min="13053" max="13053" width="2.85546875" style="50" customWidth="1"/>
    <col min="13054" max="13054" width="4" style="50" customWidth="1"/>
    <col min="13055" max="13055" width="5.5703125" style="50" customWidth="1"/>
    <col min="13056" max="13057" width="2.7109375" style="50" customWidth="1"/>
    <col min="13058" max="13058" width="4.42578125" style="50" customWidth="1"/>
    <col min="13059" max="13059" width="28.140625" style="50" customWidth="1"/>
    <col min="13060" max="13060" width="18.85546875" style="50" bestFit="1" customWidth="1"/>
    <col min="13061" max="13061" width="18.140625" style="50" customWidth="1"/>
    <col min="13062" max="13062" width="17.42578125" style="50" bestFit="1" customWidth="1"/>
    <col min="13063" max="13063" width="17.7109375" style="50" customWidth="1"/>
    <col min="13064" max="13064" width="17.42578125" style="50" bestFit="1" customWidth="1"/>
    <col min="13065" max="13065" width="24.140625" style="50" bestFit="1" customWidth="1"/>
    <col min="13066" max="13066" width="17.42578125" style="50" bestFit="1" customWidth="1"/>
    <col min="13067" max="13067" width="27.42578125" style="50" bestFit="1" customWidth="1"/>
    <col min="13068" max="13068" width="18.42578125" style="50" bestFit="1" customWidth="1"/>
    <col min="13069" max="13069" width="15" style="50" bestFit="1" customWidth="1"/>
    <col min="13070" max="13070" width="17.42578125" style="50" bestFit="1" customWidth="1"/>
    <col min="13071" max="13071" width="19.5703125" style="50" bestFit="1" customWidth="1"/>
    <col min="13072" max="13072" width="0.5703125" style="50" customWidth="1"/>
    <col min="13073" max="13308" width="11.42578125" style="50"/>
    <col min="13309" max="13309" width="2.85546875" style="50" customWidth="1"/>
    <col min="13310" max="13310" width="4" style="50" customWidth="1"/>
    <col min="13311" max="13311" width="5.5703125" style="50" customWidth="1"/>
    <col min="13312" max="13313" width="2.7109375" style="50" customWidth="1"/>
    <col min="13314" max="13314" width="4.42578125" style="50" customWidth="1"/>
    <col min="13315" max="13315" width="28.140625" style="50" customWidth="1"/>
    <col min="13316" max="13316" width="18.85546875" style="50" bestFit="1" customWidth="1"/>
    <col min="13317" max="13317" width="18.140625" style="50" customWidth="1"/>
    <col min="13318" max="13318" width="17.42578125" style="50" bestFit="1" customWidth="1"/>
    <col min="13319" max="13319" width="17.7109375" style="50" customWidth="1"/>
    <col min="13320" max="13320" width="17.42578125" style="50" bestFit="1" customWidth="1"/>
    <col min="13321" max="13321" width="24.140625" style="50" bestFit="1" customWidth="1"/>
    <col min="13322" max="13322" width="17.42578125" style="50" bestFit="1" customWidth="1"/>
    <col min="13323" max="13323" width="27.42578125" style="50" bestFit="1" customWidth="1"/>
    <col min="13324" max="13324" width="18.42578125" style="50" bestFit="1" customWidth="1"/>
    <col min="13325" max="13325" width="15" style="50" bestFit="1" customWidth="1"/>
    <col min="13326" max="13326" width="17.42578125" style="50" bestFit="1" customWidth="1"/>
    <col min="13327" max="13327" width="19.5703125" style="50" bestFit="1" customWidth="1"/>
    <col min="13328" max="13328" width="0.5703125" style="50" customWidth="1"/>
    <col min="13329" max="13564" width="11.42578125" style="50"/>
    <col min="13565" max="13565" width="2.85546875" style="50" customWidth="1"/>
    <col min="13566" max="13566" width="4" style="50" customWidth="1"/>
    <col min="13567" max="13567" width="5.5703125" style="50" customWidth="1"/>
    <col min="13568" max="13569" width="2.7109375" style="50" customWidth="1"/>
    <col min="13570" max="13570" width="4.42578125" style="50" customWidth="1"/>
    <col min="13571" max="13571" width="28.140625" style="50" customWidth="1"/>
    <col min="13572" max="13572" width="18.85546875" style="50" bestFit="1" customWidth="1"/>
    <col min="13573" max="13573" width="18.140625" style="50" customWidth="1"/>
    <col min="13574" max="13574" width="17.42578125" style="50" bestFit="1" customWidth="1"/>
    <col min="13575" max="13575" width="17.7109375" style="50" customWidth="1"/>
    <col min="13576" max="13576" width="17.42578125" style="50" bestFit="1" customWidth="1"/>
    <col min="13577" max="13577" width="24.140625" style="50" bestFit="1" customWidth="1"/>
    <col min="13578" max="13578" width="17.42578125" style="50" bestFit="1" customWidth="1"/>
    <col min="13579" max="13579" width="27.42578125" style="50" bestFit="1" customWidth="1"/>
    <col min="13580" max="13580" width="18.42578125" style="50" bestFit="1" customWidth="1"/>
    <col min="13581" max="13581" width="15" style="50" bestFit="1" customWidth="1"/>
    <col min="13582" max="13582" width="17.42578125" style="50" bestFit="1" customWidth="1"/>
    <col min="13583" max="13583" width="19.5703125" style="50" bestFit="1" customWidth="1"/>
    <col min="13584" max="13584" width="0.5703125" style="50" customWidth="1"/>
    <col min="13585" max="13820" width="11.42578125" style="50"/>
    <col min="13821" max="13821" width="2.85546875" style="50" customWidth="1"/>
    <col min="13822" max="13822" width="4" style="50" customWidth="1"/>
    <col min="13823" max="13823" width="5.5703125" style="50" customWidth="1"/>
    <col min="13824" max="13825" width="2.7109375" style="50" customWidth="1"/>
    <col min="13826" max="13826" width="4.42578125" style="50" customWidth="1"/>
    <col min="13827" max="13827" width="28.140625" style="50" customWidth="1"/>
    <col min="13828" max="13828" width="18.85546875" style="50" bestFit="1" customWidth="1"/>
    <col min="13829" max="13829" width="18.140625" style="50" customWidth="1"/>
    <col min="13830" max="13830" width="17.42578125" style="50" bestFit="1" customWidth="1"/>
    <col min="13831" max="13831" width="17.7109375" style="50" customWidth="1"/>
    <col min="13832" max="13832" width="17.42578125" style="50" bestFit="1" customWidth="1"/>
    <col min="13833" max="13833" width="24.140625" style="50" bestFit="1" customWidth="1"/>
    <col min="13834" max="13834" width="17.42578125" style="50" bestFit="1" customWidth="1"/>
    <col min="13835" max="13835" width="27.42578125" style="50" bestFit="1" customWidth="1"/>
    <col min="13836" max="13836" width="18.42578125" style="50" bestFit="1" customWidth="1"/>
    <col min="13837" max="13837" width="15" style="50" bestFit="1" customWidth="1"/>
    <col min="13838" max="13838" width="17.42578125" style="50" bestFit="1" customWidth="1"/>
    <col min="13839" max="13839" width="19.5703125" style="50" bestFit="1" customWidth="1"/>
    <col min="13840" max="13840" width="0.5703125" style="50" customWidth="1"/>
    <col min="13841" max="14076" width="11.42578125" style="50"/>
    <col min="14077" max="14077" width="2.85546875" style="50" customWidth="1"/>
    <col min="14078" max="14078" width="4" style="50" customWidth="1"/>
    <col min="14079" max="14079" width="5.5703125" style="50" customWidth="1"/>
    <col min="14080" max="14081" width="2.7109375" style="50" customWidth="1"/>
    <col min="14082" max="14082" width="4.42578125" style="50" customWidth="1"/>
    <col min="14083" max="14083" width="28.140625" style="50" customWidth="1"/>
    <col min="14084" max="14084" width="18.85546875" style="50" bestFit="1" customWidth="1"/>
    <col min="14085" max="14085" width="18.140625" style="50" customWidth="1"/>
    <col min="14086" max="14086" width="17.42578125" style="50" bestFit="1" customWidth="1"/>
    <col min="14087" max="14087" width="17.7109375" style="50" customWidth="1"/>
    <col min="14088" max="14088" width="17.42578125" style="50" bestFit="1" customWidth="1"/>
    <col min="14089" max="14089" width="24.140625" style="50" bestFit="1" customWidth="1"/>
    <col min="14090" max="14090" width="17.42578125" style="50" bestFit="1" customWidth="1"/>
    <col min="14091" max="14091" width="27.42578125" style="50" bestFit="1" customWidth="1"/>
    <col min="14092" max="14092" width="18.42578125" style="50" bestFit="1" customWidth="1"/>
    <col min="14093" max="14093" width="15" style="50" bestFit="1" customWidth="1"/>
    <col min="14094" max="14094" width="17.42578125" style="50" bestFit="1" customWidth="1"/>
    <col min="14095" max="14095" width="19.5703125" style="50" bestFit="1" customWidth="1"/>
    <col min="14096" max="14096" width="0.5703125" style="50" customWidth="1"/>
    <col min="14097" max="14332" width="11.42578125" style="50"/>
    <col min="14333" max="14333" width="2.85546875" style="50" customWidth="1"/>
    <col min="14334" max="14334" width="4" style="50" customWidth="1"/>
    <col min="14335" max="14335" width="5.5703125" style="50" customWidth="1"/>
    <col min="14336" max="14337" width="2.7109375" style="50" customWidth="1"/>
    <col min="14338" max="14338" width="4.42578125" style="50" customWidth="1"/>
    <col min="14339" max="14339" width="28.140625" style="50" customWidth="1"/>
    <col min="14340" max="14340" width="18.85546875" style="50" bestFit="1" customWidth="1"/>
    <col min="14341" max="14341" width="18.140625" style="50" customWidth="1"/>
    <col min="14342" max="14342" width="17.42578125" style="50" bestFit="1" customWidth="1"/>
    <col min="14343" max="14343" width="17.7109375" style="50" customWidth="1"/>
    <col min="14344" max="14344" width="17.42578125" style="50" bestFit="1" customWidth="1"/>
    <col min="14345" max="14345" width="24.140625" style="50" bestFit="1" customWidth="1"/>
    <col min="14346" max="14346" width="17.42578125" style="50" bestFit="1" customWidth="1"/>
    <col min="14347" max="14347" width="27.42578125" style="50" bestFit="1" customWidth="1"/>
    <col min="14348" max="14348" width="18.42578125" style="50" bestFit="1" customWidth="1"/>
    <col min="14349" max="14349" width="15" style="50" bestFit="1" customWidth="1"/>
    <col min="14350" max="14350" width="17.42578125" style="50" bestFit="1" customWidth="1"/>
    <col min="14351" max="14351" width="19.5703125" style="50" bestFit="1" customWidth="1"/>
    <col min="14352" max="14352" width="0.5703125" style="50" customWidth="1"/>
    <col min="14353" max="14588" width="11.42578125" style="50"/>
    <col min="14589" max="14589" width="2.85546875" style="50" customWidth="1"/>
    <col min="14590" max="14590" width="4" style="50" customWidth="1"/>
    <col min="14591" max="14591" width="5.5703125" style="50" customWidth="1"/>
    <col min="14592" max="14593" width="2.7109375" style="50" customWidth="1"/>
    <col min="14594" max="14594" width="4.42578125" style="50" customWidth="1"/>
    <col min="14595" max="14595" width="28.140625" style="50" customWidth="1"/>
    <col min="14596" max="14596" width="18.85546875" style="50" bestFit="1" customWidth="1"/>
    <col min="14597" max="14597" width="18.140625" style="50" customWidth="1"/>
    <col min="14598" max="14598" width="17.42578125" style="50" bestFit="1" customWidth="1"/>
    <col min="14599" max="14599" width="17.7109375" style="50" customWidth="1"/>
    <col min="14600" max="14600" width="17.42578125" style="50" bestFit="1" customWidth="1"/>
    <col min="14601" max="14601" width="24.140625" style="50" bestFit="1" customWidth="1"/>
    <col min="14602" max="14602" width="17.42578125" style="50" bestFit="1" customWidth="1"/>
    <col min="14603" max="14603" width="27.42578125" style="50" bestFit="1" customWidth="1"/>
    <col min="14604" max="14604" width="18.42578125" style="50" bestFit="1" customWidth="1"/>
    <col min="14605" max="14605" width="15" style="50" bestFit="1" customWidth="1"/>
    <col min="14606" max="14606" width="17.42578125" style="50" bestFit="1" customWidth="1"/>
    <col min="14607" max="14607" width="19.5703125" style="50" bestFit="1" customWidth="1"/>
    <col min="14608" max="14608" width="0.5703125" style="50" customWidth="1"/>
    <col min="14609" max="14844" width="11.42578125" style="50"/>
    <col min="14845" max="14845" width="2.85546875" style="50" customWidth="1"/>
    <col min="14846" max="14846" width="4" style="50" customWidth="1"/>
    <col min="14847" max="14847" width="5.5703125" style="50" customWidth="1"/>
    <col min="14848" max="14849" width="2.7109375" style="50" customWidth="1"/>
    <col min="14850" max="14850" width="4.42578125" style="50" customWidth="1"/>
    <col min="14851" max="14851" width="28.140625" style="50" customWidth="1"/>
    <col min="14852" max="14852" width="18.85546875" style="50" bestFit="1" customWidth="1"/>
    <col min="14853" max="14853" width="18.140625" style="50" customWidth="1"/>
    <col min="14854" max="14854" width="17.42578125" style="50" bestFit="1" customWidth="1"/>
    <col min="14855" max="14855" width="17.7109375" style="50" customWidth="1"/>
    <col min="14856" max="14856" width="17.42578125" style="50" bestFit="1" customWidth="1"/>
    <col min="14857" max="14857" width="24.140625" style="50" bestFit="1" customWidth="1"/>
    <col min="14858" max="14858" width="17.42578125" style="50" bestFit="1" customWidth="1"/>
    <col min="14859" max="14859" width="27.42578125" style="50" bestFit="1" customWidth="1"/>
    <col min="14860" max="14860" width="18.42578125" style="50" bestFit="1" customWidth="1"/>
    <col min="14861" max="14861" width="15" style="50" bestFit="1" customWidth="1"/>
    <col min="14862" max="14862" width="17.42578125" style="50" bestFit="1" customWidth="1"/>
    <col min="14863" max="14863" width="19.5703125" style="50" bestFit="1" customWidth="1"/>
    <col min="14864" max="14864" width="0.5703125" style="50" customWidth="1"/>
    <col min="14865" max="15100" width="11.42578125" style="50"/>
    <col min="15101" max="15101" width="2.85546875" style="50" customWidth="1"/>
    <col min="15102" max="15102" width="4" style="50" customWidth="1"/>
    <col min="15103" max="15103" width="5.5703125" style="50" customWidth="1"/>
    <col min="15104" max="15105" width="2.7109375" style="50" customWidth="1"/>
    <col min="15106" max="15106" width="4.42578125" style="50" customWidth="1"/>
    <col min="15107" max="15107" width="28.140625" style="50" customWidth="1"/>
    <col min="15108" max="15108" width="18.85546875" style="50" bestFit="1" customWidth="1"/>
    <col min="15109" max="15109" width="18.140625" style="50" customWidth="1"/>
    <col min="15110" max="15110" width="17.42578125" style="50" bestFit="1" customWidth="1"/>
    <col min="15111" max="15111" width="17.7109375" style="50" customWidth="1"/>
    <col min="15112" max="15112" width="17.42578125" style="50" bestFit="1" customWidth="1"/>
    <col min="15113" max="15113" width="24.140625" style="50" bestFit="1" customWidth="1"/>
    <col min="15114" max="15114" width="17.42578125" style="50" bestFit="1" customWidth="1"/>
    <col min="15115" max="15115" width="27.42578125" style="50" bestFit="1" customWidth="1"/>
    <col min="15116" max="15116" width="18.42578125" style="50" bestFit="1" customWidth="1"/>
    <col min="15117" max="15117" width="15" style="50" bestFit="1" customWidth="1"/>
    <col min="15118" max="15118" width="17.42578125" style="50" bestFit="1" customWidth="1"/>
    <col min="15119" max="15119" width="19.5703125" style="50" bestFit="1" customWidth="1"/>
    <col min="15120" max="15120" width="0.5703125" style="50" customWidth="1"/>
    <col min="15121" max="15356" width="11.42578125" style="50"/>
    <col min="15357" max="15357" width="2.85546875" style="50" customWidth="1"/>
    <col min="15358" max="15358" width="4" style="50" customWidth="1"/>
    <col min="15359" max="15359" width="5.5703125" style="50" customWidth="1"/>
    <col min="15360" max="15361" width="2.7109375" style="50" customWidth="1"/>
    <col min="15362" max="15362" width="4.42578125" style="50" customWidth="1"/>
    <col min="15363" max="15363" width="28.140625" style="50" customWidth="1"/>
    <col min="15364" max="15364" width="18.85546875" style="50" bestFit="1" customWidth="1"/>
    <col min="15365" max="15365" width="18.140625" style="50" customWidth="1"/>
    <col min="15366" max="15366" width="17.42578125" style="50" bestFit="1" customWidth="1"/>
    <col min="15367" max="15367" width="17.7109375" style="50" customWidth="1"/>
    <col min="15368" max="15368" width="17.42578125" style="50" bestFit="1" customWidth="1"/>
    <col min="15369" max="15369" width="24.140625" style="50" bestFit="1" customWidth="1"/>
    <col min="15370" max="15370" width="17.42578125" style="50" bestFit="1" customWidth="1"/>
    <col min="15371" max="15371" width="27.42578125" style="50" bestFit="1" customWidth="1"/>
    <col min="15372" max="15372" width="18.42578125" style="50" bestFit="1" customWidth="1"/>
    <col min="15373" max="15373" width="15" style="50" bestFit="1" customWidth="1"/>
    <col min="15374" max="15374" width="17.42578125" style="50" bestFit="1" customWidth="1"/>
    <col min="15375" max="15375" width="19.5703125" style="50" bestFit="1" customWidth="1"/>
    <col min="15376" max="15376" width="0.5703125" style="50" customWidth="1"/>
    <col min="15377" max="15612" width="11.42578125" style="50"/>
    <col min="15613" max="15613" width="2.85546875" style="50" customWidth="1"/>
    <col min="15614" max="15614" width="4" style="50" customWidth="1"/>
    <col min="15615" max="15615" width="5.5703125" style="50" customWidth="1"/>
    <col min="15616" max="15617" width="2.7109375" style="50" customWidth="1"/>
    <col min="15618" max="15618" width="4.42578125" style="50" customWidth="1"/>
    <col min="15619" max="15619" width="28.140625" style="50" customWidth="1"/>
    <col min="15620" max="15620" width="18.85546875" style="50" bestFit="1" customWidth="1"/>
    <col min="15621" max="15621" width="18.140625" style="50" customWidth="1"/>
    <col min="15622" max="15622" width="17.42578125" style="50" bestFit="1" customWidth="1"/>
    <col min="15623" max="15623" width="17.7109375" style="50" customWidth="1"/>
    <col min="15624" max="15624" width="17.42578125" style="50" bestFit="1" customWidth="1"/>
    <col min="15625" max="15625" width="24.140625" style="50" bestFit="1" customWidth="1"/>
    <col min="15626" max="15626" width="17.42578125" style="50" bestFit="1" customWidth="1"/>
    <col min="15627" max="15627" width="27.42578125" style="50" bestFit="1" customWidth="1"/>
    <col min="15628" max="15628" width="18.42578125" style="50" bestFit="1" customWidth="1"/>
    <col min="15629" max="15629" width="15" style="50" bestFit="1" customWidth="1"/>
    <col min="15630" max="15630" width="17.42578125" style="50" bestFit="1" customWidth="1"/>
    <col min="15631" max="15631" width="19.5703125" style="50" bestFit="1" customWidth="1"/>
    <col min="15632" max="15632" width="0.5703125" style="50" customWidth="1"/>
    <col min="15633" max="15868" width="11.42578125" style="50"/>
    <col min="15869" max="15869" width="2.85546875" style="50" customWidth="1"/>
    <col min="15870" max="15870" width="4" style="50" customWidth="1"/>
    <col min="15871" max="15871" width="5.5703125" style="50" customWidth="1"/>
    <col min="15872" max="15873" width="2.7109375" style="50" customWidth="1"/>
    <col min="15874" max="15874" width="4.42578125" style="50" customWidth="1"/>
    <col min="15875" max="15875" width="28.140625" style="50" customWidth="1"/>
    <col min="15876" max="15876" width="18.85546875" style="50" bestFit="1" customWidth="1"/>
    <col min="15877" max="15877" width="18.140625" style="50" customWidth="1"/>
    <col min="15878" max="15878" width="17.42578125" style="50" bestFit="1" customWidth="1"/>
    <col min="15879" max="15879" width="17.7109375" style="50" customWidth="1"/>
    <col min="15880" max="15880" width="17.42578125" style="50" bestFit="1" customWidth="1"/>
    <col min="15881" max="15881" width="24.140625" style="50" bestFit="1" customWidth="1"/>
    <col min="15882" max="15882" width="17.42578125" style="50" bestFit="1" customWidth="1"/>
    <col min="15883" max="15883" width="27.42578125" style="50" bestFit="1" customWidth="1"/>
    <col min="15884" max="15884" width="18.42578125" style="50" bestFit="1" customWidth="1"/>
    <col min="15885" max="15885" width="15" style="50" bestFit="1" customWidth="1"/>
    <col min="15886" max="15886" width="17.42578125" style="50" bestFit="1" customWidth="1"/>
    <col min="15887" max="15887" width="19.5703125" style="50" bestFit="1" customWidth="1"/>
    <col min="15888" max="15888" width="0.5703125" style="50" customWidth="1"/>
    <col min="15889" max="16124" width="11.42578125" style="50"/>
    <col min="16125" max="16125" width="2.85546875" style="50" customWidth="1"/>
    <col min="16126" max="16126" width="4" style="50" customWidth="1"/>
    <col min="16127" max="16127" width="5.5703125" style="50" customWidth="1"/>
    <col min="16128" max="16129" width="2.7109375" style="50" customWidth="1"/>
    <col min="16130" max="16130" width="4.42578125" style="50" customWidth="1"/>
    <col min="16131" max="16131" width="28.140625" style="50" customWidth="1"/>
    <col min="16132" max="16132" width="18.85546875" style="50" bestFit="1" customWidth="1"/>
    <col min="16133" max="16133" width="18.140625" style="50" customWidth="1"/>
    <col min="16134" max="16134" width="17.42578125" style="50" bestFit="1" customWidth="1"/>
    <col min="16135" max="16135" width="17.7109375" style="50" customWidth="1"/>
    <col min="16136" max="16136" width="17.42578125" style="50" bestFit="1" customWidth="1"/>
    <col min="16137" max="16137" width="24.140625" style="50" bestFit="1" customWidth="1"/>
    <col min="16138" max="16138" width="17.42578125" style="50" bestFit="1" customWidth="1"/>
    <col min="16139" max="16139" width="27.42578125" style="50" bestFit="1" customWidth="1"/>
    <col min="16140" max="16140" width="18.42578125" style="50" bestFit="1" customWidth="1"/>
    <col min="16141" max="16141" width="15" style="50" bestFit="1" customWidth="1"/>
    <col min="16142" max="16142" width="17.42578125" style="50" bestFit="1" customWidth="1"/>
    <col min="16143" max="16143" width="19.5703125" style="50" bestFit="1" customWidth="1"/>
    <col min="16144" max="16144" width="0.5703125" style="50" customWidth="1"/>
    <col min="16145" max="16384" width="11.42578125" style="50"/>
  </cols>
  <sheetData>
    <row r="1" spans="1:15" ht="16.5" x14ac:dyDescent="0.3">
      <c r="A1" s="112" t="s">
        <v>260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16.5" x14ac:dyDescent="0.3">
      <c r="A2" s="116" t="s">
        <v>261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16.5" x14ac:dyDescent="0.3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45" customHeight="1" x14ac:dyDescent="0.25">
      <c r="A4" s="53" t="s">
        <v>180</v>
      </c>
      <c r="B4" s="54" t="s">
        <v>176</v>
      </c>
      <c r="C4" s="54" t="s">
        <v>177</v>
      </c>
      <c r="D4" s="54" t="s">
        <v>181</v>
      </c>
      <c r="E4" s="54" t="s">
        <v>182</v>
      </c>
      <c r="F4" s="54" t="s">
        <v>183</v>
      </c>
      <c r="G4" s="55" t="s">
        <v>0</v>
      </c>
      <c r="H4" s="55" t="s">
        <v>262</v>
      </c>
      <c r="I4" s="55" t="s">
        <v>263</v>
      </c>
      <c r="J4" s="55" t="s">
        <v>264</v>
      </c>
      <c r="K4" s="55" t="s">
        <v>265</v>
      </c>
      <c r="L4" s="55" t="s">
        <v>266</v>
      </c>
      <c r="M4" s="55" t="s">
        <v>267</v>
      </c>
      <c r="N4" s="55" t="s">
        <v>268</v>
      </c>
      <c r="O4" s="55" t="s">
        <v>269</v>
      </c>
    </row>
    <row r="5" spans="1:15" s="96" customFormat="1" ht="17.25" customHeight="1" x14ac:dyDescent="0.25">
      <c r="A5" s="92"/>
      <c r="B5" s="93"/>
      <c r="C5" s="93"/>
      <c r="D5" s="93"/>
      <c r="E5" s="93"/>
      <c r="F5" s="93"/>
      <c r="G5" s="97" t="s">
        <v>185</v>
      </c>
      <c r="H5" s="95">
        <f t="shared" ref="H5:O5" si="0">+H7+H47+H107</f>
        <v>518954493105</v>
      </c>
      <c r="I5" s="95">
        <f t="shared" si="0"/>
        <v>438795288583</v>
      </c>
      <c r="J5" s="95">
        <f t="shared" si="0"/>
        <v>391422508732.20996</v>
      </c>
      <c r="K5" s="95">
        <f t="shared" si="0"/>
        <v>177319910.91999999</v>
      </c>
      <c r="L5" s="95">
        <f t="shared" si="0"/>
        <v>388466576266.58002</v>
      </c>
      <c r="M5" s="95">
        <f t="shared" si="0"/>
        <v>159929056131.51999</v>
      </c>
      <c r="N5" s="95">
        <f t="shared" si="0"/>
        <v>159929056131.51999</v>
      </c>
      <c r="O5" s="95">
        <f t="shared" si="0"/>
        <v>159929056131.51999</v>
      </c>
    </row>
    <row r="6" spans="1:15" s="96" customFormat="1" ht="17.25" customHeight="1" x14ac:dyDescent="0.25">
      <c r="A6" s="92"/>
      <c r="B6" s="93"/>
      <c r="C6" s="93"/>
      <c r="D6" s="93"/>
      <c r="E6" s="93"/>
      <c r="F6" s="93"/>
      <c r="G6" s="94"/>
      <c r="H6" s="95"/>
      <c r="I6" s="95"/>
      <c r="J6" s="95"/>
      <c r="K6" s="95"/>
      <c r="L6" s="95"/>
      <c r="M6" s="95"/>
      <c r="N6" s="95"/>
      <c r="O6" s="95"/>
    </row>
    <row r="7" spans="1:15" s="84" customFormat="1" ht="16.5" x14ac:dyDescent="0.25">
      <c r="A7" s="61" t="s">
        <v>184</v>
      </c>
      <c r="B7" s="62" t="s">
        <v>188</v>
      </c>
      <c r="C7" s="62"/>
      <c r="D7" s="62"/>
      <c r="E7" s="62"/>
      <c r="F7" s="62"/>
      <c r="G7" s="63" t="s">
        <v>7</v>
      </c>
      <c r="H7" s="64">
        <f t="shared" ref="H7:O7" si="1">+H8</f>
        <v>19883630319</v>
      </c>
      <c r="I7" s="64">
        <f t="shared" si="1"/>
        <v>19747693948</v>
      </c>
      <c r="J7" s="64">
        <f t="shared" si="1"/>
        <v>9138349977</v>
      </c>
      <c r="K7" s="91">
        <f t="shared" si="1"/>
        <v>0</v>
      </c>
      <c r="L7" s="64">
        <f t="shared" si="1"/>
        <v>8814481569</v>
      </c>
      <c r="M7" s="64">
        <f t="shared" si="1"/>
        <v>8211644646</v>
      </c>
      <c r="N7" s="64">
        <f t="shared" si="1"/>
        <v>8211644646</v>
      </c>
      <c r="O7" s="64">
        <f t="shared" si="1"/>
        <v>8211644646</v>
      </c>
    </row>
    <row r="8" spans="1:15" ht="16.5" x14ac:dyDescent="0.25">
      <c r="A8" s="56" t="s">
        <v>184</v>
      </c>
      <c r="B8" s="57" t="s">
        <v>188</v>
      </c>
      <c r="C8" s="57" t="s">
        <v>189</v>
      </c>
      <c r="D8" s="57"/>
      <c r="E8" s="57"/>
      <c r="F8" s="57"/>
      <c r="G8" s="58" t="s">
        <v>7</v>
      </c>
      <c r="H8" s="59">
        <f t="shared" ref="H8:O8" si="2">+H9+H31+H34</f>
        <v>19883630319</v>
      </c>
      <c r="I8" s="59">
        <f t="shared" si="2"/>
        <v>19747693948</v>
      </c>
      <c r="J8" s="59">
        <f t="shared" si="2"/>
        <v>9138349977</v>
      </c>
      <c r="K8" s="73">
        <f t="shared" si="2"/>
        <v>0</v>
      </c>
      <c r="L8" s="59">
        <f t="shared" si="2"/>
        <v>8814481569</v>
      </c>
      <c r="M8" s="59">
        <f t="shared" si="2"/>
        <v>8211644646</v>
      </c>
      <c r="N8" s="59">
        <f t="shared" si="2"/>
        <v>8211644646</v>
      </c>
      <c r="O8" s="59">
        <f t="shared" si="2"/>
        <v>8211644646</v>
      </c>
    </row>
    <row r="9" spans="1:15" ht="33" x14ac:dyDescent="0.25">
      <c r="A9" s="56" t="s">
        <v>184</v>
      </c>
      <c r="B9" s="57" t="s">
        <v>188</v>
      </c>
      <c r="C9" s="57" t="s">
        <v>189</v>
      </c>
      <c r="D9" s="57" t="s">
        <v>188</v>
      </c>
      <c r="E9" s="57"/>
      <c r="F9" s="57"/>
      <c r="G9" s="58" t="s">
        <v>8</v>
      </c>
      <c r="H9" s="59">
        <f t="shared" ref="H9:O9" si="3">+H10+H17+H14+H28</f>
        <v>13238452114</v>
      </c>
      <c r="I9" s="59">
        <f t="shared" si="3"/>
        <v>13235971404</v>
      </c>
      <c r="J9" s="59">
        <f t="shared" si="3"/>
        <v>5701099900</v>
      </c>
      <c r="K9" s="73">
        <f t="shared" si="3"/>
        <v>0</v>
      </c>
      <c r="L9" s="59">
        <f t="shared" si="3"/>
        <v>5534485009</v>
      </c>
      <c r="M9" s="59">
        <f t="shared" si="3"/>
        <v>5504724071</v>
      </c>
      <c r="N9" s="59">
        <f t="shared" si="3"/>
        <v>5504724071</v>
      </c>
      <c r="O9" s="59">
        <f t="shared" si="3"/>
        <v>5504724071</v>
      </c>
    </row>
    <row r="10" spans="1:15" ht="33" x14ac:dyDescent="0.25">
      <c r="A10" s="56" t="s">
        <v>184</v>
      </c>
      <c r="B10" s="57" t="s">
        <v>188</v>
      </c>
      <c r="C10" s="57" t="s">
        <v>189</v>
      </c>
      <c r="D10" s="57" t="s">
        <v>188</v>
      </c>
      <c r="E10" s="57" t="s">
        <v>188</v>
      </c>
      <c r="F10" s="57"/>
      <c r="G10" s="58" t="s">
        <v>190</v>
      </c>
      <c r="H10" s="59">
        <f t="shared" ref="H10:O10" si="4">SUM(H11:H13)</f>
        <v>9850567278</v>
      </c>
      <c r="I10" s="59">
        <f t="shared" si="4"/>
        <v>9850567278</v>
      </c>
      <c r="J10" s="59">
        <f t="shared" si="4"/>
        <v>4808059235</v>
      </c>
      <c r="K10" s="73">
        <f t="shared" si="4"/>
        <v>0</v>
      </c>
      <c r="L10" s="59">
        <f t="shared" si="4"/>
        <v>4674579288</v>
      </c>
      <c r="M10" s="59">
        <f t="shared" si="4"/>
        <v>4651816424</v>
      </c>
      <c r="N10" s="59">
        <f t="shared" si="4"/>
        <v>4651816424</v>
      </c>
      <c r="O10" s="59">
        <f t="shared" si="4"/>
        <v>4651816424</v>
      </c>
    </row>
    <row r="11" spans="1:15" ht="16.5" x14ac:dyDescent="0.25">
      <c r="A11" s="61" t="s">
        <v>184</v>
      </c>
      <c r="B11" s="62" t="s">
        <v>188</v>
      </c>
      <c r="C11" s="62" t="s">
        <v>189</v>
      </c>
      <c r="D11" s="62" t="s">
        <v>188</v>
      </c>
      <c r="E11" s="62" t="s">
        <v>188</v>
      </c>
      <c r="F11" s="62" t="s">
        <v>188</v>
      </c>
      <c r="G11" s="63" t="s">
        <v>191</v>
      </c>
      <c r="H11" s="64">
        <v>9129799707</v>
      </c>
      <c r="I11" s="64">
        <v>9129799707</v>
      </c>
      <c r="J11" s="64">
        <v>4481868948</v>
      </c>
      <c r="K11" s="65">
        <v>0</v>
      </c>
      <c r="L11" s="64">
        <v>4356886950</v>
      </c>
      <c r="M11" s="64">
        <v>4356356237</v>
      </c>
      <c r="N11" s="64">
        <v>4356356237</v>
      </c>
      <c r="O11" s="64">
        <v>4356356237</v>
      </c>
    </row>
    <row r="12" spans="1:15" ht="16.5" x14ac:dyDescent="0.25">
      <c r="A12" s="61" t="s">
        <v>184</v>
      </c>
      <c r="B12" s="62" t="s">
        <v>188</v>
      </c>
      <c r="C12" s="62" t="s">
        <v>189</v>
      </c>
      <c r="D12" s="62" t="s">
        <v>188</v>
      </c>
      <c r="E12" s="62" t="s">
        <v>188</v>
      </c>
      <c r="F12" s="62" t="s">
        <v>192</v>
      </c>
      <c r="G12" s="63" t="s">
        <v>11</v>
      </c>
      <c r="H12" s="64">
        <v>620000000</v>
      </c>
      <c r="I12" s="64">
        <v>620000000</v>
      </c>
      <c r="J12" s="64">
        <v>269464652</v>
      </c>
      <c r="K12" s="65">
        <v>0</v>
      </c>
      <c r="L12" s="64">
        <v>260966703</v>
      </c>
      <c r="M12" s="64">
        <v>260966703</v>
      </c>
      <c r="N12" s="64">
        <v>260966703</v>
      </c>
      <c r="O12" s="64">
        <v>260966703</v>
      </c>
    </row>
    <row r="13" spans="1:15" ht="33" x14ac:dyDescent="0.25">
      <c r="A13" s="61" t="s">
        <v>184</v>
      </c>
      <c r="B13" s="62" t="s">
        <v>188</v>
      </c>
      <c r="C13" s="62" t="s">
        <v>189</v>
      </c>
      <c r="D13" s="62" t="s">
        <v>188</v>
      </c>
      <c r="E13" s="62" t="s">
        <v>188</v>
      </c>
      <c r="F13" s="62" t="s">
        <v>193</v>
      </c>
      <c r="G13" s="63" t="s">
        <v>194</v>
      </c>
      <c r="H13" s="64">
        <v>100767571</v>
      </c>
      <c r="I13" s="64">
        <v>100767571</v>
      </c>
      <c r="J13" s="64">
        <v>56725635</v>
      </c>
      <c r="K13" s="65">
        <v>0</v>
      </c>
      <c r="L13" s="64">
        <v>56725635</v>
      </c>
      <c r="M13" s="64">
        <v>34493484</v>
      </c>
      <c r="N13" s="64">
        <v>34493484</v>
      </c>
      <c r="O13" s="64">
        <v>34493484</v>
      </c>
    </row>
    <row r="14" spans="1:15" ht="16.5" x14ac:dyDescent="0.25">
      <c r="A14" s="56" t="s">
        <v>184</v>
      </c>
      <c r="B14" s="57" t="s">
        <v>188</v>
      </c>
      <c r="C14" s="57" t="s">
        <v>189</v>
      </c>
      <c r="D14" s="57" t="s">
        <v>188</v>
      </c>
      <c r="E14" s="57" t="s">
        <v>193</v>
      </c>
      <c r="F14" s="57"/>
      <c r="G14" s="58" t="s">
        <v>13</v>
      </c>
      <c r="H14" s="59">
        <f>SUM(H15:H16)</f>
        <v>567018512</v>
      </c>
      <c r="I14" s="59">
        <v>567018512</v>
      </c>
      <c r="J14" s="59">
        <v>223784819</v>
      </c>
      <c r="K14" s="60">
        <v>0</v>
      </c>
      <c r="L14" s="59">
        <v>223784819</v>
      </c>
      <c r="M14" s="59">
        <v>223784819</v>
      </c>
      <c r="N14" s="59">
        <v>223784819</v>
      </c>
      <c r="O14" s="59">
        <v>223784819</v>
      </c>
    </row>
    <row r="15" spans="1:15" ht="16.5" x14ac:dyDescent="0.25">
      <c r="A15" s="61" t="s">
        <v>184</v>
      </c>
      <c r="B15" s="62" t="s">
        <v>188</v>
      </c>
      <c r="C15" s="62" t="s">
        <v>189</v>
      </c>
      <c r="D15" s="62" t="s">
        <v>188</v>
      </c>
      <c r="E15" s="62" t="s">
        <v>193</v>
      </c>
      <c r="F15" s="62" t="s">
        <v>188</v>
      </c>
      <c r="G15" s="63" t="s">
        <v>14</v>
      </c>
      <c r="H15" s="64">
        <v>140000000</v>
      </c>
      <c r="I15" s="64">
        <v>140000000</v>
      </c>
      <c r="J15" s="64">
        <v>42059168</v>
      </c>
      <c r="K15" s="65">
        <v>0</v>
      </c>
      <c r="L15" s="64">
        <v>42059168</v>
      </c>
      <c r="M15" s="64">
        <v>42059168</v>
      </c>
      <c r="N15" s="64">
        <v>42059168</v>
      </c>
      <c r="O15" s="64">
        <v>42059168</v>
      </c>
    </row>
    <row r="16" spans="1:15" ht="33" x14ac:dyDescent="0.25">
      <c r="A16" s="61" t="s">
        <v>184</v>
      </c>
      <c r="B16" s="62" t="s">
        <v>188</v>
      </c>
      <c r="C16" s="62" t="s">
        <v>189</v>
      </c>
      <c r="D16" s="62" t="s">
        <v>188</v>
      </c>
      <c r="E16" s="62" t="s">
        <v>193</v>
      </c>
      <c r="F16" s="62" t="s">
        <v>192</v>
      </c>
      <c r="G16" s="63" t="s">
        <v>15</v>
      </c>
      <c r="H16" s="64">
        <v>427018512</v>
      </c>
      <c r="I16" s="64">
        <v>427018512</v>
      </c>
      <c r="J16" s="64">
        <v>181725651</v>
      </c>
      <c r="K16" s="65">
        <v>0</v>
      </c>
      <c r="L16" s="64">
        <v>181725651</v>
      </c>
      <c r="M16" s="64">
        <v>181725651</v>
      </c>
      <c r="N16" s="64">
        <v>181725651</v>
      </c>
      <c r="O16" s="64">
        <v>181725651</v>
      </c>
    </row>
    <row r="17" spans="1:15" ht="16.5" x14ac:dyDescent="0.25">
      <c r="A17" s="56" t="s">
        <v>184</v>
      </c>
      <c r="B17" s="57" t="s">
        <v>188</v>
      </c>
      <c r="C17" s="57" t="s">
        <v>189</v>
      </c>
      <c r="D17" s="57" t="s">
        <v>188</v>
      </c>
      <c r="E17" s="57" t="s">
        <v>195</v>
      </c>
      <c r="F17" s="57"/>
      <c r="G17" s="58" t="s">
        <v>16</v>
      </c>
      <c r="H17" s="59">
        <f>SUM(H18:H27)</f>
        <v>2724921824</v>
      </c>
      <c r="I17" s="59">
        <v>2724921824</v>
      </c>
      <c r="J17" s="59">
        <v>633709894</v>
      </c>
      <c r="K17" s="60">
        <v>0</v>
      </c>
      <c r="L17" s="59">
        <v>600752848</v>
      </c>
      <c r="M17" s="59">
        <v>595169067</v>
      </c>
      <c r="N17" s="59">
        <v>595169067</v>
      </c>
      <c r="O17" s="59">
        <v>595169067</v>
      </c>
    </row>
    <row r="18" spans="1:15" ht="33" x14ac:dyDescent="0.25">
      <c r="A18" s="61" t="s">
        <v>184</v>
      </c>
      <c r="B18" s="62" t="s">
        <v>188</v>
      </c>
      <c r="C18" s="62" t="s">
        <v>189</v>
      </c>
      <c r="D18" s="62" t="s">
        <v>188</v>
      </c>
      <c r="E18" s="62" t="s">
        <v>195</v>
      </c>
      <c r="F18" s="62" t="s">
        <v>192</v>
      </c>
      <c r="G18" s="63" t="s">
        <v>17</v>
      </c>
      <c r="H18" s="64">
        <v>332472545</v>
      </c>
      <c r="I18" s="64">
        <v>332472545</v>
      </c>
      <c r="J18" s="64">
        <v>157836058</v>
      </c>
      <c r="K18" s="65">
        <v>0</v>
      </c>
      <c r="L18" s="64">
        <v>153594491</v>
      </c>
      <c r="M18" s="64">
        <v>153395002</v>
      </c>
      <c r="N18" s="64">
        <v>153395002</v>
      </c>
      <c r="O18" s="64">
        <v>153395002</v>
      </c>
    </row>
    <row r="19" spans="1:15" ht="33" x14ac:dyDescent="0.25">
      <c r="A19" s="61" t="s">
        <v>184</v>
      </c>
      <c r="B19" s="62" t="s">
        <v>188</v>
      </c>
      <c r="C19" s="62" t="s">
        <v>189</v>
      </c>
      <c r="D19" s="62" t="s">
        <v>188</v>
      </c>
      <c r="E19" s="62" t="s">
        <v>195</v>
      </c>
      <c r="F19" s="62" t="s">
        <v>195</v>
      </c>
      <c r="G19" s="63" t="s">
        <v>18</v>
      </c>
      <c r="H19" s="64">
        <v>61097260</v>
      </c>
      <c r="I19" s="64">
        <v>61097260</v>
      </c>
      <c r="J19" s="64">
        <v>23998382</v>
      </c>
      <c r="K19" s="65">
        <v>0</v>
      </c>
      <c r="L19" s="64">
        <v>23290851</v>
      </c>
      <c r="M19" s="64">
        <v>23182411</v>
      </c>
      <c r="N19" s="64">
        <v>23182411</v>
      </c>
      <c r="O19" s="64">
        <v>23182411</v>
      </c>
    </row>
    <row r="20" spans="1:15" ht="16.5" x14ac:dyDescent="0.25">
      <c r="A20" s="61" t="s">
        <v>184</v>
      </c>
      <c r="B20" s="62" t="s">
        <v>188</v>
      </c>
      <c r="C20" s="62" t="s">
        <v>189</v>
      </c>
      <c r="D20" s="62" t="s">
        <v>188</v>
      </c>
      <c r="E20" s="62" t="s">
        <v>195</v>
      </c>
      <c r="F20" s="62" t="s">
        <v>196</v>
      </c>
      <c r="G20" s="63" t="s">
        <v>19</v>
      </c>
      <c r="H20" s="64">
        <v>100563960</v>
      </c>
      <c r="I20" s="64">
        <v>100563960</v>
      </c>
      <c r="J20" s="64">
        <v>50701550</v>
      </c>
      <c r="K20" s="65">
        <v>0</v>
      </c>
      <c r="L20" s="64">
        <v>48906200</v>
      </c>
      <c r="M20" s="64">
        <v>48906200</v>
      </c>
      <c r="N20" s="64">
        <v>48906200</v>
      </c>
      <c r="O20" s="64">
        <v>48906200</v>
      </c>
    </row>
    <row r="21" spans="1:15" ht="16.5" x14ac:dyDescent="0.25">
      <c r="A21" s="61" t="s">
        <v>184</v>
      </c>
      <c r="B21" s="62" t="s">
        <v>188</v>
      </c>
      <c r="C21" s="62" t="s">
        <v>189</v>
      </c>
      <c r="D21" s="62" t="s">
        <v>188</v>
      </c>
      <c r="E21" s="62" t="s">
        <v>195</v>
      </c>
      <c r="F21" s="62" t="s">
        <v>197</v>
      </c>
      <c r="G21" s="63" t="s">
        <v>20</v>
      </c>
      <c r="H21" s="64">
        <v>138890304</v>
      </c>
      <c r="I21" s="64">
        <v>138890304</v>
      </c>
      <c r="J21" s="64">
        <v>66321020</v>
      </c>
      <c r="K21" s="65">
        <v>0</v>
      </c>
      <c r="L21" s="64">
        <v>63657020</v>
      </c>
      <c r="M21" s="64">
        <v>59870440</v>
      </c>
      <c r="N21" s="64">
        <v>59870440</v>
      </c>
      <c r="O21" s="64">
        <v>59870440</v>
      </c>
    </row>
    <row r="22" spans="1:15" ht="16.5" x14ac:dyDescent="0.25">
      <c r="A22" s="61" t="s">
        <v>184</v>
      </c>
      <c r="B22" s="62" t="s">
        <v>188</v>
      </c>
      <c r="C22" s="62" t="s">
        <v>189</v>
      </c>
      <c r="D22" s="62" t="s">
        <v>188</v>
      </c>
      <c r="E22" s="62" t="s">
        <v>195</v>
      </c>
      <c r="F22" s="62" t="s">
        <v>198</v>
      </c>
      <c r="G22" s="63" t="s">
        <v>199</v>
      </c>
      <c r="H22" s="64">
        <v>381263927</v>
      </c>
      <c r="I22" s="64">
        <v>381263927</v>
      </c>
      <c r="J22" s="64">
        <v>17772254</v>
      </c>
      <c r="K22" s="65">
        <v>0</v>
      </c>
      <c r="L22" s="64">
        <v>12209958</v>
      </c>
      <c r="M22" s="64">
        <v>11802593</v>
      </c>
      <c r="N22" s="64">
        <v>11802593</v>
      </c>
      <c r="O22" s="64">
        <v>11802593</v>
      </c>
    </row>
    <row r="23" spans="1:15" ht="16.5" x14ac:dyDescent="0.25">
      <c r="A23" s="61" t="s">
        <v>184</v>
      </c>
      <c r="B23" s="62" t="s">
        <v>188</v>
      </c>
      <c r="C23" s="62" t="s">
        <v>189</v>
      </c>
      <c r="D23" s="62" t="s">
        <v>188</v>
      </c>
      <c r="E23" s="62" t="s">
        <v>195</v>
      </c>
      <c r="F23" s="62" t="s">
        <v>200</v>
      </c>
      <c r="G23" s="63" t="s">
        <v>22</v>
      </c>
      <c r="H23" s="64">
        <v>470343943</v>
      </c>
      <c r="I23" s="64">
        <v>470343943</v>
      </c>
      <c r="J23" s="64">
        <v>199393218</v>
      </c>
      <c r="K23" s="65">
        <v>0</v>
      </c>
      <c r="L23" s="64">
        <v>193477867</v>
      </c>
      <c r="M23" s="64">
        <v>192513577</v>
      </c>
      <c r="N23" s="64">
        <v>192513577</v>
      </c>
      <c r="O23" s="64">
        <v>192513577</v>
      </c>
    </row>
    <row r="24" spans="1:15" ht="16.5" x14ac:dyDescent="0.25">
      <c r="A24" s="61" t="s">
        <v>184</v>
      </c>
      <c r="B24" s="62" t="s">
        <v>188</v>
      </c>
      <c r="C24" s="62" t="s">
        <v>189</v>
      </c>
      <c r="D24" s="62" t="s">
        <v>188</v>
      </c>
      <c r="E24" s="62" t="s">
        <v>195</v>
      </c>
      <c r="F24" s="62" t="s">
        <v>201</v>
      </c>
      <c r="G24" s="63" t="s">
        <v>23</v>
      </c>
      <c r="H24" s="64">
        <v>991766486</v>
      </c>
      <c r="I24" s="64">
        <v>991766486</v>
      </c>
      <c r="J24" s="64">
        <v>18947427</v>
      </c>
      <c r="K24" s="65">
        <v>0</v>
      </c>
      <c r="L24" s="64">
        <v>6876476</v>
      </c>
      <c r="M24" s="64">
        <v>6758859</v>
      </c>
      <c r="N24" s="64">
        <v>6758859</v>
      </c>
      <c r="O24" s="64">
        <v>6758859</v>
      </c>
    </row>
    <row r="25" spans="1:15" ht="33" x14ac:dyDescent="0.25">
      <c r="A25" s="61" t="s">
        <v>184</v>
      </c>
      <c r="B25" s="62" t="s">
        <v>188</v>
      </c>
      <c r="C25" s="62" t="s">
        <v>189</v>
      </c>
      <c r="D25" s="62" t="s">
        <v>188</v>
      </c>
      <c r="E25" s="62" t="s">
        <v>195</v>
      </c>
      <c r="F25" s="62" t="s">
        <v>202</v>
      </c>
      <c r="G25" s="63" t="s">
        <v>203</v>
      </c>
      <c r="H25" s="64">
        <v>2442835</v>
      </c>
      <c r="I25" s="64">
        <v>2442835</v>
      </c>
      <c r="J25" s="64">
        <v>1178294</v>
      </c>
      <c r="K25" s="65">
        <v>0</v>
      </c>
      <c r="L25" s="64">
        <v>1178294</v>
      </c>
      <c r="M25" s="64">
        <v>1178294</v>
      </c>
      <c r="N25" s="64">
        <v>1178294</v>
      </c>
      <c r="O25" s="64">
        <v>1178294</v>
      </c>
    </row>
    <row r="26" spans="1:15" ht="16.5" x14ac:dyDescent="0.25">
      <c r="A26" s="61" t="s">
        <v>184</v>
      </c>
      <c r="B26" s="62" t="s">
        <v>188</v>
      </c>
      <c r="C26" s="62" t="s">
        <v>189</v>
      </c>
      <c r="D26" s="62" t="s">
        <v>188</v>
      </c>
      <c r="E26" s="62" t="s">
        <v>195</v>
      </c>
      <c r="F26" s="62" t="s">
        <v>204</v>
      </c>
      <c r="G26" s="63" t="s">
        <v>25</v>
      </c>
      <c r="H26" s="64">
        <v>186501518</v>
      </c>
      <c r="I26" s="64">
        <v>186501518</v>
      </c>
      <c r="J26" s="64">
        <v>97561691</v>
      </c>
      <c r="K26" s="65">
        <v>0</v>
      </c>
      <c r="L26" s="64">
        <v>97561691</v>
      </c>
      <c r="M26" s="64">
        <v>97561691</v>
      </c>
      <c r="N26" s="64">
        <v>97561691</v>
      </c>
      <c r="O26" s="64">
        <v>97561691</v>
      </c>
    </row>
    <row r="27" spans="1:15" ht="33" x14ac:dyDescent="0.25">
      <c r="A27" s="61" t="s">
        <v>184</v>
      </c>
      <c r="B27" s="62" t="s">
        <v>188</v>
      </c>
      <c r="C27" s="62" t="s">
        <v>189</v>
      </c>
      <c r="D27" s="62" t="s">
        <v>188</v>
      </c>
      <c r="E27" s="62" t="s">
        <v>195</v>
      </c>
      <c r="F27" s="62" t="s">
        <v>205</v>
      </c>
      <c r="G27" s="63" t="s">
        <v>26</v>
      </c>
      <c r="H27" s="64">
        <v>59579046</v>
      </c>
      <c r="I27" s="64">
        <v>59579046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</row>
    <row r="28" spans="1:15" ht="49.5" x14ac:dyDescent="0.25">
      <c r="A28" s="56" t="s">
        <v>184</v>
      </c>
      <c r="B28" s="57" t="s">
        <v>188</v>
      </c>
      <c r="C28" s="57" t="s">
        <v>189</v>
      </c>
      <c r="D28" s="57" t="s">
        <v>188</v>
      </c>
      <c r="E28" s="57" t="s">
        <v>206</v>
      </c>
      <c r="F28" s="57"/>
      <c r="G28" s="58" t="s">
        <v>28</v>
      </c>
      <c r="H28" s="59">
        <f>SUM(H29:H30)</f>
        <v>95944500</v>
      </c>
      <c r="I28" s="59">
        <v>93463790</v>
      </c>
      <c r="J28" s="59">
        <v>35545952</v>
      </c>
      <c r="K28" s="60">
        <v>0</v>
      </c>
      <c r="L28" s="59">
        <v>35368054</v>
      </c>
      <c r="M28" s="59">
        <v>33953761</v>
      </c>
      <c r="N28" s="59">
        <v>33953761</v>
      </c>
      <c r="O28" s="59">
        <v>33953761</v>
      </c>
    </row>
    <row r="29" spans="1:15" ht="16.5" x14ac:dyDescent="0.25">
      <c r="A29" s="61" t="s">
        <v>184</v>
      </c>
      <c r="B29" s="62" t="s">
        <v>188</v>
      </c>
      <c r="C29" s="62" t="s">
        <v>189</v>
      </c>
      <c r="D29" s="62" t="s">
        <v>188</v>
      </c>
      <c r="E29" s="62" t="s">
        <v>206</v>
      </c>
      <c r="F29" s="62" t="s">
        <v>188</v>
      </c>
      <c r="G29" s="63" t="s">
        <v>207</v>
      </c>
      <c r="H29" s="64">
        <v>35944500</v>
      </c>
      <c r="I29" s="64">
        <v>35944500</v>
      </c>
      <c r="J29" s="64">
        <v>9677762</v>
      </c>
      <c r="K29" s="65">
        <v>0</v>
      </c>
      <c r="L29" s="64">
        <v>9677762</v>
      </c>
      <c r="M29" s="64">
        <v>9677762</v>
      </c>
      <c r="N29" s="64">
        <v>9677762</v>
      </c>
      <c r="O29" s="64">
        <v>9677762</v>
      </c>
    </row>
    <row r="30" spans="1:15" ht="33" x14ac:dyDescent="0.25">
      <c r="A30" s="61" t="s">
        <v>184</v>
      </c>
      <c r="B30" s="62" t="s">
        <v>188</v>
      </c>
      <c r="C30" s="62" t="s">
        <v>189</v>
      </c>
      <c r="D30" s="62" t="s">
        <v>188</v>
      </c>
      <c r="E30" s="62" t="s">
        <v>206</v>
      </c>
      <c r="F30" s="62" t="s">
        <v>208</v>
      </c>
      <c r="G30" s="63" t="s">
        <v>30</v>
      </c>
      <c r="H30" s="64">
        <v>60000000</v>
      </c>
      <c r="I30" s="64">
        <v>57519290</v>
      </c>
      <c r="J30" s="64">
        <v>25868190</v>
      </c>
      <c r="K30" s="65">
        <v>0</v>
      </c>
      <c r="L30" s="64">
        <v>25690292</v>
      </c>
      <c r="M30" s="64">
        <v>24275999</v>
      </c>
      <c r="N30" s="64">
        <v>24275999</v>
      </c>
      <c r="O30" s="64">
        <v>24275999</v>
      </c>
    </row>
    <row r="31" spans="1:15" ht="33" x14ac:dyDescent="0.25">
      <c r="A31" s="56" t="s">
        <v>184</v>
      </c>
      <c r="B31" s="57" t="s">
        <v>188</v>
      </c>
      <c r="C31" s="57" t="s">
        <v>189</v>
      </c>
      <c r="D31" s="57" t="s">
        <v>192</v>
      </c>
      <c r="E31" s="57"/>
      <c r="F31" s="57"/>
      <c r="G31" s="58" t="s">
        <v>31</v>
      </c>
      <c r="H31" s="59">
        <f>SUM(H32:H33)</f>
        <v>1760550000</v>
      </c>
      <c r="I31" s="59">
        <v>1627094339</v>
      </c>
      <c r="J31" s="59">
        <v>1324449500</v>
      </c>
      <c r="K31" s="60">
        <v>0</v>
      </c>
      <c r="L31" s="59">
        <v>1239856500</v>
      </c>
      <c r="M31" s="59">
        <v>666780515</v>
      </c>
      <c r="N31" s="59">
        <v>666780515</v>
      </c>
      <c r="O31" s="59">
        <v>666780515</v>
      </c>
    </row>
    <row r="32" spans="1:15" ht="33" x14ac:dyDescent="0.25">
      <c r="A32" s="61" t="s">
        <v>184</v>
      </c>
      <c r="B32" s="62" t="s">
        <v>188</v>
      </c>
      <c r="C32" s="62" t="s">
        <v>189</v>
      </c>
      <c r="D32" s="62" t="s">
        <v>192</v>
      </c>
      <c r="E32" s="62" t="s">
        <v>196</v>
      </c>
      <c r="F32" s="62"/>
      <c r="G32" s="63" t="s">
        <v>32</v>
      </c>
      <c r="H32" s="64">
        <v>390550000</v>
      </c>
      <c r="I32" s="64">
        <v>40000000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</row>
    <row r="33" spans="1:15" ht="33" x14ac:dyDescent="0.25">
      <c r="A33" s="61" t="s">
        <v>184</v>
      </c>
      <c r="B33" s="62" t="s">
        <v>188</v>
      </c>
      <c r="C33" s="62" t="s">
        <v>189</v>
      </c>
      <c r="D33" s="62" t="s">
        <v>192</v>
      </c>
      <c r="E33" s="62" t="s">
        <v>198</v>
      </c>
      <c r="F33" s="62"/>
      <c r="G33" s="63" t="s">
        <v>33</v>
      </c>
      <c r="H33" s="64">
        <v>1370000000</v>
      </c>
      <c r="I33" s="64">
        <v>1587094339</v>
      </c>
      <c r="J33" s="64">
        <v>1324449500</v>
      </c>
      <c r="K33" s="65">
        <v>0</v>
      </c>
      <c r="L33" s="64">
        <v>1239856500</v>
      </c>
      <c r="M33" s="64">
        <v>666780515</v>
      </c>
      <c r="N33" s="64">
        <v>666780515</v>
      </c>
      <c r="O33" s="64">
        <v>666780515</v>
      </c>
    </row>
    <row r="34" spans="1:15" ht="49.5" x14ac:dyDescent="0.25">
      <c r="A34" s="56" t="s">
        <v>184</v>
      </c>
      <c r="B34" s="57" t="s">
        <v>188</v>
      </c>
      <c r="C34" s="57" t="s">
        <v>189</v>
      </c>
      <c r="D34" s="57" t="s">
        <v>195</v>
      </c>
      <c r="E34" s="57"/>
      <c r="F34" s="57"/>
      <c r="G34" s="58" t="s">
        <v>34</v>
      </c>
      <c r="H34" s="59">
        <f>+H35+H39+H44+H45</f>
        <v>4884628205</v>
      </c>
      <c r="I34" s="59">
        <v>4884628205</v>
      </c>
      <c r="J34" s="59">
        <v>2112800577</v>
      </c>
      <c r="K34" s="60">
        <v>0</v>
      </c>
      <c r="L34" s="59">
        <v>2040140060</v>
      </c>
      <c r="M34" s="59">
        <v>2040140060</v>
      </c>
      <c r="N34" s="59">
        <v>2040140060</v>
      </c>
      <c r="O34" s="59">
        <v>2040140060</v>
      </c>
    </row>
    <row r="35" spans="1:15" ht="33" x14ac:dyDescent="0.25">
      <c r="A35" s="56" t="s">
        <v>184</v>
      </c>
      <c r="B35" s="57" t="s">
        <v>188</v>
      </c>
      <c r="C35" s="57" t="s">
        <v>189</v>
      </c>
      <c r="D35" s="57" t="s">
        <v>195</v>
      </c>
      <c r="E35" s="57" t="s">
        <v>188</v>
      </c>
      <c r="F35" s="57"/>
      <c r="G35" s="58" t="s">
        <v>35</v>
      </c>
      <c r="H35" s="59">
        <f>SUM(H36:H38)</f>
        <v>1989501982</v>
      </c>
      <c r="I35" s="59">
        <v>1989501982</v>
      </c>
      <c r="J35" s="59">
        <v>913312569</v>
      </c>
      <c r="K35" s="60">
        <v>0</v>
      </c>
      <c r="L35" s="59">
        <v>879338513</v>
      </c>
      <c r="M35" s="59">
        <v>879338513</v>
      </c>
      <c r="N35" s="59">
        <v>879338513</v>
      </c>
      <c r="O35" s="59">
        <v>879338513</v>
      </c>
    </row>
    <row r="36" spans="1:15" ht="33" x14ac:dyDescent="0.25">
      <c r="A36" s="61" t="s">
        <v>184</v>
      </c>
      <c r="B36" s="62" t="s">
        <v>188</v>
      </c>
      <c r="C36" s="62" t="s">
        <v>189</v>
      </c>
      <c r="D36" s="62" t="s">
        <v>195</v>
      </c>
      <c r="E36" s="62" t="s">
        <v>188</v>
      </c>
      <c r="F36" s="62" t="s">
        <v>188</v>
      </c>
      <c r="G36" s="63" t="s">
        <v>36</v>
      </c>
      <c r="H36" s="64">
        <v>477727913</v>
      </c>
      <c r="I36" s="64">
        <v>477727913</v>
      </c>
      <c r="J36" s="64">
        <v>218472226</v>
      </c>
      <c r="K36" s="65">
        <v>0</v>
      </c>
      <c r="L36" s="64">
        <v>208530000</v>
      </c>
      <c r="M36" s="64">
        <v>208530000</v>
      </c>
      <c r="N36" s="64">
        <v>208530000</v>
      </c>
      <c r="O36" s="64">
        <v>208530000</v>
      </c>
    </row>
    <row r="37" spans="1:15" ht="33" x14ac:dyDescent="0.25">
      <c r="A37" s="61" t="s">
        <v>184</v>
      </c>
      <c r="B37" s="62" t="s">
        <v>188</v>
      </c>
      <c r="C37" s="62" t="s">
        <v>189</v>
      </c>
      <c r="D37" s="62" t="s">
        <v>195</v>
      </c>
      <c r="E37" s="62" t="s">
        <v>188</v>
      </c>
      <c r="F37" s="62" t="s">
        <v>208</v>
      </c>
      <c r="G37" s="63" t="s">
        <v>209</v>
      </c>
      <c r="H37" s="64">
        <v>610723059</v>
      </c>
      <c r="I37" s="64">
        <v>610723059</v>
      </c>
      <c r="J37" s="64">
        <v>264717229</v>
      </c>
      <c r="K37" s="65">
        <v>0</v>
      </c>
      <c r="L37" s="64">
        <v>254759313</v>
      </c>
      <c r="M37" s="64">
        <v>254759313</v>
      </c>
      <c r="N37" s="64">
        <v>254759313</v>
      </c>
      <c r="O37" s="64">
        <v>254759313</v>
      </c>
    </row>
    <row r="38" spans="1:15" ht="33" x14ac:dyDescent="0.25">
      <c r="A38" s="61" t="s">
        <v>184</v>
      </c>
      <c r="B38" s="62" t="s">
        <v>188</v>
      </c>
      <c r="C38" s="62" t="s">
        <v>189</v>
      </c>
      <c r="D38" s="62" t="s">
        <v>195</v>
      </c>
      <c r="E38" s="62" t="s">
        <v>188</v>
      </c>
      <c r="F38" s="62" t="s">
        <v>193</v>
      </c>
      <c r="G38" s="63" t="s">
        <v>38</v>
      </c>
      <c r="H38" s="64">
        <v>901051010</v>
      </c>
      <c r="I38" s="64">
        <v>901051010</v>
      </c>
      <c r="J38" s="64">
        <v>430123114</v>
      </c>
      <c r="K38" s="65">
        <v>0</v>
      </c>
      <c r="L38" s="64">
        <v>416049200</v>
      </c>
      <c r="M38" s="64">
        <v>416049200</v>
      </c>
      <c r="N38" s="64">
        <v>416049200</v>
      </c>
      <c r="O38" s="64">
        <v>416049200</v>
      </c>
    </row>
    <row r="39" spans="1:15" ht="33" x14ac:dyDescent="0.25">
      <c r="A39" s="56" t="s">
        <v>184</v>
      </c>
      <c r="B39" s="57" t="s">
        <v>188</v>
      </c>
      <c r="C39" s="57" t="s">
        <v>189</v>
      </c>
      <c r="D39" s="57" t="s">
        <v>195</v>
      </c>
      <c r="E39" s="57" t="s">
        <v>192</v>
      </c>
      <c r="F39" s="57"/>
      <c r="G39" s="58" t="s">
        <v>39</v>
      </c>
      <c r="H39" s="59">
        <f>SUM(H40:H43)</f>
        <v>2274874771</v>
      </c>
      <c r="I39" s="59">
        <v>2274874771</v>
      </c>
      <c r="J39" s="59">
        <v>926405128</v>
      </c>
      <c r="K39" s="60">
        <v>0</v>
      </c>
      <c r="L39" s="59">
        <v>900146447</v>
      </c>
      <c r="M39" s="59">
        <v>900146447</v>
      </c>
      <c r="N39" s="59">
        <v>900146447</v>
      </c>
      <c r="O39" s="59">
        <v>900146447</v>
      </c>
    </row>
    <row r="40" spans="1:15" ht="33" x14ac:dyDescent="0.25">
      <c r="A40" s="61" t="s">
        <v>184</v>
      </c>
      <c r="B40" s="62" t="s">
        <v>188</v>
      </c>
      <c r="C40" s="62" t="s">
        <v>189</v>
      </c>
      <c r="D40" s="62" t="s">
        <v>195</v>
      </c>
      <c r="E40" s="62" t="s">
        <v>192</v>
      </c>
      <c r="F40" s="62" t="s">
        <v>192</v>
      </c>
      <c r="G40" s="63" t="s">
        <v>210</v>
      </c>
      <c r="H40" s="64">
        <v>1012926432</v>
      </c>
      <c r="I40" s="64">
        <v>1012926432</v>
      </c>
      <c r="J40" s="64">
        <v>447155958</v>
      </c>
      <c r="K40" s="65">
        <v>0</v>
      </c>
      <c r="L40" s="64">
        <v>435567847</v>
      </c>
      <c r="M40" s="64">
        <v>435567847</v>
      </c>
      <c r="N40" s="64">
        <v>435567847</v>
      </c>
      <c r="O40" s="64">
        <v>435567847</v>
      </c>
    </row>
    <row r="41" spans="1:15" ht="33" x14ac:dyDescent="0.25">
      <c r="A41" s="61" t="s">
        <v>184</v>
      </c>
      <c r="B41" s="62" t="s">
        <v>188</v>
      </c>
      <c r="C41" s="62" t="s">
        <v>189</v>
      </c>
      <c r="D41" s="62" t="s">
        <v>195</v>
      </c>
      <c r="E41" s="62" t="s">
        <v>192</v>
      </c>
      <c r="F41" s="62" t="s">
        <v>208</v>
      </c>
      <c r="G41" s="63" t="s">
        <v>41</v>
      </c>
      <c r="H41" s="64">
        <v>674198168</v>
      </c>
      <c r="I41" s="64">
        <v>674198168</v>
      </c>
      <c r="J41" s="64">
        <v>350694284</v>
      </c>
      <c r="K41" s="65">
        <v>0</v>
      </c>
      <c r="L41" s="64">
        <v>339701400</v>
      </c>
      <c r="M41" s="64">
        <v>339701400</v>
      </c>
      <c r="N41" s="64">
        <v>339701400</v>
      </c>
      <c r="O41" s="64">
        <v>339701400</v>
      </c>
    </row>
    <row r="42" spans="1:15" ht="33" x14ac:dyDescent="0.25">
      <c r="A42" s="61" t="s">
        <v>184</v>
      </c>
      <c r="B42" s="62" t="s">
        <v>188</v>
      </c>
      <c r="C42" s="62" t="s">
        <v>189</v>
      </c>
      <c r="D42" s="62" t="s">
        <v>195</v>
      </c>
      <c r="E42" s="62" t="s">
        <v>192</v>
      </c>
      <c r="F42" s="62" t="s">
        <v>211</v>
      </c>
      <c r="G42" s="63" t="s">
        <v>42</v>
      </c>
      <c r="H42" s="64">
        <v>241361406</v>
      </c>
      <c r="I42" s="64">
        <v>241361406</v>
      </c>
      <c r="J42" s="64">
        <v>6380786</v>
      </c>
      <c r="K42" s="65">
        <v>0</v>
      </c>
      <c r="L42" s="64">
        <v>6258700</v>
      </c>
      <c r="M42" s="64">
        <v>6258700</v>
      </c>
      <c r="N42" s="64">
        <v>6258700</v>
      </c>
      <c r="O42" s="64">
        <v>6258700</v>
      </c>
    </row>
    <row r="43" spans="1:15" ht="82.5" x14ac:dyDescent="0.25">
      <c r="A43" s="61" t="s">
        <v>184</v>
      </c>
      <c r="B43" s="62" t="s">
        <v>188</v>
      </c>
      <c r="C43" s="62" t="s">
        <v>189</v>
      </c>
      <c r="D43" s="62" t="s">
        <v>195</v>
      </c>
      <c r="E43" s="62" t="s">
        <v>192</v>
      </c>
      <c r="F43" s="62" t="s">
        <v>212</v>
      </c>
      <c r="G43" s="63" t="s">
        <v>43</v>
      </c>
      <c r="H43" s="64">
        <v>346388765</v>
      </c>
      <c r="I43" s="64">
        <v>346388765</v>
      </c>
      <c r="J43" s="64">
        <v>122174100</v>
      </c>
      <c r="K43" s="65">
        <v>0</v>
      </c>
      <c r="L43" s="64">
        <v>118618500</v>
      </c>
      <c r="M43" s="64">
        <v>118618500</v>
      </c>
      <c r="N43" s="64">
        <v>118618500</v>
      </c>
      <c r="O43" s="64">
        <v>118618500</v>
      </c>
    </row>
    <row r="44" spans="1:15" ht="16.5" x14ac:dyDescent="0.25">
      <c r="A44" s="61" t="s">
        <v>184</v>
      </c>
      <c r="B44" s="62" t="s">
        <v>188</v>
      </c>
      <c r="C44" s="62" t="s">
        <v>189</v>
      </c>
      <c r="D44" s="62" t="s">
        <v>195</v>
      </c>
      <c r="E44" s="62" t="s">
        <v>211</v>
      </c>
      <c r="F44" s="62"/>
      <c r="G44" s="63" t="s">
        <v>44</v>
      </c>
      <c r="H44" s="64">
        <v>372150871</v>
      </c>
      <c r="I44" s="64">
        <v>372150871</v>
      </c>
      <c r="J44" s="64">
        <v>163846267</v>
      </c>
      <c r="K44" s="65">
        <v>0</v>
      </c>
      <c r="L44" s="64">
        <v>156389600</v>
      </c>
      <c r="M44" s="64">
        <v>156389600</v>
      </c>
      <c r="N44" s="64">
        <v>156389600</v>
      </c>
      <c r="O44" s="64">
        <v>156389600</v>
      </c>
    </row>
    <row r="45" spans="1:15" ht="16.5" x14ac:dyDescent="0.25">
      <c r="A45" s="61" t="s">
        <v>184</v>
      </c>
      <c r="B45" s="62" t="s">
        <v>188</v>
      </c>
      <c r="C45" s="62" t="s">
        <v>189</v>
      </c>
      <c r="D45" s="62" t="s">
        <v>195</v>
      </c>
      <c r="E45" s="62" t="s">
        <v>212</v>
      </c>
      <c r="F45" s="62"/>
      <c r="G45" s="63" t="s">
        <v>45</v>
      </c>
      <c r="H45" s="64">
        <v>248100581</v>
      </c>
      <c r="I45" s="64">
        <v>248100581</v>
      </c>
      <c r="J45" s="64">
        <v>109236613</v>
      </c>
      <c r="K45" s="65">
        <v>0</v>
      </c>
      <c r="L45" s="64">
        <v>104265500</v>
      </c>
      <c r="M45" s="64">
        <v>104265500</v>
      </c>
      <c r="N45" s="64">
        <v>104265500</v>
      </c>
      <c r="O45" s="64">
        <v>104265500</v>
      </c>
    </row>
    <row r="46" spans="1:15" ht="16.5" x14ac:dyDescent="0.25">
      <c r="A46" s="61"/>
      <c r="B46" s="62"/>
      <c r="C46" s="62"/>
      <c r="D46" s="62"/>
      <c r="E46" s="62"/>
      <c r="F46" s="62"/>
      <c r="G46" s="63"/>
      <c r="H46" s="64"/>
      <c r="I46" s="64"/>
      <c r="J46" s="64"/>
      <c r="K46" s="65"/>
      <c r="L46" s="64"/>
      <c r="M46" s="64"/>
      <c r="N46" s="64"/>
      <c r="O46" s="64"/>
    </row>
    <row r="47" spans="1:15" s="84" customFormat="1" ht="16.5" x14ac:dyDescent="0.25">
      <c r="A47" s="61" t="s">
        <v>184</v>
      </c>
      <c r="B47" s="62" t="s">
        <v>192</v>
      </c>
      <c r="C47" s="62"/>
      <c r="D47" s="62"/>
      <c r="E47" s="62"/>
      <c r="F47" s="62"/>
      <c r="G47" s="63" t="s">
        <v>46</v>
      </c>
      <c r="H47" s="64">
        <f t="shared" ref="H47:O47" si="5">+H48</f>
        <v>68063508519</v>
      </c>
      <c r="I47" s="64">
        <f t="shared" si="5"/>
        <v>68040240368</v>
      </c>
      <c r="J47" s="64">
        <f t="shared" si="5"/>
        <v>42085450305.589996</v>
      </c>
      <c r="K47" s="91">
        <f t="shared" si="5"/>
        <v>0</v>
      </c>
      <c r="L47" s="64">
        <f t="shared" si="5"/>
        <v>39475741112.580002</v>
      </c>
      <c r="M47" s="64">
        <f t="shared" si="5"/>
        <v>13430947686.549999</v>
      </c>
      <c r="N47" s="64">
        <f t="shared" si="5"/>
        <v>13430947686.549999</v>
      </c>
      <c r="O47" s="64">
        <f t="shared" si="5"/>
        <v>13430947686.549999</v>
      </c>
    </row>
    <row r="48" spans="1:15" ht="16.5" x14ac:dyDescent="0.25">
      <c r="A48" s="56" t="s">
        <v>184</v>
      </c>
      <c r="B48" s="57" t="s">
        <v>192</v>
      </c>
      <c r="C48" s="57" t="s">
        <v>189</v>
      </c>
      <c r="D48" s="57"/>
      <c r="E48" s="57"/>
      <c r="F48" s="57"/>
      <c r="G48" s="58" t="s">
        <v>46</v>
      </c>
      <c r="H48" s="59">
        <f t="shared" ref="H48:O48" si="6">+H54+H49</f>
        <v>68063508519</v>
      </c>
      <c r="I48" s="59">
        <f t="shared" si="6"/>
        <v>68040240368</v>
      </c>
      <c r="J48" s="59">
        <f t="shared" si="6"/>
        <v>42085450305.589996</v>
      </c>
      <c r="K48" s="73">
        <f t="shared" si="6"/>
        <v>0</v>
      </c>
      <c r="L48" s="59">
        <f t="shared" si="6"/>
        <v>39475741112.580002</v>
      </c>
      <c r="M48" s="59">
        <f t="shared" si="6"/>
        <v>13430947686.549999</v>
      </c>
      <c r="N48" s="59">
        <f t="shared" si="6"/>
        <v>13430947686.549999</v>
      </c>
      <c r="O48" s="59">
        <f t="shared" si="6"/>
        <v>13430947686.549999</v>
      </c>
    </row>
    <row r="49" spans="1:15" ht="16.5" x14ac:dyDescent="0.25">
      <c r="A49" s="56" t="s">
        <v>184</v>
      </c>
      <c r="B49" s="57" t="s">
        <v>192</v>
      </c>
      <c r="C49" s="57" t="s">
        <v>189</v>
      </c>
      <c r="D49" s="57" t="s">
        <v>208</v>
      </c>
      <c r="E49" s="57"/>
      <c r="F49" s="57"/>
      <c r="G49" s="58" t="s">
        <v>47</v>
      </c>
      <c r="H49" s="59">
        <v>40764747</v>
      </c>
      <c r="I49" s="59">
        <v>40764747</v>
      </c>
      <c r="J49" s="59">
        <v>1219000</v>
      </c>
      <c r="K49" s="60">
        <v>0</v>
      </c>
      <c r="L49" s="59">
        <v>691000</v>
      </c>
      <c r="M49" s="59">
        <v>691000</v>
      </c>
      <c r="N49" s="59">
        <v>691000</v>
      </c>
      <c r="O49" s="59">
        <v>691000</v>
      </c>
    </row>
    <row r="50" spans="1:15" ht="33" x14ac:dyDescent="0.25">
      <c r="A50" s="56" t="s">
        <v>184</v>
      </c>
      <c r="B50" s="57" t="s">
        <v>192</v>
      </c>
      <c r="C50" s="57" t="s">
        <v>189</v>
      </c>
      <c r="D50" s="57" t="s">
        <v>208</v>
      </c>
      <c r="E50" s="57" t="s">
        <v>213</v>
      </c>
      <c r="F50" s="57"/>
      <c r="G50" s="58" t="s">
        <v>48</v>
      </c>
      <c r="H50" s="59">
        <v>40764747</v>
      </c>
      <c r="I50" s="59">
        <v>40764747</v>
      </c>
      <c r="J50" s="59">
        <v>1219000</v>
      </c>
      <c r="K50" s="60">
        <v>0</v>
      </c>
      <c r="L50" s="59">
        <v>691000</v>
      </c>
      <c r="M50" s="59">
        <v>691000</v>
      </c>
      <c r="N50" s="59">
        <v>691000</v>
      </c>
      <c r="O50" s="59">
        <v>691000</v>
      </c>
    </row>
    <row r="51" spans="1:15" ht="33" x14ac:dyDescent="0.25">
      <c r="A51" s="61" t="s">
        <v>184</v>
      </c>
      <c r="B51" s="62" t="s">
        <v>192</v>
      </c>
      <c r="C51" s="62" t="s">
        <v>189</v>
      </c>
      <c r="D51" s="62" t="s">
        <v>208</v>
      </c>
      <c r="E51" s="62" t="s">
        <v>213</v>
      </c>
      <c r="F51" s="62" t="s">
        <v>192</v>
      </c>
      <c r="G51" s="63" t="s">
        <v>49</v>
      </c>
      <c r="H51" s="64">
        <v>800000</v>
      </c>
      <c r="I51" s="64">
        <v>800000</v>
      </c>
      <c r="J51" s="64">
        <v>626000</v>
      </c>
      <c r="K51" s="65">
        <v>0</v>
      </c>
      <c r="L51" s="64">
        <v>626000</v>
      </c>
      <c r="M51" s="64">
        <v>626000</v>
      </c>
      <c r="N51" s="64">
        <v>626000</v>
      </c>
      <c r="O51" s="64">
        <v>626000</v>
      </c>
    </row>
    <row r="52" spans="1:15" ht="33" x14ac:dyDescent="0.25">
      <c r="A52" s="61" t="s">
        <v>184</v>
      </c>
      <c r="B52" s="62" t="s">
        <v>192</v>
      </c>
      <c r="C52" s="62" t="s">
        <v>189</v>
      </c>
      <c r="D52" s="62" t="s">
        <v>208</v>
      </c>
      <c r="E52" s="62" t="s">
        <v>213</v>
      </c>
      <c r="F52" s="62" t="s">
        <v>214</v>
      </c>
      <c r="G52" s="63" t="s">
        <v>50</v>
      </c>
      <c r="H52" s="64">
        <v>600000</v>
      </c>
      <c r="I52" s="64">
        <v>600000</v>
      </c>
      <c r="J52" s="64">
        <v>593000</v>
      </c>
      <c r="K52" s="65">
        <v>0</v>
      </c>
      <c r="L52" s="64">
        <v>65000</v>
      </c>
      <c r="M52" s="64">
        <v>65000</v>
      </c>
      <c r="N52" s="64">
        <v>65000</v>
      </c>
      <c r="O52" s="64">
        <v>65000</v>
      </c>
    </row>
    <row r="53" spans="1:15" ht="33" x14ac:dyDescent="0.25">
      <c r="A53" s="61" t="s">
        <v>184</v>
      </c>
      <c r="B53" s="62" t="s">
        <v>192</v>
      </c>
      <c r="C53" s="62" t="s">
        <v>189</v>
      </c>
      <c r="D53" s="62" t="s">
        <v>208</v>
      </c>
      <c r="E53" s="62" t="s">
        <v>213</v>
      </c>
      <c r="F53" s="62" t="s">
        <v>215</v>
      </c>
      <c r="G53" s="63" t="s">
        <v>51</v>
      </c>
      <c r="H53" s="64">
        <v>39364747</v>
      </c>
      <c r="I53" s="64">
        <v>39364747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</row>
    <row r="54" spans="1:15" ht="33" x14ac:dyDescent="0.25">
      <c r="A54" s="61" t="s">
        <v>184</v>
      </c>
      <c r="B54" s="62" t="s">
        <v>192</v>
      </c>
      <c r="C54" s="62" t="s">
        <v>189</v>
      </c>
      <c r="D54" s="62" t="s">
        <v>193</v>
      </c>
      <c r="E54" s="62"/>
      <c r="F54" s="62"/>
      <c r="G54" s="63" t="s">
        <v>54</v>
      </c>
      <c r="H54" s="64">
        <f>67999475621+23268151</f>
        <v>68022743772</v>
      </c>
      <c r="I54" s="64">
        <v>67999475621</v>
      </c>
      <c r="J54" s="64">
        <v>42084231305.589996</v>
      </c>
      <c r="K54" s="65">
        <v>0</v>
      </c>
      <c r="L54" s="64">
        <v>39475050112.580002</v>
      </c>
      <c r="M54" s="64">
        <v>13430256686.549999</v>
      </c>
      <c r="N54" s="64">
        <v>13430256686.549999</v>
      </c>
      <c r="O54" s="64">
        <v>13430256686.549999</v>
      </c>
    </row>
    <row r="55" spans="1:15" ht="16.5" x14ac:dyDescent="0.25">
      <c r="A55" s="56" t="s">
        <v>184</v>
      </c>
      <c r="B55" s="57" t="s">
        <v>192</v>
      </c>
      <c r="C55" s="57" t="s">
        <v>189</v>
      </c>
      <c r="D55" s="57" t="s">
        <v>193</v>
      </c>
      <c r="E55" s="57" t="s">
        <v>188</v>
      </c>
      <c r="F55" s="57"/>
      <c r="G55" s="58" t="s">
        <v>55</v>
      </c>
      <c r="H55" s="59">
        <v>4325363649</v>
      </c>
      <c r="I55" s="59">
        <v>4325363649</v>
      </c>
      <c r="J55" s="59">
        <v>2547000000</v>
      </c>
      <c r="K55" s="60">
        <v>0</v>
      </c>
      <c r="L55" s="59">
        <v>2076154576</v>
      </c>
      <c r="M55" s="60">
        <v>0</v>
      </c>
      <c r="N55" s="60">
        <v>0</v>
      </c>
      <c r="O55" s="60">
        <v>0</v>
      </c>
    </row>
    <row r="56" spans="1:15" ht="16.5" x14ac:dyDescent="0.25">
      <c r="A56" s="61" t="s">
        <v>184</v>
      </c>
      <c r="B56" s="62" t="s">
        <v>192</v>
      </c>
      <c r="C56" s="62" t="s">
        <v>189</v>
      </c>
      <c r="D56" s="62" t="s">
        <v>193</v>
      </c>
      <c r="E56" s="62" t="s">
        <v>188</v>
      </c>
      <c r="F56" s="62" t="s">
        <v>211</v>
      </c>
      <c r="G56" s="63" t="s">
        <v>58</v>
      </c>
      <c r="H56" s="64">
        <v>352000000</v>
      </c>
      <c r="I56" s="64">
        <v>352000000</v>
      </c>
      <c r="J56" s="64">
        <v>350000000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</row>
    <row r="57" spans="1:15" ht="16.5" x14ac:dyDescent="0.25">
      <c r="A57" s="61" t="s">
        <v>184</v>
      </c>
      <c r="B57" s="62" t="s">
        <v>192</v>
      </c>
      <c r="C57" s="62" t="s">
        <v>189</v>
      </c>
      <c r="D57" s="62" t="s">
        <v>193</v>
      </c>
      <c r="E57" s="62" t="s">
        <v>188</v>
      </c>
      <c r="F57" s="62" t="s">
        <v>214</v>
      </c>
      <c r="G57" s="63" t="s">
        <v>59</v>
      </c>
      <c r="H57" s="64">
        <v>193143649</v>
      </c>
      <c r="I57" s="64">
        <v>193143649</v>
      </c>
      <c r="J57" s="64">
        <v>167000000</v>
      </c>
      <c r="K57" s="65">
        <v>0</v>
      </c>
      <c r="L57" s="64">
        <v>163635710</v>
      </c>
      <c r="M57" s="65">
        <v>0</v>
      </c>
      <c r="N57" s="65">
        <v>0</v>
      </c>
      <c r="O57" s="65">
        <v>0</v>
      </c>
    </row>
    <row r="58" spans="1:15" ht="16.5" x14ac:dyDescent="0.25">
      <c r="A58" s="61" t="s">
        <v>184</v>
      </c>
      <c r="B58" s="62" t="s">
        <v>192</v>
      </c>
      <c r="C58" s="62" t="s">
        <v>189</v>
      </c>
      <c r="D58" s="62" t="s">
        <v>193</v>
      </c>
      <c r="E58" s="62" t="s">
        <v>188</v>
      </c>
      <c r="F58" s="62" t="s">
        <v>201</v>
      </c>
      <c r="G58" s="63" t="s">
        <v>64</v>
      </c>
      <c r="H58" s="64">
        <v>2000000000</v>
      </c>
      <c r="I58" s="64">
        <v>2000000000</v>
      </c>
      <c r="J58" s="64">
        <v>2000000000</v>
      </c>
      <c r="K58" s="65">
        <v>0</v>
      </c>
      <c r="L58" s="64">
        <v>1884325800</v>
      </c>
      <c r="M58" s="65">
        <v>0</v>
      </c>
      <c r="N58" s="65">
        <v>0</v>
      </c>
      <c r="O58" s="65">
        <v>0</v>
      </c>
    </row>
    <row r="59" spans="1:15" ht="33" x14ac:dyDescent="0.25">
      <c r="A59" s="61" t="s">
        <v>184</v>
      </c>
      <c r="B59" s="62" t="s">
        <v>192</v>
      </c>
      <c r="C59" s="62" t="s">
        <v>189</v>
      </c>
      <c r="D59" s="62" t="s">
        <v>193</v>
      </c>
      <c r="E59" s="62" t="s">
        <v>188</v>
      </c>
      <c r="F59" s="62" t="s">
        <v>270</v>
      </c>
      <c r="G59" s="63" t="s">
        <v>66</v>
      </c>
      <c r="H59" s="64">
        <v>1780220000</v>
      </c>
      <c r="I59" s="64">
        <v>1780220000</v>
      </c>
      <c r="J59" s="64">
        <v>30000000</v>
      </c>
      <c r="K59" s="65">
        <v>0</v>
      </c>
      <c r="L59" s="64">
        <v>28193066</v>
      </c>
      <c r="M59" s="65">
        <v>0</v>
      </c>
      <c r="N59" s="65">
        <v>0</v>
      </c>
      <c r="O59" s="65">
        <v>0</v>
      </c>
    </row>
    <row r="60" spans="1:15" ht="16.5" x14ac:dyDescent="0.25">
      <c r="A60" s="56" t="s">
        <v>184</v>
      </c>
      <c r="B60" s="57" t="s">
        <v>192</v>
      </c>
      <c r="C60" s="57" t="s">
        <v>189</v>
      </c>
      <c r="D60" s="57" t="s">
        <v>193</v>
      </c>
      <c r="E60" s="57" t="s">
        <v>193</v>
      </c>
      <c r="F60" s="57"/>
      <c r="G60" s="58" t="s">
        <v>77</v>
      </c>
      <c r="H60" s="59">
        <v>366300000</v>
      </c>
      <c r="I60" s="59">
        <v>366300000</v>
      </c>
      <c r="J60" s="59">
        <v>189752586.74000001</v>
      </c>
      <c r="K60" s="60">
        <v>0</v>
      </c>
      <c r="L60" s="59">
        <v>163242836.74000001</v>
      </c>
      <c r="M60" s="59">
        <v>137925097.74000001</v>
      </c>
      <c r="N60" s="59">
        <v>137925097.74000001</v>
      </c>
      <c r="O60" s="59">
        <v>137925097.74000001</v>
      </c>
    </row>
    <row r="61" spans="1:15" ht="33" x14ac:dyDescent="0.25">
      <c r="A61" s="61" t="s">
        <v>184</v>
      </c>
      <c r="B61" s="62" t="s">
        <v>192</v>
      </c>
      <c r="C61" s="62" t="s">
        <v>189</v>
      </c>
      <c r="D61" s="62" t="s">
        <v>193</v>
      </c>
      <c r="E61" s="62" t="s">
        <v>193</v>
      </c>
      <c r="F61" s="62" t="s">
        <v>188</v>
      </c>
      <c r="G61" s="63" t="s">
        <v>217</v>
      </c>
      <c r="H61" s="64">
        <v>34000000</v>
      </c>
      <c r="I61" s="64">
        <v>34000000</v>
      </c>
      <c r="J61" s="64">
        <v>30000000</v>
      </c>
      <c r="K61" s="65">
        <v>0</v>
      </c>
      <c r="L61" s="64">
        <v>30000000</v>
      </c>
      <c r="M61" s="64">
        <v>5646261</v>
      </c>
      <c r="N61" s="64">
        <v>5646261</v>
      </c>
      <c r="O61" s="64">
        <v>5646261</v>
      </c>
    </row>
    <row r="62" spans="1:15" ht="16.5" x14ac:dyDescent="0.25">
      <c r="A62" s="61" t="s">
        <v>184</v>
      </c>
      <c r="B62" s="62" t="s">
        <v>192</v>
      </c>
      <c r="C62" s="62" t="s">
        <v>189</v>
      </c>
      <c r="D62" s="62" t="s">
        <v>193</v>
      </c>
      <c r="E62" s="62" t="s">
        <v>193</v>
      </c>
      <c r="F62" s="62" t="s">
        <v>192</v>
      </c>
      <c r="G62" s="63" t="s">
        <v>79</v>
      </c>
      <c r="H62" s="64">
        <v>238000000</v>
      </c>
      <c r="I62" s="64">
        <v>238000000</v>
      </c>
      <c r="J62" s="64">
        <v>79333000</v>
      </c>
      <c r="K62" s="65">
        <v>0</v>
      </c>
      <c r="L62" s="64">
        <v>74831250</v>
      </c>
      <c r="M62" s="64">
        <v>74831250</v>
      </c>
      <c r="N62" s="64">
        <v>74831250</v>
      </c>
      <c r="O62" s="64">
        <v>74831250</v>
      </c>
    </row>
    <row r="63" spans="1:15" ht="33" x14ac:dyDescent="0.25">
      <c r="A63" s="61" t="s">
        <v>184</v>
      </c>
      <c r="B63" s="62" t="s">
        <v>192</v>
      </c>
      <c r="C63" s="62" t="s">
        <v>189</v>
      </c>
      <c r="D63" s="62" t="s">
        <v>193</v>
      </c>
      <c r="E63" s="62" t="s">
        <v>193</v>
      </c>
      <c r="F63" s="62" t="s">
        <v>200</v>
      </c>
      <c r="G63" s="63" t="s">
        <v>83</v>
      </c>
      <c r="H63" s="64">
        <v>65000000</v>
      </c>
      <c r="I63" s="64">
        <v>65000000</v>
      </c>
      <c r="J63" s="64">
        <v>52235416.740000002</v>
      </c>
      <c r="K63" s="65">
        <v>0</v>
      </c>
      <c r="L63" s="64">
        <v>47835416.740000002</v>
      </c>
      <c r="M63" s="64">
        <v>47835416.740000002</v>
      </c>
      <c r="N63" s="64">
        <v>47835416.740000002</v>
      </c>
      <c r="O63" s="64">
        <v>47835416.740000002</v>
      </c>
    </row>
    <row r="64" spans="1:15" ht="33" x14ac:dyDescent="0.25">
      <c r="A64" s="61" t="s">
        <v>184</v>
      </c>
      <c r="B64" s="62" t="s">
        <v>192</v>
      </c>
      <c r="C64" s="62" t="s">
        <v>189</v>
      </c>
      <c r="D64" s="62" t="s">
        <v>193</v>
      </c>
      <c r="E64" s="62" t="s">
        <v>193</v>
      </c>
      <c r="F64" s="62" t="s">
        <v>218</v>
      </c>
      <c r="G64" s="63" t="s">
        <v>84</v>
      </c>
      <c r="H64" s="64">
        <v>5000000</v>
      </c>
      <c r="I64" s="64">
        <v>5000000</v>
      </c>
      <c r="J64" s="64">
        <v>4900000</v>
      </c>
      <c r="K64" s="65">
        <v>0</v>
      </c>
      <c r="L64" s="64">
        <v>500000</v>
      </c>
      <c r="M64" s="64">
        <v>500000</v>
      </c>
      <c r="N64" s="64">
        <v>500000</v>
      </c>
      <c r="O64" s="64">
        <v>500000</v>
      </c>
    </row>
    <row r="65" spans="1:15" ht="16.5" x14ac:dyDescent="0.25">
      <c r="A65" s="61" t="s">
        <v>184</v>
      </c>
      <c r="B65" s="62" t="s">
        <v>192</v>
      </c>
      <c r="C65" s="62" t="s">
        <v>189</v>
      </c>
      <c r="D65" s="62" t="s">
        <v>193</v>
      </c>
      <c r="E65" s="62" t="s">
        <v>193</v>
      </c>
      <c r="F65" s="62" t="s">
        <v>219</v>
      </c>
      <c r="G65" s="63" t="s">
        <v>85</v>
      </c>
      <c r="H65" s="64">
        <v>300000</v>
      </c>
      <c r="I65" s="64">
        <v>300000</v>
      </c>
      <c r="J65" s="64">
        <v>294000</v>
      </c>
      <c r="K65" s="65">
        <v>0</v>
      </c>
      <c r="L65" s="64">
        <v>30000</v>
      </c>
      <c r="M65" s="64">
        <v>30000</v>
      </c>
      <c r="N65" s="64">
        <v>30000</v>
      </c>
      <c r="O65" s="64">
        <v>30000</v>
      </c>
    </row>
    <row r="66" spans="1:15" ht="33" x14ac:dyDescent="0.25">
      <c r="A66" s="61" t="s">
        <v>184</v>
      </c>
      <c r="B66" s="62" t="s">
        <v>192</v>
      </c>
      <c r="C66" s="62" t="s">
        <v>189</v>
      </c>
      <c r="D66" s="62" t="s">
        <v>193</v>
      </c>
      <c r="E66" s="62" t="s">
        <v>193</v>
      </c>
      <c r="F66" s="62" t="s">
        <v>220</v>
      </c>
      <c r="G66" s="63" t="s">
        <v>86</v>
      </c>
      <c r="H66" s="64">
        <v>24000000</v>
      </c>
      <c r="I66" s="64">
        <v>24000000</v>
      </c>
      <c r="J66" s="64">
        <v>22990170</v>
      </c>
      <c r="K66" s="65">
        <v>0</v>
      </c>
      <c r="L66" s="64">
        <v>10046170</v>
      </c>
      <c r="M66" s="64">
        <v>9082170</v>
      </c>
      <c r="N66" s="64">
        <v>9082170</v>
      </c>
      <c r="O66" s="64">
        <v>9082170</v>
      </c>
    </row>
    <row r="67" spans="1:15" ht="16.5" x14ac:dyDescent="0.25">
      <c r="A67" s="56" t="s">
        <v>184</v>
      </c>
      <c r="B67" s="57" t="s">
        <v>192</v>
      </c>
      <c r="C67" s="57" t="s">
        <v>189</v>
      </c>
      <c r="D67" s="57" t="s">
        <v>193</v>
      </c>
      <c r="E67" s="57" t="s">
        <v>195</v>
      </c>
      <c r="F67" s="57"/>
      <c r="G67" s="58" t="s">
        <v>87</v>
      </c>
      <c r="H67" s="59">
        <v>938024129</v>
      </c>
      <c r="I67" s="59">
        <v>938024129</v>
      </c>
      <c r="J67" s="59">
        <v>857904128.72000003</v>
      </c>
      <c r="K67" s="60">
        <v>0</v>
      </c>
      <c r="L67" s="59">
        <v>765694128.72000003</v>
      </c>
      <c r="M67" s="59">
        <v>87247885.310000002</v>
      </c>
      <c r="N67" s="59">
        <v>87247885.310000002</v>
      </c>
      <c r="O67" s="59">
        <v>87247885.310000002</v>
      </c>
    </row>
    <row r="68" spans="1:15" ht="33" x14ac:dyDescent="0.25">
      <c r="A68" s="61" t="s">
        <v>184</v>
      </c>
      <c r="B68" s="62" t="s">
        <v>192</v>
      </c>
      <c r="C68" s="62" t="s">
        <v>189</v>
      </c>
      <c r="D68" s="62" t="s">
        <v>193</v>
      </c>
      <c r="E68" s="62" t="s">
        <v>195</v>
      </c>
      <c r="F68" s="62" t="s">
        <v>188</v>
      </c>
      <c r="G68" s="63" t="s">
        <v>88</v>
      </c>
      <c r="H68" s="64">
        <v>6000000</v>
      </c>
      <c r="I68" s="64">
        <v>6000000</v>
      </c>
      <c r="J68" s="64">
        <v>5880000</v>
      </c>
      <c r="K68" s="65">
        <v>0</v>
      </c>
      <c r="L68" s="64">
        <v>600000</v>
      </c>
      <c r="M68" s="64">
        <v>600000</v>
      </c>
      <c r="N68" s="64">
        <v>600000</v>
      </c>
      <c r="O68" s="64">
        <v>600000</v>
      </c>
    </row>
    <row r="69" spans="1:15" ht="49.5" x14ac:dyDescent="0.25">
      <c r="A69" s="61" t="s">
        <v>184</v>
      </c>
      <c r="B69" s="62" t="s">
        <v>192</v>
      </c>
      <c r="C69" s="62" t="s">
        <v>189</v>
      </c>
      <c r="D69" s="62" t="s">
        <v>193</v>
      </c>
      <c r="E69" s="62" t="s">
        <v>195</v>
      </c>
      <c r="F69" s="62" t="s">
        <v>192</v>
      </c>
      <c r="G69" s="63" t="s">
        <v>89</v>
      </c>
      <c r="H69" s="64">
        <v>1200000</v>
      </c>
      <c r="I69" s="64">
        <v>1200000</v>
      </c>
      <c r="J69" s="64">
        <v>1200000</v>
      </c>
      <c r="K69" s="65">
        <v>0</v>
      </c>
      <c r="L69" s="64">
        <v>270000</v>
      </c>
      <c r="M69" s="64">
        <v>150000</v>
      </c>
      <c r="N69" s="64">
        <v>150000</v>
      </c>
      <c r="O69" s="64">
        <v>150000</v>
      </c>
    </row>
    <row r="70" spans="1:15" ht="49.5" x14ac:dyDescent="0.25">
      <c r="A70" s="61" t="s">
        <v>184</v>
      </c>
      <c r="B70" s="62" t="s">
        <v>192</v>
      </c>
      <c r="C70" s="62" t="s">
        <v>189</v>
      </c>
      <c r="D70" s="62" t="s">
        <v>193</v>
      </c>
      <c r="E70" s="62" t="s">
        <v>195</v>
      </c>
      <c r="F70" s="62" t="s">
        <v>195</v>
      </c>
      <c r="G70" s="63" t="s">
        <v>271</v>
      </c>
      <c r="H70" s="64">
        <v>16000000</v>
      </c>
      <c r="I70" s="64">
        <v>16000000</v>
      </c>
      <c r="J70" s="64">
        <v>16000000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</row>
    <row r="71" spans="1:15" ht="33" x14ac:dyDescent="0.25">
      <c r="A71" s="61" t="s">
        <v>184</v>
      </c>
      <c r="B71" s="62" t="s">
        <v>192</v>
      </c>
      <c r="C71" s="62" t="s">
        <v>189</v>
      </c>
      <c r="D71" s="62" t="s">
        <v>193</v>
      </c>
      <c r="E71" s="62" t="s">
        <v>195</v>
      </c>
      <c r="F71" s="62" t="s">
        <v>211</v>
      </c>
      <c r="G71" s="63" t="s">
        <v>221</v>
      </c>
      <c r="H71" s="64">
        <v>70000000</v>
      </c>
      <c r="I71" s="64">
        <v>70000000</v>
      </c>
      <c r="J71" s="64">
        <v>70000000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</row>
    <row r="72" spans="1:15" ht="33" x14ac:dyDescent="0.25">
      <c r="A72" s="61" t="s">
        <v>184</v>
      </c>
      <c r="B72" s="62" t="s">
        <v>192</v>
      </c>
      <c r="C72" s="62" t="s">
        <v>189</v>
      </c>
      <c r="D72" s="62" t="s">
        <v>193</v>
      </c>
      <c r="E72" s="62" t="s">
        <v>195</v>
      </c>
      <c r="F72" s="62" t="s">
        <v>197</v>
      </c>
      <c r="G72" s="63" t="s">
        <v>92</v>
      </c>
      <c r="H72" s="64">
        <v>844824129</v>
      </c>
      <c r="I72" s="64">
        <v>844824129</v>
      </c>
      <c r="J72" s="64">
        <v>764824128.72000003</v>
      </c>
      <c r="K72" s="65">
        <v>0</v>
      </c>
      <c r="L72" s="64">
        <v>764824128.72000003</v>
      </c>
      <c r="M72" s="64">
        <v>86497885.310000002</v>
      </c>
      <c r="N72" s="64">
        <v>86497885.310000002</v>
      </c>
      <c r="O72" s="64">
        <v>86497885.310000002</v>
      </c>
    </row>
    <row r="73" spans="1:15" ht="33" x14ac:dyDescent="0.25">
      <c r="A73" s="56" t="s">
        <v>184</v>
      </c>
      <c r="B73" s="57" t="s">
        <v>192</v>
      </c>
      <c r="C73" s="57" t="s">
        <v>189</v>
      </c>
      <c r="D73" s="57" t="s">
        <v>193</v>
      </c>
      <c r="E73" s="57" t="s">
        <v>211</v>
      </c>
      <c r="F73" s="57"/>
      <c r="G73" s="58" t="s">
        <v>93</v>
      </c>
      <c r="H73" s="59">
        <v>14614423433</v>
      </c>
      <c r="I73" s="59">
        <v>14614423433</v>
      </c>
      <c r="J73" s="59">
        <v>13781801460.129999</v>
      </c>
      <c r="K73" s="60">
        <v>0</v>
      </c>
      <c r="L73" s="59">
        <v>12041976484.129999</v>
      </c>
      <c r="M73" s="59">
        <v>5206127706.1700001</v>
      </c>
      <c r="N73" s="59">
        <v>5206127706.1700001</v>
      </c>
      <c r="O73" s="59">
        <v>5206127706.1700001</v>
      </c>
    </row>
    <row r="74" spans="1:15" ht="16.5" x14ac:dyDescent="0.25">
      <c r="A74" s="61" t="s">
        <v>184</v>
      </c>
      <c r="B74" s="62" t="s">
        <v>192</v>
      </c>
      <c r="C74" s="62" t="s">
        <v>189</v>
      </c>
      <c r="D74" s="62" t="s">
        <v>193</v>
      </c>
      <c r="E74" s="62" t="s">
        <v>211</v>
      </c>
      <c r="F74" s="62" t="s">
        <v>188</v>
      </c>
      <c r="G74" s="63" t="s">
        <v>222</v>
      </c>
      <c r="H74" s="64">
        <v>10620131611</v>
      </c>
      <c r="I74" s="64">
        <v>10620131611</v>
      </c>
      <c r="J74" s="64">
        <v>10369607886</v>
      </c>
      <c r="K74" s="65">
        <v>0</v>
      </c>
      <c r="L74" s="64">
        <v>8726607886</v>
      </c>
      <c r="M74" s="64">
        <v>2768900707.3699999</v>
      </c>
      <c r="N74" s="64">
        <v>2768900707.3699999</v>
      </c>
      <c r="O74" s="64">
        <v>2768900707.3699999</v>
      </c>
    </row>
    <row r="75" spans="1:15" ht="16.5" x14ac:dyDescent="0.25">
      <c r="A75" s="61" t="s">
        <v>184</v>
      </c>
      <c r="B75" s="62" t="s">
        <v>192</v>
      </c>
      <c r="C75" s="62" t="s">
        <v>189</v>
      </c>
      <c r="D75" s="62" t="s">
        <v>193</v>
      </c>
      <c r="E75" s="62" t="s">
        <v>211</v>
      </c>
      <c r="F75" s="62" t="s">
        <v>192</v>
      </c>
      <c r="G75" s="63" t="s">
        <v>95</v>
      </c>
      <c r="H75" s="64">
        <v>80000000</v>
      </c>
      <c r="I75" s="64">
        <v>80000000</v>
      </c>
      <c r="J75" s="64">
        <v>80000000</v>
      </c>
      <c r="K75" s="65">
        <v>0</v>
      </c>
      <c r="L75" s="64">
        <v>80000000</v>
      </c>
      <c r="M75" s="64">
        <v>47106500</v>
      </c>
      <c r="N75" s="64">
        <v>47106500</v>
      </c>
      <c r="O75" s="64">
        <v>47106500</v>
      </c>
    </row>
    <row r="76" spans="1:15" ht="33" x14ac:dyDescent="0.25">
      <c r="A76" s="61" t="s">
        <v>184</v>
      </c>
      <c r="B76" s="62" t="s">
        <v>192</v>
      </c>
      <c r="C76" s="62" t="s">
        <v>189</v>
      </c>
      <c r="D76" s="62" t="s">
        <v>193</v>
      </c>
      <c r="E76" s="62" t="s">
        <v>211</v>
      </c>
      <c r="F76" s="62" t="s">
        <v>195</v>
      </c>
      <c r="G76" s="63" t="s">
        <v>223</v>
      </c>
      <c r="H76" s="64">
        <v>3572291822</v>
      </c>
      <c r="I76" s="64">
        <v>3572291822</v>
      </c>
      <c r="J76" s="64">
        <v>2990253574.1300001</v>
      </c>
      <c r="K76" s="65">
        <v>0</v>
      </c>
      <c r="L76" s="64">
        <v>2960382598.1300001</v>
      </c>
      <c r="M76" s="64">
        <v>2357180498.8000002</v>
      </c>
      <c r="N76" s="64">
        <v>2357180498.8000002</v>
      </c>
      <c r="O76" s="64">
        <v>2357180498.8000002</v>
      </c>
    </row>
    <row r="77" spans="1:15" ht="16.5" x14ac:dyDescent="0.25">
      <c r="A77" s="61" t="s">
        <v>184</v>
      </c>
      <c r="B77" s="62" t="s">
        <v>192</v>
      </c>
      <c r="C77" s="62" t="s">
        <v>189</v>
      </c>
      <c r="D77" s="62" t="s">
        <v>193</v>
      </c>
      <c r="E77" s="62" t="s">
        <v>211</v>
      </c>
      <c r="F77" s="62" t="s">
        <v>212</v>
      </c>
      <c r="G77" s="63" t="s">
        <v>97</v>
      </c>
      <c r="H77" s="64">
        <v>12000000</v>
      </c>
      <c r="I77" s="64">
        <v>12000000</v>
      </c>
      <c r="J77" s="64">
        <v>11940000</v>
      </c>
      <c r="K77" s="65">
        <v>0</v>
      </c>
      <c r="L77" s="64">
        <v>1300000</v>
      </c>
      <c r="M77" s="64">
        <v>1300000</v>
      </c>
      <c r="N77" s="64">
        <v>1300000</v>
      </c>
      <c r="O77" s="64">
        <v>1300000</v>
      </c>
    </row>
    <row r="78" spans="1:15" ht="33" x14ac:dyDescent="0.25">
      <c r="A78" s="61" t="s">
        <v>184</v>
      </c>
      <c r="B78" s="62" t="s">
        <v>192</v>
      </c>
      <c r="C78" s="62" t="s">
        <v>189</v>
      </c>
      <c r="D78" s="62" t="s">
        <v>193</v>
      </c>
      <c r="E78" s="62" t="s">
        <v>211</v>
      </c>
      <c r="F78" s="62" t="s">
        <v>214</v>
      </c>
      <c r="G78" s="63" t="s">
        <v>224</v>
      </c>
      <c r="H78" s="64">
        <v>330000000</v>
      </c>
      <c r="I78" s="64">
        <v>330000000</v>
      </c>
      <c r="J78" s="64">
        <v>330000000</v>
      </c>
      <c r="K78" s="65">
        <v>0</v>
      </c>
      <c r="L78" s="64">
        <v>273686000</v>
      </c>
      <c r="M78" s="64">
        <v>31640000</v>
      </c>
      <c r="N78" s="64">
        <v>31640000</v>
      </c>
      <c r="O78" s="64">
        <v>31640000</v>
      </c>
    </row>
    <row r="79" spans="1:15" ht="16.5" x14ac:dyDescent="0.25">
      <c r="A79" s="56" t="s">
        <v>184</v>
      </c>
      <c r="B79" s="57" t="s">
        <v>192</v>
      </c>
      <c r="C79" s="57" t="s">
        <v>189</v>
      </c>
      <c r="D79" s="57" t="s">
        <v>193</v>
      </c>
      <c r="E79" s="57" t="s">
        <v>212</v>
      </c>
      <c r="F79" s="57"/>
      <c r="G79" s="58" t="s">
        <v>99</v>
      </c>
      <c r="H79" s="59">
        <v>600000</v>
      </c>
      <c r="I79" s="59">
        <v>600000</v>
      </c>
      <c r="J79" s="59">
        <v>588000</v>
      </c>
      <c r="K79" s="60">
        <v>0</v>
      </c>
      <c r="L79" s="59">
        <v>60000</v>
      </c>
      <c r="M79" s="59">
        <v>60000</v>
      </c>
      <c r="N79" s="59">
        <v>60000</v>
      </c>
      <c r="O79" s="59">
        <v>60000</v>
      </c>
    </row>
    <row r="80" spans="1:15" ht="33" x14ac:dyDescent="0.25">
      <c r="A80" s="61" t="s">
        <v>184</v>
      </c>
      <c r="B80" s="62" t="s">
        <v>192</v>
      </c>
      <c r="C80" s="62" t="s">
        <v>189</v>
      </c>
      <c r="D80" s="62" t="s">
        <v>193</v>
      </c>
      <c r="E80" s="62" t="s">
        <v>212</v>
      </c>
      <c r="F80" s="62" t="s">
        <v>211</v>
      </c>
      <c r="G80" s="63" t="s">
        <v>103</v>
      </c>
      <c r="H80" s="64">
        <v>600000</v>
      </c>
      <c r="I80" s="64">
        <v>600000</v>
      </c>
      <c r="J80" s="64">
        <v>588000</v>
      </c>
      <c r="K80" s="65">
        <v>0</v>
      </c>
      <c r="L80" s="64">
        <v>60000</v>
      </c>
      <c r="M80" s="64">
        <v>60000</v>
      </c>
      <c r="N80" s="64">
        <v>60000</v>
      </c>
      <c r="O80" s="64">
        <v>60000</v>
      </c>
    </row>
    <row r="81" spans="1:15" ht="16.5" x14ac:dyDescent="0.25">
      <c r="A81" s="56" t="s">
        <v>184</v>
      </c>
      <c r="B81" s="57" t="s">
        <v>192</v>
      </c>
      <c r="C81" s="57" t="s">
        <v>189</v>
      </c>
      <c r="D81" s="57" t="s">
        <v>193</v>
      </c>
      <c r="E81" s="57" t="s">
        <v>214</v>
      </c>
      <c r="F81" s="57"/>
      <c r="G81" s="58" t="s">
        <v>104</v>
      </c>
      <c r="H81" s="59">
        <v>256878000</v>
      </c>
      <c r="I81" s="59">
        <v>256878000</v>
      </c>
      <c r="J81" s="59">
        <v>256878000</v>
      </c>
      <c r="K81" s="60">
        <v>0</v>
      </c>
      <c r="L81" s="59">
        <v>100039474.89</v>
      </c>
      <c r="M81" s="59">
        <v>97562166.370000005</v>
      </c>
      <c r="N81" s="59">
        <v>97562166.370000005</v>
      </c>
      <c r="O81" s="59">
        <v>97562166.370000005</v>
      </c>
    </row>
    <row r="82" spans="1:15" ht="33" x14ac:dyDescent="0.25">
      <c r="A82" s="61" t="s">
        <v>184</v>
      </c>
      <c r="B82" s="62" t="s">
        <v>192</v>
      </c>
      <c r="C82" s="62" t="s">
        <v>189</v>
      </c>
      <c r="D82" s="62" t="s">
        <v>193</v>
      </c>
      <c r="E82" s="62" t="s">
        <v>214</v>
      </c>
      <c r="F82" s="62" t="s">
        <v>188</v>
      </c>
      <c r="G82" s="63" t="s">
        <v>225</v>
      </c>
      <c r="H82" s="64">
        <v>38340000</v>
      </c>
      <c r="I82" s="64">
        <v>38340000</v>
      </c>
      <c r="J82" s="64">
        <v>38340000</v>
      </c>
      <c r="K82" s="65">
        <v>0</v>
      </c>
      <c r="L82" s="64">
        <v>9096131</v>
      </c>
      <c r="M82" s="64">
        <v>6620421</v>
      </c>
      <c r="N82" s="64">
        <v>6620421</v>
      </c>
      <c r="O82" s="64">
        <v>6620421</v>
      </c>
    </row>
    <row r="83" spans="1:15" ht="16.5" x14ac:dyDescent="0.25">
      <c r="A83" s="61" t="s">
        <v>184</v>
      </c>
      <c r="B83" s="62" t="s">
        <v>192</v>
      </c>
      <c r="C83" s="62" t="s">
        <v>189</v>
      </c>
      <c r="D83" s="62" t="s">
        <v>193</v>
      </c>
      <c r="E83" s="62" t="s">
        <v>214</v>
      </c>
      <c r="F83" s="62" t="s">
        <v>192</v>
      </c>
      <c r="G83" s="63" t="s">
        <v>106</v>
      </c>
      <c r="H83" s="64">
        <v>148248000</v>
      </c>
      <c r="I83" s="64">
        <v>148248000</v>
      </c>
      <c r="J83" s="64">
        <v>148248000</v>
      </c>
      <c r="K83" s="65">
        <v>0</v>
      </c>
      <c r="L83" s="64">
        <v>72384718</v>
      </c>
      <c r="M83" s="64">
        <v>72384718</v>
      </c>
      <c r="N83" s="64">
        <v>72384718</v>
      </c>
      <c r="O83" s="64">
        <v>72384718</v>
      </c>
    </row>
    <row r="84" spans="1:15" ht="16.5" x14ac:dyDescent="0.25">
      <c r="A84" s="61" t="s">
        <v>184</v>
      </c>
      <c r="B84" s="62" t="s">
        <v>192</v>
      </c>
      <c r="C84" s="62" t="s">
        <v>189</v>
      </c>
      <c r="D84" s="62" t="s">
        <v>193</v>
      </c>
      <c r="E84" s="62" t="s">
        <v>214</v>
      </c>
      <c r="F84" s="62" t="s">
        <v>195</v>
      </c>
      <c r="G84" s="63" t="s">
        <v>107</v>
      </c>
      <c r="H84" s="64">
        <v>18105000</v>
      </c>
      <c r="I84" s="64">
        <v>18105000</v>
      </c>
      <c r="J84" s="64">
        <v>18105000</v>
      </c>
      <c r="K84" s="65">
        <v>0</v>
      </c>
      <c r="L84" s="64">
        <v>3991126.89</v>
      </c>
      <c r="M84" s="64">
        <v>3991126.89</v>
      </c>
      <c r="N84" s="64">
        <v>3991126.89</v>
      </c>
      <c r="O84" s="64">
        <v>3991126.89</v>
      </c>
    </row>
    <row r="85" spans="1:15" ht="16.5" x14ac:dyDescent="0.25">
      <c r="A85" s="61" t="s">
        <v>184</v>
      </c>
      <c r="B85" s="62" t="s">
        <v>192</v>
      </c>
      <c r="C85" s="62" t="s">
        <v>189</v>
      </c>
      <c r="D85" s="62" t="s">
        <v>193</v>
      </c>
      <c r="E85" s="62" t="s">
        <v>214</v>
      </c>
      <c r="F85" s="62" t="s">
        <v>211</v>
      </c>
      <c r="G85" s="63" t="s">
        <v>226</v>
      </c>
      <c r="H85" s="64">
        <v>52185000</v>
      </c>
      <c r="I85" s="64">
        <v>52185000</v>
      </c>
      <c r="J85" s="64">
        <v>52185000</v>
      </c>
      <c r="K85" s="65">
        <v>0</v>
      </c>
      <c r="L85" s="64">
        <v>14567499</v>
      </c>
      <c r="M85" s="64">
        <v>14565900.48</v>
      </c>
      <c r="N85" s="64">
        <v>14565900.48</v>
      </c>
      <c r="O85" s="64">
        <v>14565900.48</v>
      </c>
    </row>
    <row r="86" spans="1:15" ht="16.5" x14ac:dyDescent="0.25">
      <c r="A86" s="56" t="s">
        <v>184</v>
      </c>
      <c r="B86" s="57" t="s">
        <v>192</v>
      </c>
      <c r="C86" s="57" t="s">
        <v>189</v>
      </c>
      <c r="D86" s="57" t="s">
        <v>193</v>
      </c>
      <c r="E86" s="57" t="s">
        <v>206</v>
      </c>
      <c r="F86" s="57"/>
      <c r="G86" s="58" t="s">
        <v>109</v>
      </c>
      <c r="H86" s="59">
        <v>308850000</v>
      </c>
      <c r="I86" s="59">
        <v>308850000</v>
      </c>
      <c r="J86" s="59">
        <v>229852156</v>
      </c>
      <c r="K86" s="60">
        <v>0</v>
      </c>
      <c r="L86" s="59">
        <v>229719081</v>
      </c>
      <c r="M86" s="59">
        <v>229719081</v>
      </c>
      <c r="N86" s="59">
        <v>229719081</v>
      </c>
      <c r="O86" s="59">
        <v>229719081</v>
      </c>
    </row>
    <row r="87" spans="1:15" ht="16.5" x14ac:dyDescent="0.25">
      <c r="A87" s="61" t="s">
        <v>184</v>
      </c>
      <c r="B87" s="62" t="s">
        <v>192</v>
      </c>
      <c r="C87" s="62" t="s">
        <v>189</v>
      </c>
      <c r="D87" s="62" t="s">
        <v>193</v>
      </c>
      <c r="E87" s="62" t="s">
        <v>206</v>
      </c>
      <c r="F87" s="62" t="s">
        <v>187</v>
      </c>
      <c r="G87" s="63" t="s">
        <v>110</v>
      </c>
      <c r="H87" s="64">
        <v>308850000</v>
      </c>
      <c r="I87" s="64">
        <v>308850000</v>
      </c>
      <c r="J87" s="64">
        <v>229852156</v>
      </c>
      <c r="K87" s="65">
        <v>0</v>
      </c>
      <c r="L87" s="64">
        <v>229719081</v>
      </c>
      <c r="M87" s="64">
        <v>229719081</v>
      </c>
      <c r="N87" s="64">
        <v>229719081</v>
      </c>
      <c r="O87" s="64">
        <v>229719081</v>
      </c>
    </row>
    <row r="88" spans="1:15" ht="33" x14ac:dyDescent="0.25">
      <c r="A88" s="56" t="s">
        <v>184</v>
      </c>
      <c r="B88" s="57" t="s">
        <v>192</v>
      </c>
      <c r="C88" s="57" t="s">
        <v>189</v>
      </c>
      <c r="D88" s="57" t="s">
        <v>193</v>
      </c>
      <c r="E88" s="57" t="s">
        <v>186</v>
      </c>
      <c r="F88" s="57"/>
      <c r="G88" s="58" t="s">
        <v>111</v>
      </c>
      <c r="H88" s="59">
        <v>4225352874</v>
      </c>
      <c r="I88" s="59">
        <v>4225352874</v>
      </c>
      <c r="J88" s="59">
        <v>4076182895</v>
      </c>
      <c r="K88" s="60">
        <v>0</v>
      </c>
      <c r="L88" s="59">
        <v>4075302895</v>
      </c>
      <c r="M88" s="59">
        <v>2112286436</v>
      </c>
      <c r="N88" s="59">
        <v>2112286436</v>
      </c>
      <c r="O88" s="59">
        <v>2112286436</v>
      </c>
    </row>
    <row r="89" spans="1:15" ht="33" x14ac:dyDescent="0.25">
      <c r="A89" s="61" t="s">
        <v>184</v>
      </c>
      <c r="B89" s="62" t="s">
        <v>192</v>
      </c>
      <c r="C89" s="62" t="s">
        <v>189</v>
      </c>
      <c r="D89" s="62" t="s">
        <v>193</v>
      </c>
      <c r="E89" s="62" t="s">
        <v>186</v>
      </c>
      <c r="F89" s="62" t="s">
        <v>188</v>
      </c>
      <c r="G89" s="63" t="s">
        <v>112</v>
      </c>
      <c r="H89" s="64">
        <v>1000000</v>
      </c>
      <c r="I89" s="64">
        <v>1000000</v>
      </c>
      <c r="J89" s="64">
        <v>990000</v>
      </c>
      <c r="K89" s="65">
        <v>0</v>
      </c>
      <c r="L89" s="64">
        <v>110000</v>
      </c>
      <c r="M89" s="64">
        <v>110000</v>
      </c>
      <c r="N89" s="64">
        <v>110000</v>
      </c>
      <c r="O89" s="64">
        <v>110000</v>
      </c>
    </row>
    <row r="90" spans="1:15" ht="33" x14ac:dyDescent="0.25">
      <c r="A90" s="61" t="s">
        <v>184</v>
      </c>
      <c r="B90" s="62" t="s">
        <v>192</v>
      </c>
      <c r="C90" s="62" t="s">
        <v>189</v>
      </c>
      <c r="D90" s="62" t="s">
        <v>193</v>
      </c>
      <c r="E90" s="62" t="s">
        <v>186</v>
      </c>
      <c r="F90" s="62" t="s">
        <v>192</v>
      </c>
      <c r="G90" s="63" t="s">
        <v>113</v>
      </c>
      <c r="H90" s="64">
        <v>4224352874</v>
      </c>
      <c r="I90" s="64">
        <v>4224352874</v>
      </c>
      <c r="J90" s="64">
        <v>4075192895</v>
      </c>
      <c r="K90" s="65">
        <v>0</v>
      </c>
      <c r="L90" s="64">
        <v>4075192895</v>
      </c>
      <c r="M90" s="64">
        <v>2112176436</v>
      </c>
      <c r="N90" s="64">
        <v>2112176436</v>
      </c>
      <c r="O90" s="64">
        <v>2112176436</v>
      </c>
    </row>
    <row r="91" spans="1:15" ht="33" x14ac:dyDescent="0.25">
      <c r="A91" s="56" t="s">
        <v>184</v>
      </c>
      <c r="B91" s="57" t="s">
        <v>192</v>
      </c>
      <c r="C91" s="57" t="s">
        <v>189</v>
      </c>
      <c r="D91" s="57" t="s">
        <v>193</v>
      </c>
      <c r="E91" s="57" t="s">
        <v>187</v>
      </c>
      <c r="F91" s="57"/>
      <c r="G91" s="58" t="s">
        <v>114</v>
      </c>
      <c r="H91" s="59">
        <v>1070000000</v>
      </c>
      <c r="I91" s="59">
        <v>1070000000</v>
      </c>
      <c r="J91" s="59">
        <v>564450743</v>
      </c>
      <c r="K91" s="60">
        <v>0</v>
      </c>
      <c r="L91" s="59">
        <v>564450743</v>
      </c>
      <c r="M91" s="59">
        <v>271476009</v>
      </c>
      <c r="N91" s="59">
        <v>271476009</v>
      </c>
      <c r="O91" s="59">
        <v>271476009</v>
      </c>
    </row>
    <row r="92" spans="1:15" ht="33" x14ac:dyDescent="0.25">
      <c r="A92" s="61" t="s">
        <v>184</v>
      </c>
      <c r="B92" s="62" t="s">
        <v>192</v>
      </c>
      <c r="C92" s="62" t="s">
        <v>189</v>
      </c>
      <c r="D92" s="62" t="s">
        <v>193</v>
      </c>
      <c r="E92" s="62" t="s">
        <v>187</v>
      </c>
      <c r="F92" s="62" t="s">
        <v>188</v>
      </c>
      <c r="G92" s="63" t="s">
        <v>115</v>
      </c>
      <c r="H92" s="64">
        <v>20000000</v>
      </c>
      <c r="I92" s="64">
        <v>20000000</v>
      </c>
      <c r="J92" s="64">
        <v>10000000</v>
      </c>
      <c r="K92" s="65">
        <v>0</v>
      </c>
      <c r="L92" s="64">
        <v>10000000</v>
      </c>
      <c r="M92" s="65">
        <v>0</v>
      </c>
      <c r="N92" s="65">
        <v>0</v>
      </c>
      <c r="O92" s="65">
        <v>0</v>
      </c>
    </row>
    <row r="93" spans="1:15" ht="33" x14ac:dyDescent="0.25">
      <c r="A93" s="61" t="s">
        <v>184</v>
      </c>
      <c r="B93" s="62" t="s">
        <v>192</v>
      </c>
      <c r="C93" s="62" t="s">
        <v>189</v>
      </c>
      <c r="D93" s="62" t="s">
        <v>193</v>
      </c>
      <c r="E93" s="62" t="s">
        <v>187</v>
      </c>
      <c r="F93" s="62" t="s">
        <v>192</v>
      </c>
      <c r="G93" s="63" t="s">
        <v>116</v>
      </c>
      <c r="H93" s="64">
        <v>1050000000</v>
      </c>
      <c r="I93" s="64">
        <v>1050000000</v>
      </c>
      <c r="J93" s="64">
        <v>554450743</v>
      </c>
      <c r="K93" s="65">
        <v>0</v>
      </c>
      <c r="L93" s="64">
        <v>554450743</v>
      </c>
      <c r="M93" s="64">
        <v>271476009</v>
      </c>
      <c r="N93" s="64">
        <v>271476009</v>
      </c>
      <c r="O93" s="64">
        <v>271476009</v>
      </c>
    </row>
    <row r="94" spans="1:15" ht="33" x14ac:dyDescent="0.25">
      <c r="A94" s="61" t="s">
        <v>184</v>
      </c>
      <c r="B94" s="62" t="s">
        <v>192</v>
      </c>
      <c r="C94" s="62" t="s">
        <v>189</v>
      </c>
      <c r="D94" s="62" t="s">
        <v>193</v>
      </c>
      <c r="E94" s="62" t="s">
        <v>198</v>
      </c>
      <c r="F94" s="62"/>
      <c r="G94" s="63" t="s">
        <v>117</v>
      </c>
      <c r="H94" s="64">
        <v>500000</v>
      </c>
      <c r="I94" s="64">
        <v>500000</v>
      </c>
      <c r="J94" s="64">
        <v>495000</v>
      </c>
      <c r="K94" s="65">
        <v>0</v>
      </c>
      <c r="L94" s="64">
        <v>55000</v>
      </c>
      <c r="M94" s="64">
        <v>55000</v>
      </c>
      <c r="N94" s="64">
        <v>55000</v>
      </c>
      <c r="O94" s="64">
        <v>55000</v>
      </c>
    </row>
    <row r="95" spans="1:15" ht="33" x14ac:dyDescent="0.25">
      <c r="A95" s="56" t="s">
        <v>184</v>
      </c>
      <c r="B95" s="57" t="s">
        <v>192</v>
      </c>
      <c r="C95" s="57" t="s">
        <v>189</v>
      </c>
      <c r="D95" s="57" t="s">
        <v>193</v>
      </c>
      <c r="E95" s="57" t="s">
        <v>219</v>
      </c>
      <c r="F95" s="57"/>
      <c r="G95" s="58" t="s">
        <v>118</v>
      </c>
      <c r="H95" s="59">
        <v>136600000</v>
      </c>
      <c r="I95" s="59">
        <v>136600000</v>
      </c>
      <c r="J95" s="59">
        <v>120000000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</row>
    <row r="96" spans="1:15" ht="33" x14ac:dyDescent="0.25">
      <c r="A96" s="61" t="s">
        <v>184</v>
      </c>
      <c r="B96" s="62" t="s">
        <v>192</v>
      </c>
      <c r="C96" s="62" t="s">
        <v>189</v>
      </c>
      <c r="D96" s="62" t="s">
        <v>193</v>
      </c>
      <c r="E96" s="62" t="s">
        <v>219</v>
      </c>
      <c r="F96" s="62" t="s">
        <v>188</v>
      </c>
      <c r="G96" s="63" t="s">
        <v>119</v>
      </c>
      <c r="H96" s="64">
        <v>5600000</v>
      </c>
      <c r="I96" s="64">
        <v>5600000</v>
      </c>
      <c r="J96" s="65">
        <v>0</v>
      </c>
      <c r="K96" s="65">
        <v>0</v>
      </c>
      <c r="L96" s="65">
        <v>0</v>
      </c>
      <c r="M96" s="65">
        <v>0</v>
      </c>
      <c r="N96" s="65">
        <v>0</v>
      </c>
      <c r="O96" s="65">
        <v>0</v>
      </c>
    </row>
    <row r="97" spans="1:15" ht="33" x14ac:dyDescent="0.25">
      <c r="A97" s="61" t="s">
        <v>184</v>
      </c>
      <c r="B97" s="62" t="s">
        <v>192</v>
      </c>
      <c r="C97" s="62" t="s">
        <v>189</v>
      </c>
      <c r="D97" s="62" t="s">
        <v>193</v>
      </c>
      <c r="E97" s="62" t="s">
        <v>219</v>
      </c>
      <c r="F97" s="62" t="s">
        <v>192</v>
      </c>
      <c r="G97" s="63" t="s">
        <v>120</v>
      </c>
      <c r="H97" s="64">
        <v>500000</v>
      </c>
      <c r="I97" s="64">
        <v>500000</v>
      </c>
      <c r="J97" s="65">
        <v>0</v>
      </c>
      <c r="K97" s="65">
        <v>0</v>
      </c>
      <c r="L97" s="65">
        <v>0</v>
      </c>
      <c r="M97" s="65">
        <v>0</v>
      </c>
      <c r="N97" s="65">
        <v>0</v>
      </c>
      <c r="O97" s="65">
        <v>0</v>
      </c>
    </row>
    <row r="98" spans="1:15" ht="33" x14ac:dyDescent="0.25">
      <c r="A98" s="61" t="s">
        <v>184</v>
      </c>
      <c r="B98" s="62" t="s">
        <v>192</v>
      </c>
      <c r="C98" s="62" t="s">
        <v>189</v>
      </c>
      <c r="D98" s="62" t="s">
        <v>193</v>
      </c>
      <c r="E98" s="62" t="s">
        <v>219</v>
      </c>
      <c r="F98" s="62" t="s">
        <v>208</v>
      </c>
      <c r="G98" s="63" t="s">
        <v>227</v>
      </c>
      <c r="H98" s="64">
        <v>500000</v>
      </c>
      <c r="I98" s="64">
        <v>500000</v>
      </c>
      <c r="J98" s="65">
        <v>0</v>
      </c>
      <c r="K98" s="65">
        <v>0</v>
      </c>
      <c r="L98" s="65">
        <v>0</v>
      </c>
      <c r="M98" s="65">
        <v>0</v>
      </c>
      <c r="N98" s="65">
        <v>0</v>
      </c>
      <c r="O98" s="65">
        <v>0</v>
      </c>
    </row>
    <row r="99" spans="1:15" ht="33" x14ac:dyDescent="0.25">
      <c r="A99" s="61" t="s">
        <v>184</v>
      </c>
      <c r="B99" s="62" t="s">
        <v>192</v>
      </c>
      <c r="C99" s="62" t="s">
        <v>189</v>
      </c>
      <c r="D99" s="62" t="s">
        <v>193</v>
      </c>
      <c r="E99" s="62" t="s">
        <v>219</v>
      </c>
      <c r="F99" s="62" t="s">
        <v>193</v>
      </c>
      <c r="G99" s="63" t="s">
        <v>122</v>
      </c>
      <c r="H99" s="64">
        <v>90000000</v>
      </c>
      <c r="I99" s="64">
        <v>90000000</v>
      </c>
      <c r="J99" s="64">
        <v>90000000</v>
      </c>
      <c r="K99" s="65">
        <v>0</v>
      </c>
      <c r="L99" s="65">
        <v>0</v>
      </c>
      <c r="M99" s="65">
        <v>0</v>
      </c>
      <c r="N99" s="65">
        <v>0</v>
      </c>
      <c r="O99" s="65">
        <v>0</v>
      </c>
    </row>
    <row r="100" spans="1:15" ht="33" x14ac:dyDescent="0.25">
      <c r="A100" s="61" t="s">
        <v>184</v>
      </c>
      <c r="B100" s="62" t="s">
        <v>192</v>
      </c>
      <c r="C100" s="62" t="s">
        <v>189</v>
      </c>
      <c r="D100" s="62" t="s">
        <v>193</v>
      </c>
      <c r="E100" s="62" t="s">
        <v>219</v>
      </c>
      <c r="F100" s="62" t="s">
        <v>195</v>
      </c>
      <c r="G100" s="63" t="s">
        <v>123</v>
      </c>
      <c r="H100" s="64">
        <v>30000000</v>
      </c>
      <c r="I100" s="64">
        <v>30000000</v>
      </c>
      <c r="J100" s="64">
        <v>30000000</v>
      </c>
      <c r="K100" s="65">
        <v>0</v>
      </c>
      <c r="L100" s="65">
        <v>0</v>
      </c>
      <c r="M100" s="65">
        <v>0</v>
      </c>
      <c r="N100" s="65">
        <v>0</v>
      </c>
      <c r="O100" s="65">
        <v>0</v>
      </c>
    </row>
    <row r="101" spans="1:15" ht="33" x14ac:dyDescent="0.25">
      <c r="A101" s="61" t="s">
        <v>184</v>
      </c>
      <c r="B101" s="62" t="s">
        <v>192</v>
      </c>
      <c r="C101" s="62" t="s">
        <v>189</v>
      </c>
      <c r="D101" s="62" t="s">
        <v>193</v>
      </c>
      <c r="E101" s="62" t="s">
        <v>219</v>
      </c>
      <c r="F101" s="62" t="s">
        <v>214</v>
      </c>
      <c r="G101" s="63" t="s">
        <v>124</v>
      </c>
      <c r="H101" s="64">
        <v>10000000</v>
      </c>
      <c r="I101" s="64">
        <v>10000000</v>
      </c>
      <c r="J101" s="65">
        <v>0</v>
      </c>
      <c r="K101" s="65">
        <v>0</v>
      </c>
      <c r="L101" s="65">
        <v>0</v>
      </c>
      <c r="M101" s="65">
        <v>0</v>
      </c>
      <c r="N101" s="65">
        <v>0</v>
      </c>
      <c r="O101" s="65">
        <v>0</v>
      </c>
    </row>
    <row r="102" spans="1:15" ht="33" x14ac:dyDescent="0.25">
      <c r="A102" s="56" t="s">
        <v>184</v>
      </c>
      <c r="B102" s="57" t="s">
        <v>192</v>
      </c>
      <c r="C102" s="57" t="s">
        <v>189</v>
      </c>
      <c r="D102" s="57" t="s">
        <v>193</v>
      </c>
      <c r="E102" s="57" t="s">
        <v>228</v>
      </c>
      <c r="F102" s="57"/>
      <c r="G102" s="58" t="s">
        <v>125</v>
      </c>
      <c r="H102" s="59">
        <v>1200000</v>
      </c>
      <c r="I102" s="59">
        <v>1200000</v>
      </c>
      <c r="J102" s="59">
        <v>1200000</v>
      </c>
      <c r="K102" s="60">
        <v>0</v>
      </c>
      <c r="L102" s="59">
        <v>228557.1</v>
      </c>
      <c r="M102" s="59">
        <v>130000</v>
      </c>
      <c r="N102" s="59">
        <v>130000</v>
      </c>
      <c r="O102" s="59">
        <v>130000</v>
      </c>
    </row>
    <row r="103" spans="1:15" ht="33" x14ac:dyDescent="0.25">
      <c r="A103" s="61" t="s">
        <v>184</v>
      </c>
      <c r="B103" s="62" t="s">
        <v>192</v>
      </c>
      <c r="C103" s="62" t="s">
        <v>189</v>
      </c>
      <c r="D103" s="62" t="s">
        <v>193</v>
      </c>
      <c r="E103" s="62" t="s">
        <v>228</v>
      </c>
      <c r="F103" s="62" t="s">
        <v>188</v>
      </c>
      <c r="G103" s="63" t="s">
        <v>126</v>
      </c>
      <c r="H103" s="64">
        <v>1200000</v>
      </c>
      <c r="I103" s="64">
        <v>1200000</v>
      </c>
      <c r="J103" s="64">
        <v>1200000</v>
      </c>
      <c r="K103" s="65">
        <v>0</v>
      </c>
      <c r="L103" s="64">
        <v>228557.1</v>
      </c>
      <c r="M103" s="64">
        <v>130000</v>
      </c>
      <c r="N103" s="64">
        <v>130000</v>
      </c>
      <c r="O103" s="64">
        <v>130000</v>
      </c>
    </row>
    <row r="104" spans="1:15" ht="33" x14ac:dyDescent="0.25">
      <c r="A104" s="56" t="s">
        <v>184</v>
      </c>
      <c r="B104" s="57" t="s">
        <v>192</v>
      </c>
      <c r="C104" s="57" t="s">
        <v>189</v>
      </c>
      <c r="D104" s="57" t="s">
        <v>193</v>
      </c>
      <c r="E104" s="57" t="s">
        <v>229</v>
      </c>
      <c r="F104" s="57"/>
      <c r="G104" s="58" t="s">
        <v>230</v>
      </c>
      <c r="H104" s="59">
        <f>+H105</f>
        <v>41778651687</v>
      </c>
      <c r="I104" s="59">
        <v>41755383536</v>
      </c>
      <c r="J104" s="59">
        <v>19458126336</v>
      </c>
      <c r="K104" s="60">
        <v>0</v>
      </c>
      <c r="L104" s="59">
        <v>19458126336</v>
      </c>
      <c r="M104" s="59">
        <v>5287667304.96</v>
      </c>
      <c r="N104" s="59">
        <v>5287667304.96</v>
      </c>
      <c r="O104" s="59">
        <v>5287667304.96</v>
      </c>
    </row>
    <row r="105" spans="1:15" ht="33" x14ac:dyDescent="0.25">
      <c r="A105" s="61" t="s">
        <v>184</v>
      </c>
      <c r="B105" s="62" t="s">
        <v>192</v>
      </c>
      <c r="C105" s="62" t="s">
        <v>189</v>
      </c>
      <c r="D105" s="62" t="s">
        <v>193</v>
      </c>
      <c r="E105" s="62" t="s">
        <v>229</v>
      </c>
      <c r="F105" s="62" t="s">
        <v>197</v>
      </c>
      <c r="G105" s="63" t="s">
        <v>230</v>
      </c>
      <c r="H105" s="64">
        <v>41778651687</v>
      </c>
      <c r="I105" s="64">
        <v>41755383536</v>
      </c>
      <c r="J105" s="64">
        <v>19458126336</v>
      </c>
      <c r="K105" s="65">
        <v>0</v>
      </c>
      <c r="L105" s="64">
        <v>19458126336</v>
      </c>
      <c r="M105" s="64">
        <v>5287667304.96</v>
      </c>
      <c r="N105" s="64">
        <v>5287667304.96</v>
      </c>
      <c r="O105" s="64">
        <v>5287667304.96</v>
      </c>
    </row>
    <row r="106" spans="1:15" ht="16.5" x14ac:dyDescent="0.25">
      <c r="A106" s="61"/>
      <c r="B106" s="62"/>
      <c r="C106" s="62"/>
      <c r="D106" s="62"/>
      <c r="E106" s="62"/>
      <c r="F106" s="62"/>
      <c r="G106" s="63"/>
      <c r="H106" s="64"/>
      <c r="I106" s="64"/>
      <c r="J106" s="64"/>
      <c r="K106" s="65"/>
      <c r="L106" s="64"/>
      <c r="M106" s="64"/>
      <c r="N106" s="64"/>
      <c r="O106" s="64"/>
    </row>
    <row r="107" spans="1:15" ht="33" x14ac:dyDescent="0.25">
      <c r="A107" s="61"/>
      <c r="B107" s="62"/>
      <c r="C107" s="62"/>
      <c r="D107" s="62"/>
      <c r="E107" s="62"/>
      <c r="F107" s="62"/>
      <c r="G107" s="58" t="s">
        <v>131</v>
      </c>
      <c r="H107" s="64">
        <f>+H108+H109</f>
        <v>431007354267</v>
      </c>
      <c r="I107" s="64">
        <f>+I108+I109</f>
        <v>351007354267</v>
      </c>
      <c r="J107" s="64">
        <f t="shared" ref="J107:O107" si="7">+J108+J109</f>
        <v>340198708449.62</v>
      </c>
      <c r="K107" s="64">
        <f t="shared" si="7"/>
        <v>177319910.91999999</v>
      </c>
      <c r="L107" s="64">
        <f t="shared" si="7"/>
        <v>340176353585</v>
      </c>
      <c r="M107" s="64">
        <f t="shared" si="7"/>
        <v>138286463798.97</v>
      </c>
      <c r="N107" s="64">
        <f t="shared" si="7"/>
        <v>138286463798.97</v>
      </c>
      <c r="O107" s="64">
        <f t="shared" si="7"/>
        <v>138286463798.97</v>
      </c>
    </row>
    <row r="108" spans="1:15" ht="33" x14ac:dyDescent="0.25">
      <c r="A108" s="56" t="s">
        <v>184</v>
      </c>
      <c r="B108" s="57" t="s">
        <v>208</v>
      </c>
      <c r="C108" s="57"/>
      <c r="D108" s="57"/>
      <c r="E108" s="57"/>
      <c r="F108" s="57"/>
      <c r="G108" s="58" t="s">
        <v>131</v>
      </c>
      <c r="H108" s="59">
        <f>350026354853+H123</f>
        <v>430026354853</v>
      </c>
      <c r="I108" s="59">
        <v>350026354853</v>
      </c>
      <c r="J108" s="59">
        <v>340198708449.62</v>
      </c>
      <c r="K108" s="59">
        <v>177319910.91999999</v>
      </c>
      <c r="L108" s="59">
        <v>340176353585</v>
      </c>
      <c r="M108" s="59">
        <v>138286463798.97</v>
      </c>
      <c r="N108" s="59">
        <v>138286463798.97</v>
      </c>
      <c r="O108" s="59">
        <v>138286463798.97</v>
      </c>
    </row>
    <row r="109" spans="1:15" ht="33" x14ac:dyDescent="0.25">
      <c r="A109" s="56" t="s">
        <v>184</v>
      </c>
      <c r="B109" s="57" t="s">
        <v>208</v>
      </c>
      <c r="C109" s="57"/>
      <c r="D109" s="57"/>
      <c r="E109" s="57"/>
      <c r="F109" s="57"/>
      <c r="G109" s="58" t="s">
        <v>131</v>
      </c>
      <c r="H109" s="59">
        <v>980999414</v>
      </c>
      <c r="I109" s="59">
        <v>980999414</v>
      </c>
      <c r="J109" s="60">
        <v>0</v>
      </c>
      <c r="K109" s="60">
        <v>0</v>
      </c>
      <c r="L109" s="60">
        <v>0</v>
      </c>
      <c r="M109" s="60">
        <v>0</v>
      </c>
      <c r="N109" s="60">
        <v>0</v>
      </c>
      <c r="O109" s="60">
        <v>0</v>
      </c>
    </row>
    <row r="110" spans="1:15" ht="49.5" x14ac:dyDescent="0.25">
      <c r="A110" s="56" t="s">
        <v>184</v>
      </c>
      <c r="B110" s="57" t="s">
        <v>208</v>
      </c>
      <c r="C110" s="57" t="s">
        <v>188</v>
      </c>
      <c r="D110" s="57"/>
      <c r="E110" s="57"/>
      <c r="F110" s="57"/>
      <c r="G110" s="58" t="s">
        <v>231</v>
      </c>
      <c r="H110" s="59">
        <v>340000000000</v>
      </c>
      <c r="I110" s="59">
        <v>340000000000</v>
      </c>
      <c r="J110" s="59">
        <v>339474442053</v>
      </c>
      <c r="K110" s="59">
        <v>177319910.91999999</v>
      </c>
      <c r="L110" s="59">
        <v>339474442053</v>
      </c>
      <c r="M110" s="59">
        <v>138286463798.97</v>
      </c>
      <c r="N110" s="59">
        <v>138286463798.97</v>
      </c>
      <c r="O110" s="59">
        <v>138286463798.97</v>
      </c>
    </row>
    <row r="111" spans="1:15" ht="49.5" x14ac:dyDescent="0.25">
      <c r="A111" s="56" t="s">
        <v>184</v>
      </c>
      <c r="B111" s="57" t="s">
        <v>208</v>
      </c>
      <c r="C111" s="57" t="s">
        <v>188</v>
      </c>
      <c r="D111" s="57" t="s">
        <v>188</v>
      </c>
      <c r="E111" s="57"/>
      <c r="F111" s="57"/>
      <c r="G111" s="58" t="s">
        <v>232</v>
      </c>
      <c r="H111" s="59">
        <v>340000000000</v>
      </c>
      <c r="I111" s="59">
        <v>340000000000</v>
      </c>
      <c r="J111" s="59">
        <v>339474442053</v>
      </c>
      <c r="K111" s="59">
        <v>177319910.91999999</v>
      </c>
      <c r="L111" s="59">
        <v>339474442053</v>
      </c>
      <c r="M111" s="59">
        <v>138286463798.97</v>
      </c>
      <c r="N111" s="59">
        <v>138286463798.97</v>
      </c>
      <c r="O111" s="59">
        <v>138286463798.97</v>
      </c>
    </row>
    <row r="112" spans="1:15" ht="33" x14ac:dyDescent="0.25">
      <c r="A112" s="61" t="s">
        <v>184</v>
      </c>
      <c r="B112" s="62" t="s">
        <v>208</v>
      </c>
      <c r="C112" s="62" t="s">
        <v>188</v>
      </c>
      <c r="D112" s="62" t="s">
        <v>188</v>
      </c>
      <c r="E112" s="62" t="s">
        <v>196</v>
      </c>
      <c r="F112" s="62"/>
      <c r="G112" s="63" t="s">
        <v>134</v>
      </c>
      <c r="H112" s="64">
        <v>340000000000</v>
      </c>
      <c r="I112" s="64">
        <v>340000000000</v>
      </c>
      <c r="J112" s="64">
        <v>339474442053</v>
      </c>
      <c r="K112" s="64">
        <v>177319910.91999999</v>
      </c>
      <c r="L112" s="64">
        <v>339474442053</v>
      </c>
      <c r="M112" s="64">
        <v>138286463798.97</v>
      </c>
      <c r="N112" s="64">
        <v>138286463798.97</v>
      </c>
      <c r="O112" s="64">
        <v>138286463798.97</v>
      </c>
    </row>
    <row r="113" spans="1:15" ht="33" x14ac:dyDescent="0.25">
      <c r="A113" s="56" t="s">
        <v>184</v>
      </c>
      <c r="B113" s="57" t="s">
        <v>208</v>
      </c>
      <c r="C113" s="57" t="s">
        <v>192</v>
      </c>
      <c r="D113" s="57"/>
      <c r="E113" s="57"/>
      <c r="F113" s="57"/>
      <c r="G113" s="58" t="s">
        <v>135</v>
      </c>
      <c r="H113" s="59">
        <v>980999414</v>
      </c>
      <c r="I113" s="59">
        <v>980999414</v>
      </c>
      <c r="J113" s="60">
        <v>0</v>
      </c>
      <c r="K113" s="60">
        <v>0</v>
      </c>
      <c r="L113" s="60">
        <v>0</v>
      </c>
      <c r="M113" s="60">
        <v>0</v>
      </c>
      <c r="N113" s="60">
        <v>0</v>
      </c>
      <c r="O113" s="60">
        <v>0</v>
      </c>
    </row>
    <row r="114" spans="1:15" ht="16.5" x14ac:dyDescent="0.25">
      <c r="A114" s="56" t="s">
        <v>184</v>
      </c>
      <c r="B114" s="57" t="s">
        <v>208</v>
      </c>
      <c r="C114" s="57" t="s">
        <v>192</v>
      </c>
      <c r="D114" s="57" t="s">
        <v>188</v>
      </c>
      <c r="E114" s="57"/>
      <c r="F114" s="57"/>
      <c r="G114" s="58" t="s">
        <v>136</v>
      </c>
      <c r="H114" s="59">
        <v>980999414</v>
      </c>
      <c r="I114" s="59">
        <v>980999414</v>
      </c>
      <c r="J114" s="60">
        <v>0</v>
      </c>
      <c r="K114" s="60">
        <v>0</v>
      </c>
      <c r="L114" s="60">
        <v>0</v>
      </c>
      <c r="M114" s="60">
        <v>0</v>
      </c>
      <c r="N114" s="60">
        <v>0</v>
      </c>
      <c r="O114" s="60">
        <v>0</v>
      </c>
    </row>
    <row r="115" spans="1:15" ht="33" x14ac:dyDescent="0.25">
      <c r="A115" s="61" t="s">
        <v>184</v>
      </c>
      <c r="B115" s="62" t="s">
        <v>208</v>
      </c>
      <c r="C115" s="62" t="s">
        <v>192</v>
      </c>
      <c r="D115" s="62" t="s">
        <v>188</v>
      </c>
      <c r="E115" s="62" t="s">
        <v>188</v>
      </c>
      <c r="F115" s="62"/>
      <c r="G115" s="63" t="s">
        <v>137</v>
      </c>
      <c r="H115" s="64">
        <v>980999414</v>
      </c>
      <c r="I115" s="64">
        <v>980999414</v>
      </c>
      <c r="J115" s="65">
        <v>0</v>
      </c>
      <c r="K115" s="65">
        <v>0</v>
      </c>
      <c r="L115" s="65">
        <v>0</v>
      </c>
      <c r="M115" s="65">
        <v>0</v>
      </c>
      <c r="N115" s="65">
        <v>0</v>
      </c>
      <c r="O115" s="65">
        <v>0</v>
      </c>
    </row>
    <row r="116" spans="1:15" ht="49.5" x14ac:dyDescent="0.25">
      <c r="A116" s="56" t="s">
        <v>184</v>
      </c>
      <c r="B116" s="57" t="s">
        <v>208</v>
      </c>
      <c r="C116" s="57" t="s">
        <v>195</v>
      </c>
      <c r="D116" s="57"/>
      <c r="E116" s="57"/>
      <c r="F116" s="57"/>
      <c r="G116" s="58" t="s">
        <v>138</v>
      </c>
      <c r="H116" s="59">
        <v>10000000000</v>
      </c>
      <c r="I116" s="59">
        <v>10000000000</v>
      </c>
      <c r="J116" s="59">
        <v>701911532</v>
      </c>
      <c r="K116" s="60">
        <v>0</v>
      </c>
      <c r="L116" s="59">
        <v>701911532</v>
      </c>
      <c r="M116" s="60">
        <v>0</v>
      </c>
      <c r="N116" s="60">
        <v>0</v>
      </c>
      <c r="O116" s="60">
        <v>0</v>
      </c>
    </row>
    <row r="117" spans="1:15" ht="49.5" x14ac:dyDescent="0.25">
      <c r="A117" s="56" t="s">
        <v>184</v>
      </c>
      <c r="B117" s="57" t="s">
        <v>208</v>
      </c>
      <c r="C117" s="57" t="s">
        <v>195</v>
      </c>
      <c r="D117" s="57" t="s">
        <v>208</v>
      </c>
      <c r="E117" s="57"/>
      <c r="F117" s="57"/>
      <c r="G117" s="58" t="s">
        <v>139</v>
      </c>
      <c r="H117" s="59">
        <v>10000000000</v>
      </c>
      <c r="I117" s="59">
        <v>10000000000</v>
      </c>
      <c r="J117" s="59">
        <v>701911532</v>
      </c>
      <c r="K117" s="60">
        <v>0</v>
      </c>
      <c r="L117" s="59">
        <v>701911532</v>
      </c>
      <c r="M117" s="60">
        <v>0</v>
      </c>
      <c r="N117" s="60">
        <v>0</v>
      </c>
      <c r="O117" s="60">
        <v>0</v>
      </c>
    </row>
    <row r="118" spans="1:15" ht="66" x14ac:dyDescent="0.25">
      <c r="A118" s="61" t="s">
        <v>184</v>
      </c>
      <c r="B118" s="62" t="s">
        <v>208</v>
      </c>
      <c r="C118" s="62" t="s">
        <v>195</v>
      </c>
      <c r="D118" s="62" t="s">
        <v>208</v>
      </c>
      <c r="E118" s="62" t="s">
        <v>233</v>
      </c>
      <c r="F118" s="62"/>
      <c r="G118" s="63" t="s">
        <v>140</v>
      </c>
      <c r="H118" s="64">
        <v>10000000000</v>
      </c>
      <c r="I118" s="64">
        <v>10000000000</v>
      </c>
      <c r="J118" s="64">
        <v>701911532</v>
      </c>
      <c r="K118" s="65">
        <v>0</v>
      </c>
      <c r="L118" s="64">
        <v>701911532</v>
      </c>
      <c r="M118" s="65">
        <v>0</v>
      </c>
      <c r="N118" s="65">
        <v>0</v>
      </c>
      <c r="O118" s="65">
        <v>0</v>
      </c>
    </row>
    <row r="119" spans="1:15" ht="16.5" x14ac:dyDescent="0.25">
      <c r="A119" s="56" t="s">
        <v>184</v>
      </c>
      <c r="B119" s="57" t="s">
        <v>208</v>
      </c>
      <c r="C119" s="57" t="s">
        <v>211</v>
      </c>
      <c r="D119" s="57"/>
      <c r="E119" s="57"/>
      <c r="F119" s="57"/>
      <c r="G119" s="58" t="s">
        <v>234</v>
      </c>
      <c r="H119" s="59">
        <f t="shared" ref="H119:O119" si="8">+H120+H123</f>
        <v>80026354853</v>
      </c>
      <c r="I119" s="59">
        <f t="shared" si="8"/>
        <v>26354853</v>
      </c>
      <c r="J119" s="59">
        <f t="shared" si="8"/>
        <v>22354864.620000001</v>
      </c>
      <c r="K119" s="73">
        <f t="shared" si="8"/>
        <v>0</v>
      </c>
      <c r="L119" s="73">
        <f t="shared" si="8"/>
        <v>0</v>
      </c>
      <c r="M119" s="73">
        <f t="shared" si="8"/>
        <v>0</v>
      </c>
      <c r="N119" s="73">
        <f t="shared" si="8"/>
        <v>0</v>
      </c>
      <c r="O119" s="73">
        <f t="shared" si="8"/>
        <v>0</v>
      </c>
    </row>
    <row r="120" spans="1:15" ht="33" x14ac:dyDescent="0.25">
      <c r="A120" s="56" t="s">
        <v>184</v>
      </c>
      <c r="B120" s="57" t="s">
        <v>208</v>
      </c>
      <c r="C120" s="57" t="s">
        <v>211</v>
      </c>
      <c r="D120" s="57" t="s">
        <v>188</v>
      </c>
      <c r="E120" s="57"/>
      <c r="F120" s="57"/>
      <c r="G120" s="58" t="s">
        <v>142</v>
      </c>
      <c r="H120" s="59">
        <v>26354853</v>
      </c>
      <c r="I120" s="59">
        <v>26354853</v>
      </c>
      <c r="J120" s="59">
        <v>22354864.620000001</v>
      </c>
      <c r="K120" s="60">
        <v>0</v>
      </c>
      <c r="L120" s="60">
        <v>0</v>
      </c>
      <c r="M120" s="60">
        <v>0</v>
      </c>
      <c r="N120" s="60">
        <v>0</v>
      </c>
      <c r="O120" s="60">
        <v>0</v>
      </c>
    </row>
    <row r="121" spans="1:15" ht="33" x14ac:dyDescent="0.25">
      <c r="A121" s="61" t="s">
        <v>184</v>
      </c>
      <c r="B121" s="62" t="s">
        <v>208</v>
      </c>
      <c r="C121" s="62" t="s">
        <v>211</v>
      </c>
      <c r="D121" s="62" t="s">
        <v>188</v>
      </c>
      <c r="E121" s="62" t="s">
        <v>188</v>
      </c>
      <c r="F121" s="62"/>
      <c r="G121" s="63" t="s">
        <v>142</v>
      </c>
      <c r="H121" s="64">
        <v>26354853</v>
      </c>
      <c r="I121" s="64">
        <v>26354853</v>
      </c>
      <c r="J121" s="64">
        <v>22354864.620000001</v>
      </c>
      <c r="K121" s="65">
        <v>0</v>
      </c>
      <c r="L121" s="65">
        <v>0</v>
      </c>
      <c r="M121" s="65">
        <v>0</v>
      </c>
      <c r="N121" s="65">
        <v>0</v>
      </c>
      <c r="O121" s="65">
        <v>0</v>
      </c>
    </row>
    <row r="122" spans="1:15" ht="16.5" x14ac:dyDescent="0.25">
      <c r="A122" s="61" t="s">
        <v>184</v>
      </c>
      <c r="B122" s="62" t="s">
        <v>208</v>
      </c>
      <c r="C122" s="62" t="s">
        <v>211</v>
      </c>
      <c r="D122" s="62" t="s">
        <v>188</v>
      </c>
      <c r="E122" s="62" t="s">
        <v>188</v>
      </c>
      <c r="F122" s="62" t="s">
        <v>188</v>
      </c>
      <c r="G122" s="63" t="s">
        <v>272</v>
      </c>
      <c r="H122" s="64">
        <v>26354853</v>
      </c>
      <c r="I122" s="64">
        <v>26354853</v>
      </c>
      <c r="J122" s="64">
        <v>22354864.620000001</v>
      </c>
      <c r="K122" s="65">
        <v>0</v>
      </c>
      <c r="L122" s="65">
        <v>0</v>
      </c>
      <c r="M122" s="65">
        <v>0</v>
      </c>
      <c r="N122" s="65">
        <v>0</v>
      </c>
      <c r="O122" s="65">
        <v>0</v>
      </c>
    </row>
    <row r="123" spans="1:15" ht="39" x14ac:dyDescent="0.25">
      <c r="A123" s="61"/>
      <c r="B123" s="62"/>
      <c r="C123" s="62"/>
      <c r="D123" s="62"/>
      <c r="E123" s="62"/>
      <c r="F123" s="62"/>
      <c r="G123" s="42" t="s">
        <v>169</v>
      </c>
      <c r="H123" s="59">
        <f>+H124</f>
        <v>80000000000</v>
      </c>
      <c r="I123" s="60">
        <v>0</v>
      </c>
      <c r="J123" s="60">
        <v>0</v>
      </c>
      <c r="K123" s="60">
        <v>0</v>
      </c>
      <c r="L123" s="60">
        <v>0</v>
      </c>
      <c r="M123" s="60">
        <v>0</v>
      </c>
      <c r="N123" s="60">
        <v>0</v>
      </c>
      <c r="O123" s="60">
        <v>0</v>
      </c>
    </row>
    <row r="124" spans="1:15" ht="26.25" x14ac:dyDescent="0.25">
      <c r="A124" s="61"/>
      <c r="B124" s="62"/>
      <c r="C124" s="62"/>
      <c r="D124" s="62"/>
      <c r="E124" s="62"/>
      <c r="F124" s="62"/>
      <c r="G124" s="42" t="s">
        <v>257</v>
      </c>
      <c r="H124" s="64">
        <v>80000000000</v>
      </c>
      <c r="I124" s="65">
        <v>0</v>
      </c>
      <c r="J124" s="65">
        <v>0</v>
      </c>
      <c r="K124" s="65">
        <v>0</v>
      </c>
      <c r="L124" s="65">
        <v>0</v>
      </c>
      <c r="M124" s="65">
        <v>0</v>
      </c>
      <c r="N124" s="65">
        <v>0</v>
      </c>
      <c r="O124" s="65">
        <v>0</v>
      </c>
    </row>
    <row r="125" spans="1:15" ht="16.5" x14ac:dyDescent="0.25">
      <c r="A125" s="61"/>
      <c r="B125" s="62"/>
      <c r="C125" s="62"/>
      <c r="D125" s="62"/>
      <c r="E125" s="62"/>
      <c r="F125" s="62"/>
      <c r="G125" s="42"/>
      <c r="H125" s="64"/>
      <c r="I125" s="65"/>
      <c r="J125" s="65"/>
      <c r="K125" s="65"/>
      <c r="L125" s="65"/>
      <c r="M125" s="65"/>
      <c r="N125" s="65"/>
      <c r="O125" s="65"/>
    </row>
    <row r="126" spans="1:15" ht="16.5" x14ac:dyDescent="0.25">
      <c r="A126" s="61"/>
      <c r="B126" s="62"/>
      <c r="C126" s="62"/>
      <c r="D126" s="62"/>
      <c r="E126" s="62"/>
      <c r="F126" s="62"/>
      <c r="G126" s="63" t="s">
        <v>236</v>
      </c>
      <c r="H126" s="64">
        <f t="shared" ref="H126" si="9">SUM(H128:H130)</f>
        <v>299500000000</v>
      </c>
      <c r="I126" s="64">
        <f t="shared" ref="I126:O126" si="10">SUM(I128:I130)</f>
        <v>248046212000</v>
      </c>
      <c r="J126" s="64">
        <f t="shared" si="10"/>
        <v>111338165503.06999</v>
      </c>
      <c r="K126" s="64">
        <f t="shared" si="10"/>
        <v>56230723123</v>
      </c>
      <c r="L126" s="64">
        <f t="shared" si="10"/>
        <v>85724118928.069992</v>
      </c>
      <c r="M126" s="64">
        <f t="shared" si="10"/>
        <v>4873920508.5</v>
      </c>
      <c r="N126" s="64">
        <f t="shared" si="10"/>
        <v>4745096888.5</v>
      </c>
      <c r="O126" s="64">
        <f t="shared" si="10"/>
        <v>4745096888.5</v>
      </c>
    </row>
    <row r="127" spans="1:15" ht="16.5" x14ac:dyDescent="0.25">
      <c r="A127" s="61"/>
      <c r="B127" s="62"/>
      <c r="C127" s="62"/>
      <c r="D127" s="62"/>
      <c r="E127" s="62"/>
      <c r="F127" s="62"/>
      <c r="G127" s="63"/>
      <c r="H127" s="64"/>
      <c r="I127" s="64"/>
      <c r="J127" s="64"/>
      <c r="K127" s="64"/>
      <c r="L127" s="64"/>
      <c r="M127" s="64"/>
      <c r="N127" s="64"/>
      <c r="O127" s="64"/>
    </row>
    <row r="128" spans="1:15" ht="16.5" x14ac:dyDescent="0.25">
      <c r="A128" s="56" t="s">
        <v>235</v>
      </c>
      <c r="B128" s="57"/>
      <c r="C128" s="57"/>
      <c r="D128" s="57"/>
      <c r="E128" s="57"/>
      <c r="F128" s="57"/>
      <c r="G128" s="58" t="s">
        <v>236</v>
      </c>
      <c r="H128" s="74">
        <v>13731960096</v>
      </c>
      <c r="I128" s="59">
        <v>13619960096</v>
      </c>
      <c r="J128" s="59">
        <v>9274736607.1399994</v>
      </c>
      <c r="K128" s="60">
        <v>0</v>
      </c>
      <c r="L128" s="59">
        <v>4326444808.1400003</v>
      </c>
      <c r="M128" s="59">
        <v>108805154</v>
      </c>
      <c r="N128" s="59">
        <v>108805154</v>
      </c>
      <c r="O128" s="59">
        <v>108805154</v>
      </c>
    </row>
    <row r="129" spans="1:15" ht="16.5" x14ac:dyDescent="0.25">
      <c r="A129" s="56" t="s">
        <v>235</v>
      </c>
      <c r="B129" s="57"/>
      <c r="C129" s="57"/>
      <c r="D129" s="57"/>
      <c r="E129" s="57"/>
      <c r="F129" s="57"/>
      <c r="G129" s="58" t="s">
        <v>236</v>
      </c>
      <c r="H129" s="74">
        <v>3484539709</v>
      </c>
      <c r="I129" s="59">
        <v>3464239904</v>
      </c>
      <c r="J129" s="59">
        <v>2790244845</v>
      </c>
      <c r="K129" s="60">
        <v>0</v>
      </c>
      <c r="L129" s="59">
        <v>698997000</v>
      </c>
      <c r="M129" s="59">
        <v>458800000</v>
      </c>
      <c r="N129" s="59">
        <v>458800000</v>
      </c>
      <c r="O129" s="59">
        <v>458800000</v>
      </c>
    </row>
    <row r="130" spans="1:15" ht="16.5" x14ac:dyDescent="0.25">
      <c r="A130" s="56" t="s">
        <v>235</v>
      </c>
      <c r="B130" s="57"/>
      <c r="C130" s="57"/>
      <c r="D130" s="57"/>
      <c r="E130" s="57"/>
      <c r="F130" s="57"/>
      <c r="G130" s="58" t="s">
        <v>236</v>
      </c>
      <c r="H130" s="74">
        <f>274019255069+8184544931+79700195</f>
        <v>282283500195</v>
      </c>
      <c r="I130" s="59">
        <f>174731288877+K142</f>
        <v>230962012000</v>
      </c>
      <c r="J130" s="59">
        <v>99273184050.929993</v>
      </c>
      <c r="K130" s="59">
        <v>56230723123</v>
      </c>
      <c r="L130" s="59">
        <v>80698677119.929993</v>
      </c>
      <c r="M130" s="59">
        <v>4306315354.5</v>
      </c>
      <c r="N130" s="59">
        <v>4177491734.5</v>
      </c>
      <c r="O130" s="59">
        <v>4177491734.5</v>
      </c>
    </row>
    <row r="131" spans="1:15" ht="49.5" x14ac:dyDescent="0.25">
      <c r="A131" s="56" t="s">
        <v>235</v>
      </c>
      <c r="B131" s="57" t="s">
        <v>237</v>
      </c>
      <c r="C131" s="57"/>
      <c r="D131" s="57"/>
      <c r="E131" s="57"/>
      <c r="F131" s="57"/>
      <c r="G131" s="58" t="s">
        <v>170</v>
      </c>
      <c r="H131" s="74">
        <v>210000000000</v>
      </c>
      <c r="I131" s="59">
        <v>158758212000</v>
      </c>
      <c r="J131" s="59">
        <v>99273184050.929993</v>
      </c>
      <c r="K131" s="60">
        <v>0</v>
      </c>
      <c r="L131" s="59">
        <v>80698677119.929993</v>
      </c>
      <c r="M131" s="59">
        <v>4306315354.5</v>
      </c>
      <c r="N131" s="59">
        <v>4177491734.5</v>
      </c>
      <c r="O131" s="59">
        <v>4177491734.5</v>
      </c>
    </row>
    <row r="132" spans="1:15" ht="33" x14ac:dyDescent="0.25">
      <c r="A132" s="56" t="s">
        <v>235</v>
      </c>
      <c r="B132" s="57" t="s">
        <v>237</v>
      </c>
      <c r="C132" s="57" t="s">
        <v>238</v>
      </c>
      <c r="D132" s="57"/>
      <c r="E132" s="57"/>
      <c r="F132" s="57"/>
      <c r="G132" s="58" t="s">
        <v>239</v>
      </c>
      <c r="H132" s="74">
        <v>210000000000</v>
      </c>
      <c r="I132" s="59">
        <v>158758212000</v>
      </c>
      <c r="J132" s="59">
        <v>99273184050.929993</v>
      </c>
      <c r="K132" s="60">
        <v>0</v>
      </c>
      <c r="L132" s="59">
        <v>80698677119.929993</v>
      </c>
      <c r="M132" s="59">
        <v>4306315354.5</v>
      </c>
      <c r="N132" s="59">
        <v>4177491734.5</v>
      </c>
      <c r="O132" s="59">
        <v>4177491734.5</v>
      </c>
    </row>
    <row r="133" spans="1:15" ht="115.5" x14ac:dyDescent="0.25">
      <c r="A133" s="61" t="s">
        <v>235</v>
      </c>
      <c r="B133" s="62" t="s">
        <v>237</v>
      </c>
      <c r="C133" s="62" t="s">
        <v>238</v>
      </c>
      <c r="D133" s="62" t="s">
        <v>188</v>
      </c>
      <c r="E133" s="62" t="s">
        <v>240</v>
      </c>
      <c r="F133" s="62" t="s">
        <v>240</v>
      </c>
      <c r="G133" s="63" t="s">
        <v>241</v>
      </c>
      <c r="H133" s="75">
        <v>210000000000</v>
      </c>
      <c r="I133" s="64">
        <v>158758212000</v>
      </c>
      <c r="J133" s="64">
        <v>99273184050.929993</v>
      </c>
      <c r="K133" s="65">
        <v>0</v>
      </c>
      <c r="L133" s="64">
        <v>80698677119.929993</v>
      </c>
      <c r="M133" s="64">
        <v>4306315354.5</v>
      </c>
      <c r="N133" s="64">
        <v>4177491734.5</v>
      </c>
      <c r="O133" s="64">
        <v>4177491734.5</v>
      </c>
    </row>
    <row r="134" spans="1:15" ht="66" x14ac:dyDescent="0.25">
      <c r="A134" s="56" t="s">
        <v>235</v>
      </c>
      <c r="B134" s="57" t="s">
        <v>242</v>
      </c>
      <c r="C134" s="57"/>
      <c r="D134" s="57"/>
      <c r="E134" s="57"/>
      <c r="F134" s="57"/>
      <c r="G134" s="58" t="s">
        <v>171</v>
      </c>
      <c r="H134" s="74">
        <v>9800095358</v>
      </c>
      <c r="I134" s="59">
        <v>9800095358</v>
      </c>
      <c r="J134" s="59">
        <v>5693972454.1400003</v>
      </c>
      <c r="K134" s="60">
        <v>0</v>
      </c>
      <c r="L134" s="59">
        <v>4307016548.1400003</v>
      </c>
      <c r="M134" s="59">
        <v>108805154</v>
      </c>
      <c r="N134" s="59">
        <v>108805154</v>
      </c>
      <c r="O134" s="59">
        <v>108805154</v>
      </c>
    </row>
    <row r="135" spans="1:15" ht="66" x14ac:dyDescent="0.25">
      <c r="A135" s="56" t="s">
        <v>235</v>
      </c>
      <c r="B135" s="57" t="s">
        <v>242</v>
      </c>
      <c r="C135" s="57"/>
      <c r="D135" s="57"/>
      <c r="E135" s="57"/>
      <c r="F135" s="57"/>
      <c r="G135" s="58" t="s">
        <v>171</v>
      </c>
      <c r="H135" s="74">
        <v>2496104642</v>
      </c>
      <c r="I135" s="59">
        <v>2496104642</v>
      </c>
      <c r="J135" s="59">
        <v>2296008998</v>
      </c>
      <c r="K135" s="60">
        <v>0</v>
      </c>
      <c r="L135" s="59">
        <v>698997000</v>
      </c>
      <c r="M135" s="59">
        <v>458800000</v>
      </c>
      <c r="N135" s="59">
        <v>458800000</v>
      </c>
      <c r="O135" s="59">
        <v>458800000</v>
      </c>
    </row>
    <row r="136" spans="1:15" ht="66" x14ac:dyDescent="0.25">
      <c r="A136" s="56" t="s">
        <v>235</v>
      </c>
      <c r="B136" s="57" t="s">
        <v>242</v>
      </c>
      <c r="C136" s="57"/>
      <c r="D136" s="57"/>
      <c r="E136" s="57"/>
      <c r="F136" s="57"/>
      <c r="G136" s="58" t="s">
        <v>171</v>
      </c>
      <c r="H136" s="74">
        <v>72203800000</v>
      </c>
      <c r="I136" s="59">
        <f>15973076877+K136</f>
        <v>72203800000</v>
      </c>
      <c r="J136" s="60">
        <v>0</v>
      </c>
      <c r="K136" s="59">
        <v>56230723123</v>
      </c>
      <c r="L136" s="60">
        <v>0</v>
      </c>
      <c r="M136" s="60">
        <v>0</v>
      </c>
      <c r="N136" s="60">
        <v>0</v>
      </c>
      <c r="O136" s="60">
        <v>0</v>
      </c>
    </row>
    <row r="137" spans="1:15" ht="33" x14ac:dyDescent="0.25">
      <c r="A137" s="56" t="s">
        <v>235</v>
      </c>
      <c r="B137" s="57" t="s">
        <v>242</v>
      </c>
      <c r="C137" s="57" t="s">
        <v>238</v>
      </c>
      <c r="D137" s="57"/>
      <c r="E137" s="57"/>
      <c r="F137" s="57"/>
      <c r="G137" s="58" t="s">
        <v>239</v>
      </c>
      <c r="H137" s="74">
        <v>9800095358</v>
      </c>
      <c r="I137" s="59">
        <v>9800095358</v>
      </c>
      <c r="J137" s="59">
        <v>5693972454.1400003</v>
      </c>
      <c r="K137" s="60">
        <v>0</v>
      </c>
      <c r="L137" s="59">
        <v>4307016548.1400003</v>
      </c>
      <c r="M137" s="59">
        <v>108805154</v>
      </c>
      <c r="N137" s="59">
        <v>108805154</v>
      </c>
      <c r="O137" s="59">
        <v>108805154</v>
      </c>
    </row>
    <row r="138" spans="1:15" ht="33" x14ac:dyDescent="0.25">
      <c r="A138" s="56" t="s">
        <v>235</v>
      </c>
      <c r="B138" s="57" t="s">
        <v>242</v>
      </c>
      <c r="C138" s="57" t="s">
        <v>238</v>
      </c>
      <c r="D138" s="57"/>
      <c r="E138" s="57"/>
      <c r="F138" s="57"/>
      <c r="G138" s="58" t="s">
        <v>239</v>
      </c>
      <c r="H138" s="74">
        <v>2496104642</v>
      </c>
      <c r="I138" s="59">
        <v>2496104642</v>
      </c>
      <c r="J138" s="59">
        <v>2296008998</v>
      </c>
      <c r="K138" s="60">
        <v>0</v>
      </c>
      <c r="L138" s="59">
        <v>698997000</v>
      </c>
      <c r="M138" s="59">
        <v>458800000</v>
      </c>
      <c r="N138" s="59">
        <v>458800000</v>
      </c>
      <c r="O138" s="59">
        <v>458800000</v>
      </c>
    </row>
    <row r="139" spans="1:15" ht="33" x14ac:dyDescent="0.25">
      <c r="A139" s="56" t="s">
        <v>235</v>
      </c>
      <c r="B139" s="57" t="s">
        <v>242</v>
      </c>
      <c r="C139" s="57" t="s">
        <v>238</v>
      </c>
      <c r="D139" s="57"/>
      <c r="E139" s="57"/>
      <c r="F139" s="57"/>
      <c r="G139" s="58" t="s">
        <v>239</v>
      </c>
      <c r="H139" s="74">
        <v>72203800000</v>
      </c>
      <c r="I139" s="59">
        <v>15973076877</v>
      </c>
      <c r="J139" s="60">
        <v>0</v>
      </c>
      <c r="K139" s="59">
        <v>56230723123</v>
      </c>
      <c r="L139" s="60">
        <v>0</v>
      </c>
      <c r="M139" s="60">
        <v>0</v>
      </c>
      <c r="N139" s="60">
        <v>0</v>
      </c>
      <c r="O139" s="60">
        <v>0</v>
      </c>
    </row>
    <row r="140" spans="1:15" ht="99" x14ac:dyDescent="0.25">
      <c r="A140" s="61" t="s">
        <v>235</v>
      </c>
      <c r="B140" s="62" t="s">
        <v>242</v>
      </c>
      <c r="C140" s="62" t="s">
        <v>238</v>
      </c>
      <c r="D140" s="62" t="s">
        <v>208</v>
      </c>
      <c r="E140" s="62" t="s">
        <v>240</v>
      </c>
      <c r="F140" s="62" t="s">
        <v>240</v>
      </c>
      <c r="G140" s="63" t="s">
        <v>243</v>
      </c>
      <c r="H140" s="75">
        <v>9800095358</v>
      </c>
      <c r="I140" s="64">
        <v>9800095358</v>
      </c>
      <c r="J140" s="64">
        <v>5693972454.1400003</v>
      </c>
      <c r="K140" s="65">
        <v>0</v>
      </c>
      <c r="L140" s="64">
        <v>4307016548.1400003</v>
      </c>
      <c r="M140" s="64">
        <v>108805154</v>
      </c>
      <c r="N140" s="64">
        <v>108805154</v>
      </c>
      <c r="O140" s="64">
        <v>108805154</v>
      </c>
    </row>
    <row r="141" spans="1:15" ht="99" x14ac:dyDescent="0.25">
      <c r="A141" s="61" t="s">
        <v>235</v>
      </c>
      <c r="B141" s="62" t="s">
        <v>242</v>
      </c>
      <c r="C141" s="62" t="s">
        <v>238</v>
      </c>
      <c r="D141" s="62" t="s">
        <v>208</v>
      </c>
      <c r="E141" s="62" t="s">
        <v>240</v>
      </c>
      <c r="F141" s="62" t="s">
        <v>240</v>
      </c>
      <c r="G141" s="63" t="s">
        <v>243</v>
      </c>
      <c r="H141" s="75">
        <v>2496104642</v>
      </c>
      <c r="I141" s="64">
        <v>2496104642</v>
      </c>
      <c r="J141" s="64">
        <v>2296008998</v>
      </c>
      <c r="K141" s="65">
        <v>0</v>
      </c>
      <c r="L141" s="64">
        <v>698997000</v>
      </c>
      <c r="M141" s="64">
        <v>458800000</v>
      </c>
      <c r="N141" s="64">
        <v>458800000</v>
      </c>
      <c r="O141" s="64">
        <v>458800000</v>
      </c>
    </row>
    <row r="142" spans="1:15" ht="99" x14ac:dyDescent="0.25">
      <c r="A142" s="61" t="s">
        <v>235</v>
      </c>
      <c r="B142" s="62" t="s">
        <v>242</v>
      </c>
      <c r="C142" s="62" t="s">
        <v>238</v>
      </c>
      <c r="D142" s="62" t="s">
        <v>208</v>
      </c>
      <c r="E142" s="62" t="s">
        <v>240</v>
      </c>
      <c r="F142" s="62" t="s">
        <v>240</v>
      </c>
      <c r="G142" s="63" t="s">
        <v>243</v>
      </c>
      <c r="H142" s="75">
        <v>72203800000</v>
      </c>
      <c r="I142" s="64">
        <f>15973076877+K142</f>
        <v>72203800000</v>
      </c>
      <c r="J142" s="65">
        <v>0</v>
      </c>
      <c r="K142" s="64">
        <v>56230723123</v>
      </c>
      <c r="L142" s="65">
        <v>0</v>
      </c>
      <c r="M142" s="65">
        <v>0</v>
      </c>
      <c r="N142" s="65">
        <v>0</v>
      </c>
      <c r="O142" s="65">
        <v>0</v>
      </c>
    </row>
    <row r="143" spans="1:15" ht="66" x14ac:dyDescent="0.25">
      <c r="A143" s="56" t="s">
        <v>235</v>
      </c>
      <c r="B143" s="57" t="s">
        <v>244</v>
      </c>
      <c r="C143" s="57"/>
      <c r="D143" s="57"/>
      <c r="E143" s="57"/>
      <c r="F143" s="57"/>
      <c r="G143" s="58" t="s">
        <v>172</v>
      </c>
      <c r="H143" s="74">
        <v>3108307599</v>
      </c>
      <c r="I143" s="59">
        <v>3108307599</v>
      </c>
      <c r="J143" s="59">
        <v>3108307599</v>
      </c>
      <c r="K143" s="60">
        <v>0</v>
      </c>
      <c r="L143" s="60">
        <v>0</v>
      </c>
      <c r="M143" s="60">
        <v>0</v>
      </c>
      <c r="N143" s="60">
        <v>0</v>
      </c>
      <c r="O143" s="60">
        <v>0</v>
      </c>
    </row>
    <row r="144" spans="1:15" ht="66" x14ac:dyDescent="0.25">
      <c r="A144" s="56" t="s">
        <v>235</v>
      </c>
      <c r="B144" s="57" t="s">
        <v>244</v>
      </c>
      <c r="C144" s="57"/>
      <c r="D144" s="57"/>
      <c r="E144" s="57"/>
      <c r="F144" s="57"/>
      <c r="G144" s="58" t="s">
        <v>172</v>
      </c>
      <c r="H144" s="74">
        <v>791692401</v>
      </c>
      <c r="I144" s="59">
        <v>791692401</v>
      </c>
      <c r="J144" s="59">
        <v>391692401</v>
      </c>
      <c r="K144" s="60">
        <v>0</v>
      </c>
      <c r="L144" s="60">
        <v>0</v>
      </c>
      <c r="M144" s="60">
        <v>0</v>
      </c>
      <c r="N144" s="60">
        <v>0</v>
      </c>
      <c r="O144" s="60">
        <v>0</v>
      </c>
    </row>
    <row r="145" spans="1:15" ht="33" x14ac:dyDescent="0.25">
      <c r="A145" s="56" t="s">
        <v>235</v>
      </c>
      <c r="B145" s="57" t="s">
        <v>244</v>
      </c>
      <c r="C145" s="57" t="s">
        <v>238</v>
      </c>
      <c r="D145" s="57"/>
      <c r="E145" s="57"/>
      <c r="F145" s="57"/>
      <c r="G145" s="58" t="s">
        <v>239</v>
      </c>
      <c r="H145" s="74">
        <v>3108307599</v>
      </c>
      <c r="I145" s="59">
        <v>3108307599</v>
      </c>
      <c r="J145" s="59">
        <v>3108307599</v>
      </c>
      <c r="K145" s="60">
        <v>0</v>
      </c>
      <c r="L145" s="60">
        <v>0</v>
      </c>
      <c r="M145" s="60">
        <v>0</v>
      </c>
      <c r="N145" s="60">
        <v>0</v>
      </c>
      <c r="O145" s="60">
        <v>0</v>
      </c>
    </row>
    <row r="146" spans="1:15" ht="33" x14ac:dyDescent="0.25">
      <c r="A146" s="56" t="s">
        <v>235</v>
      </c>
      <c r="B146" s="57" t="s">
        <v>244</v>
      </c>
      <c r="C146" s="57" t="s">
        <v>238</v>
      </c>
      <c r="D146" s="57"/>
      <c r="E146" s="57"/>
      <c r="F146" s="57"/>
      <c r="G146" s="58" t="s">
        <v>239</v>
      </c>
      <c r="H146" s="74">
        <v>791692401</v>
      </c>
      <c r="I146" s="59">
        <v>791692401</v>
      </c>
      <c r="J146" s="59">
        <v>391692401</v>
      </c>
      <c r="K146" s="60">
        <v>0</v>
      </c>
      <c r="L146" s="60">
        <v>0</v>
      </c>
      <c r="M146" s="60">
        <v>0</v>
      </c>
      <c r="N146" s="60">
        <v>0</v>
      </c>
      <c r="O146" s="60">
        <v>0</v>
      </c>
    </row>
    <row r="147" spans="1:15" ht="99" x14ac:dyDescent="0.25">
      <c r="A147" s="61" t="s">
        <v>235</v>
      </c>
      <c r="B147" s="62" t="s">
        <v>244</v>
      </c>
      <c r="C147" s="62" t="s">
        <v>238</v>
      </c>
      <c r="D147" s="62" t="s">
        <v>211</v>
      </c>
      <c r="E147" s="62" t="s">
        <v>240</v>
      </c>
      <c r="F147" s="62" t="s">
        <v>240</v>
      </c>
      <c r="G147" s="63" t="s">
        <v>273</v>
      </c>
      <c r="H147" s="75">
        <v>717301754</v>
      </c>
      <c r="I147" s="64">
        <v>717301754</v>
      </c>
      <c r="J147" s="64">
        <v>717301754</v>
      </c>
      <c r="K147" s="65">
        <v>0</v>
      </c>
      <c r="L147" s="65">
        <v>0</v>
      </c>
      <c r="M147" s="65">
        <v>0</v>
      </c>
      <c r="N147" s="65">
        <v>0</v>
      </c>
      <c r="O147" s="65">
        <v>0</v>
      </c>
    </row>
    <row r="148" spans="1:15" ht="99" x14ac:dyDescent="0.25">
      <c r="A148" s="61" t="s">
        <v>235</v>
      </c>
      <c r="B148" s="62" t="s">
        <v>244</v>
      </c>
      <c r="C148" s="62" t="s">
        <v>238</v>
      </c>
      <c r="D148" s="62" t="s">
        <v>211</v>
      </c>
      <c r="E148" s="62" t="s">
        <v>240</v>
      </c>
      <c r="F148" s="62" t="s">
        <v>240</v>
      </c>
      <c r="G148" s="63" t="s">
        <v>273</v>
      </c>
      <c r="H148" s="75">
        <v>182698246</v>
      </c>
      <c r="I148" s="64">
        <v>182698246</v>
      </c>
      <c r="J148" s="64">
        <v>182698246</v>
      </c>
      <c r="K148" s="65">
        <v>0</v>
      </c>
      <c r="L148" s="65">
        <v>0</v>
      </c>
      <c r="M148" s="65">
        <v>0</v>
      </c>
      <c r="N148" s="65">
        <v>0</v>
      </c>
      <c r="O148" s="65">
        <v>0</v>
      </c>
    </row>
    <row r="149" spans="1:15" ht="82.5" x14ac:dyDescent="0.25">
      <c r="A149" s="61" t="s">
        <v>235</v>
      </c>
      <c r="B149" s="62" t="s">
        <v>244</v>
      </c>
      <c r="C149" s="62" t="s">
        <v>238</v>
      </c>
      <c r="D149" s="62" t="s">
        <v>212</v>
      </c>
      <c r="E149" s="62" t="s">
        <v>240</v>
      </c>
      <c r="F149" s="62" t="s">
        <v>240</v>
      </c>
      <c r="G149" s="63" t="s">
        <v>259</v>
      </c>
      <c r="H149" s="75">
        <v>2391005845</v>
      </c>
      <c r="I149" s="64">
        <v>2391005845</v>
      </c>
      <c r="J149" s="64">
        <v>2391005845</v>
      </c>
      <c r="K149" s="65">
        <v>0</v>
      </c>
      <c r="L149" s="65">
        <v>0</v>
      </c>
      <c r="M149" s="65">
        <v>0</v>
      </c>
      <c r="N149" s="65">
        <v>0</v>
      </c>
      <c r="O149" s="65">
        <v>0</v>
      </c>
    </row>
    <row r="150" spans="1:15" ht="82.5" x14ac:dyDescent="0.25">
      <c r="A150" s="61" t="s">
        <v>235</v>
      </c>
      <c r="B150" s="62" t="s">
        <v>244</v>
      </c>
      <c r="C150" s="62" t="s">
        <v>238</v>
      </c>
      <c r="D150" s="62" t="s">
        <v>212</v>
      </c>
      <c r="E150" s="62" t="s">
        <v>240</v>
      </c>
      <c r="F150" s="62" t="s">
        <v>240</v>
      </c>
      <c r="G150" s="63" t="s">
        <v>259</v>
      </c>
      <c r="H150" s="75">
        <v>608994155</v>
      </c>
      <c r="I150" s="64">
        <v>608994155</v>
      </c>
      <c r="J150" s="64">
        <v>208994155</v>
      </c>
      <c r="K150" s="65">
        <v>0</v>
      </c>
      <c r="L150" s="65">
        <v>0</v>
      </c>
      <c r="M150" s="65">
        <v>0</v>
      </c>
      <c r="N150" s="65">
        <v>0</v>
      </c>
      <c r="O150" s="65">
        <v>0</v>
      </c>
    </row>
    <row r="151" spans="1:15" ht="49.5" x14ac:dyDescent="0.25">
      <c r="A151" s="56" t="s">
        <v>235</v>
      </c>
      <c r="B151" s="57" t="s">
        <v>245</v>
      </c>
      <c r="C151" s="57"/>
      <c r="D151" s="57"/>
      <c r="E151" s="57"/>
      <c r="F151" s="57"/>
      <c r="G151" s="58" t="s">
        <v>246</v>
      </c>
      <c r="H151" s="74">
        <v>278950682</v>
      </c>
      <c r="I151" s="59">
        <v>278950682</v>
      </c>
      <c r="J151" s="59">
        <v>278950682</v>
      </c>
      <c r="K151" s="60">
        <v>0</v>
      </c>
      <c r="L151" s="59">
        <v>9136160</v>
      </c>
      <c r="M151" s="60">
        <v>0</v>
      </c>
      <c r="N151" s="60">
        <v>0</v>
      </c>
      <c r="O151" s="60">
        <v>0</v>
      </c>
    </row>
    <row r="152" spans="1:15" ht="49.5" x14ac:dyDescent="0.25">
      <c r="A152" s="56" t="s">
        <v>235</v>
      </c>
      <c r="B152" s="57" t="s">
        <v>245</v>
      </c>
      <c r="C152" s="57"/>
      <c r="D152" s="57"/>
      <c r="E152" s="57"/>
      <c r="F152" s="57"/>
      <c r="G152" s="58" t="s">
        <v>246</v>
      </c>
      <c r="H152" s="74">
        <v>71049318</v>
      </c>
      <c r="I152" s="59">
        <v>71049318</v>
      </c>
      <c r="J152" s="59">
        <v>71049318</v>
      </c>
      <c r="K152" s="60">
        <v>0</v>
      </c>
      <c r="L152" s="60">
        <v>0</v>
      </c>
      <c r="M152" s="60">
        <v>0</v>
      </c>
      <c r="N152" s="60">
        <v>0</v>
      </c>
      <c r="O152" s="60">
        <v>0</v>
      </c>
    </row>
    <row r="153" spans="1:15" ht="33" x14ac:dyDescent="0.25">
      <c r="A153" s="56" t="s">
        <v>235</v>
      </c>
      <c r="B153" s="57" t="s">
        <v>245</v>
      </c>
      <c r="C153" s="57" t="s">
        <v>238</v>
      </c>
      <c r="D153" s="57"/>
      <c r="E153" s="57"/>
      <c r="F153" s="57"/>
      <c r="G153" s="58" t="s">
        <v>239</v>
      </c>
      <c r="H153" s="74">
        <v>278950682</v>
      </c>
      <c r="I153" s="59">
        <v>278950682</v>
      </c>
      <c r="J153" s="59">
        <v>278950682</v>
      </c>
      <c r="K153" s="60">
        <v>0</v>
      </c>
      <c r="L153" s="59">
        <v>9136160</v>
      </c>
      <c r="M153" s="60">
        <v>0</v>
      </c>
      <c r="N153" s="60">
        <v>0</v>
      </c>
      <c r="O153" s="60">
        <v>0</v>
      </c>
    </row>
    <row r="154" spans="1:15" ht="33" x14ac:dyDescent="0.25">
      <c r="A154" s="56" t="s">
        <v>235</v>
      </c>
      <c r="B154" s="57" t="s">
        <v>245</v>
      </c>
      <c r="C154" s="57" t="s">
        <v>238</v>
      </c>
      <c r="D154" s="57"/>
      <c r="E154" s="57"/>
      <c r="F154" s="57"/>
      <c r="G154" s="58" t="s">
        <v>239</v>
      </c>
      <c r="H154" s="74">
        <v>71049318</v>
      </c>
      <c r="I154" s="59">
        <v>71049318</v>
      </c>
      <c r="J154" s="59">
        <v>71049318</v>
      </c>
      <c r="K154" s="60">
        <v>0</v>
      </c>
      <c r="L154" s="60">
        <v>0</v>
      </c>
      <c r="M154" s="60">
        <v>0</v>
      </c>
      <c r="N154" s="60">
        <v>0</v>
      </c>
      <c r="O154" s="60">
        <v>0</v>
      </c>
    </row>
    <row r="155" spans="1:15" ht="82.5" x14ac:dyDescent="0.25">
      <c r="A155" s="61" t="s">
        <v>235</v>
      </c>
      <c r="B155" s="62" t="s">
        <v>245</v>
      </c>
      <c r="C155" s="62" t="s">
        <v>238</v>
      </c>
      <c r="D155" s="62" t="s">
        <v>193</v>
      </c>
      <c r="E155" s="62" t="s">
        <v>240</v>
      </c>
      <c r="F155" s="62" t="s">
        <v>240</v>
      </c>
      <c r="G155" s="63" t="s">
        <v>247</v>
      </c>
      <c r="H155" s="75">
        <v>278950682</v>
      </c>
      <c r="I155" s="64">
        <v>278950682</v>
      </c>
      <c r="J155" s="64">
        <v>278950682</v>
      </c>
      <c r="K155" s="65">
        <v>0</v>
      </c>
      <c r="L155" s="64">
        <v>9136160</v>
      </c>
      <c r="M155" s="65">
        <v>0</v>
      </c>
      <c r="N155" s="65">
        <v>0</v>
      </c>
      <c r="O155" s="65">
        <v>0</v>
      </c>
    </row>
    <row r="156" spans="1:15" ht="82.5" x14ac:dyDescent="0.25">
      <c r="A156" s="61" t="s">
        <v>235</v>
      </c>
      <c r="B156" s="62" t="s">
        <v>245</v>
      </c>
      <c r="C156" s="62" t="s">
        <v>238</v>
      </c>
      <c r="D156" s="62" t="s">
        <v>193</v>
      </c>
      <c r="E156" s="62" t="s">
        <v>240</v>
      </c>
      <c r="F156" s="62" t="s">
        <v>240</v>
      </c>
      <c r="G156" s="63" t="s">
        <v>247</v>
      </c>
      <c r="H156" s="75">
        <v>71049318</v>
      </c>
      <c r="I156" s="64">
        <v>71049318</v>
      </c>
      <c r="J156" s="64">
        <v>71049318</v>
      </c>
      <c r="K156" s="65">
        <v>0</v>
      </c>
      <c r="L156" s="65">
        <v>0</v>
      </c>
      <c r="M156" s="65">
        <v>0</v>
      </c>
      <c r="N156" s="65">
        <v>0</v>
      </c>
      <c r="O156" s="65">
        <v>0</v>
      </c>
    </row>
    <row r="157" spans="1:15" ht="33" x14ac:dyDescent="0.25">
      <c r="A157" s="56" t="s">
        <v>235</v>
      </c>
      <c r="B157" s="57" t="s">
        <v>274</v>
      </c>
      <c r="C157" s="57"/>
      <c r="D157" s="57"/>
      <c r="E157" s="57"/>
      <c r="F157" s="57"/>
      <c r="G157" s="58" t="s">
        <v>275</v>
      </c>
      <c r="H157" s="74">
        <v>100000000</v>
      </c>
      <c r="I157" s="60">
        <v>0</v>
      </c>
      <c r="J157" s="60">
        <v>0</v>
      </c>
      <c r="K157" s="60">
        <v>0</v>
      </c>
      <c r="L157" s="60">
        <v>0</v>
      </c>
      <c r="M157" s="60">
        <v>0</v>
      </c>
      <c r="N157" s="60">
        <v>0</v>
      </c>
      <c r="O157" s="60">
        <v>0</v>
      </c>
    </row>
    <row r="158" spans="1:15" ht="33" x14ac:dyDescent="0.25">
      <c r="A158" s="56" t="s">
        <v>235</v>
      </c>
      <c r="B158" s="57" t="s">
        <v>274</v>
      </c>
      <c r="C158" s="57" t="s">
        <v>238</v>
      </c>
      <c r="D158" s="57"/>
      <c r="E158" s="57"/>
      <c r="F158" s="57"/>
      <c r="G158" s="58" t="s">
        <v>239</v>
      </c>
      <c r="H158" s="74">
        <v>100000000</v>
      </c>
      <c r="I158" s="60">
        <v>0</v>
      </c>
      <c r="J158" s="60">
        <v>0</v>
      </c>
      <c r="K158" s="60">
        <v>0</v>
      </c>
      <c r="L158" s="60">
        <v>0</v>
      </c>
      <c r="M158" s="60">
        <v>0</v>
      </c>
      <c r="N158" s="60">
        <v>0</v>
      </c>
      <c r="O158" s="60">
        <v>0</v>
      </c>
    </row>
    <row r="159" spans="1:15" ht="99" x14ac:dyDescent="0.25">
      <c r="A159" s="61" t="s">
        <v>235</v>
      </c>
      <c r="B159" s="62" t="s">
        <v>274</v>
      </c>
      <c r="C159" s="62" t="s">
        <v>238</v>
      </c>
      <c r="D159" s="62" t="s">
        <v>188</v>
      </c>
      <c r="E159" s="62" t="s">
        <v>240</v>
      </c>
      <c r="F159" s="62" t="s">
        <v>240</v>
      </c>
      <c r="G159" s="63" t="s">
        <v>276</v>
      </c>
      <c r="H159" s="75">
        <f>20299805+79700195</f>
        <v>100000000</v>
      </c>
      <c r="I159" s="65">
        <v>0</v>
      </c>
      <c r="J159" s="65">
        <v>0</v>
      </c>
      <c r="K159" s="65">
        <v>0</v>
      </c>
      <c r="L159" s="65">
        <v>0</v>
      </c>
      <c r="M159" s="65">
        <v>0</v>
      </c>
      <c r="N159" s="65">
        <v>0</v>
      </c>
      <c r="O159" s="65">
        <v>0</v>
      </c>
    </row>
    <row r="160" spans="1:15" ht="66" x14ac:dyDescent="0.25">
      <c r="A160" s="56" t="s">
        <v>235</v>
      </c>
      <c r="B160" s="57" t="s">
        <v>277</v>
      </c>
      <c r="C160" s="57"/>
      <c r="D160" s="57"/>
      <c r="E160" s="57"/>
      <c r="F160" s="57"/>
      <c r="G160" s="58" t="s">
        <v>278</v>
      </c>
      <c r="H160" s="74">
        <v>239100585</v>
      </c>
      <c r="I160" s="59">
        <v>239100585</v>
      </c>
      <c r="J160" s="60">
        <v>0</v>
      </c>
      <c r="K160" s="60">
        <v>0</v>
      </c>
      <c r="L160" s="60">
        <v>0</v>
      </c>
      <c r="M160" s="60">
        <v>0</v>
      </c>
      <c r="N160" s="60">
        <v>0</v>
      </c>
      <c r="O160" s="60">
        <v>0</v>
      </c>
    </row>
    <row r="161" spans="1:16" ht="66" x14ac:dyDescent="0.25">
      <c r="A161" s="56" t="s">
        <v>235</v>
      </c>
      <c r="B161" s="57" t="s">
        <v>277</v>
      </c>
      <c r="C161" s="57"/>
      <c r="D161" s="57"/>
      <c r="E161" s="57"/>
      <c r="F161" s="57"/>
      <c r="G161" s="58" t="s">
        <v>278</v>
      </c>
      <c r="H161" s="74">
        <v>60899415</v>
      </c>
      <c r="I161" s="59">
        <v>60899415</v>
      </c>
      <c r="J161" s="60">
        <v>0</v>
      </c>
      <c r="K161" s="60">
        <v>0</v>
      </c>
      <c r="L161" s="60">
        <v>0</v>
      </c>
      <c r="M161" s="60">
        <v>0</v>
      </c>
      <c r="N161" s="60">
        <v>0</v>
      </c>
      <c r="O161" s="60">
        <v>0</v>
      </c>
    </row>
    <row r="162" spans="1:16" ht="33" x14ac:dyDescent="0.25">
      <c r="A162" s="56" t="s">
        <v>235</v>
      </c>
      <c r="B162" s="57" t="s">
        <v>277</v>
      </c>
      <c r="C162" s="57" t="s">
        <v>238</v>
      </c>
      <c r="D162" s="57"/>
      <c r="E162" s="57"/>
      <c r="F162" s="57"/>
      <c r="G162" s="58" t="s">
        <v>239</v>
      </c>
      <c r="H162" s="74">
        <v>239100585</v>
      </c>
      <c r="I162" s="59">
        <v>239100585</v>
      </c>
      <c r="J162" s="60">
        <v>0</v>
      </c>
      <c r="K162" s="60">
        <v>0</v>
      </c>
      <c r="L162" s="60">
        <v>0</v>
      </c>
      <c r="M162" s="60">
        <v>0</v>
      </c>
      <c r="N162" s="60">
        <v>0</v>
      </c>
      <c r="O162" s="60">
        <v>0</v>
      </c>
    </row>
    <row r="163" spans="1:16" ht="33" x14ac:dyDescent="0.25">
      <c r="A163" s="56" t="s">
        <v>235</v>
      </c>
      <c r="B163" s="57" t="s">
        <v>277</v>
      </c>
      <c r="C163" s="57" t="s">
        <v>238</v>
      </c>
      <c r="D163" s="57"/>
      <c r="E163" s="57"/>
      <c r="F163" s="57"/>
      <c r="G163" s="58" t="s">
        <v>239</v>
      </c>
      <c r="H163" s="74">
        <v>60899415</v>
      </c>
      <c r="I163" s="59">
        <v>60899415</v>
      </c>
      <c r="J163" s="60">
        <v>0</v>
      </c>
      <c r="K163" s="60">
        <v>0</v>
      </c>
      <c r="L163" s="60">
        <v>0</v>
      </c>
      <c r="M163" s="60">
        <v>0</v>
      </c>
      <c r="N163" s="60">
        <v>0</v>
      </c>
      <c r="O163" s="60">
        <v>0</v>
      </c>
    </row>
    <row r="164" spans="1:16" ht="66" x14ac:dyDescent="0.25">
      <c r="A164" s="61" t="s">
        <v>235</v>
      </c>
      <c r="B164" s="62" t="s">
        <v>277</v>
      </c>
      <c r="C164" s="62" t="s">
        <v>238</v>
      </c>
      <c r="D164" s="62" t="s">
        <v>193</v>
      </c>
      <c r="E164" s="62" t="s">
        <v>240</v>
      </c>
      <c r="F164" s="62" t="s">
        <v>240</v>
      </c>
      <c r="G164" s="63" t="s">
        <v>279</v>
      </c>
      <c r="H164" s="75">
        <v>239100585</v>
      </c>
      <c r="I164" s="64">
        <v>239100585</v>
      </c>
      <c r="J164" s="65">
        <v>0</v>
      </c>
      <c r="K164" s="65">
        <v>0</v>
      </c>
      <c r="L164" s="65">
        <v>0</v>
      </c>
      <c r="M164" s="65">
        <v>0</v>
      </c>
      <c r="N164" s="65">
        <v>0</v>
      </c>
      <c r="O164" s="65">
        <v>0</v>
      </c>
    </row>
    <row r="165" spans="1:16" ht="66" x14ac:dyDescent="0.25">
      <c r="A165" s="61" t="s">
        <v>235</v>
      </c>
      <c r="B165" s="62" t="s">
        <v>277</v>
      </c>
      <c r="C165" s="62" t="s">
        <v>238</v>
      </c>
      <c r="D165" s="62" t="s">
        <v>193</v>
      </c>
      <c r="E165" s="62" t="s">
        <v>240</v>
      </c>
      <c r="F165" s="62" t="s">
        <v>240</v>
      </c>
      <c r="G165" s="63" t="s">
        <v>279</v>
      </c>
      <c r="H165" s="75">
        <v>60899415</v>
      </c>
      <c r="I165" s="64">
        <v>60899415</v>
      </c>
      <c r="J165" s="65">
        <v>0</v>
      </c>
      <c r="K165" s="65">
        <v>0</v>
      </c>
      <c r="L165" s="65">
        <v>0</v>
      </c>
      <c r="M165" s="65">
        <v>0</v>
      </c>
      <c r="N165" s="65">
        <v>0</v>
      </c>
      <c r="O165" s="65">
        <v>0</v>
      </c>
    </row>
    <row r="166" spans="1:16" ht="16.5" x14ac:dyDescent="0.25">
      <c r="A166" s="56" t="s">
        <v>235</v>
      </c>
      <c r="B166" s="57" t="s">
        <v>248</v>
      </c>
      <c r="C166" s="57"/>
      <c r="D166" s="57"/>
      <c r="E166" s="57"/>
      <c r="F166" s="57"/>
      <c r="G166" s="58" t="s">
        <v>173</v>
      </c>
      <c r="H166" s="74">
        <v>305505872</v>
      </c>
      <c r="I166" s="59">
        <v>193505872</v>
      </c>
      <c r="J166" s="59">
        <v>193505872</v>
      </c>
      <c r="K166" s="60">
        <v>0</v>
      </c>
      <c r="L166" s="59">
        <v>10292100</v>
      </c>
      <c r="M166" s="60">
        <v>0</v>
      </c>
      <c r="N166" s="60">
        <v>0</v>
      </c>
      <c r="O166" s="60">
        <v>0</v>
      </c>
    </row>
    <row r="167" spans="1:16" ht="16.5" x14ac:dyDescent="0.25">
      <c r="A167" s="56" t="s">
        <v>235</v>
      </c>
      <c r="B167" s="57" t="s">
        <v>248</v>
      </c>
      <c r="C167" s="57"/>
      <c r="D167" s="57"/>
      <c r="E167" s="57"/>
      <c r="F167" s="57"/>
      <c r="G167" s="58" t="s">
        <v>173</v>
      </c>
      <c r="H167" s="74">
        <v>44494128</v>
      </c>
      <c r="I167" s="59">
        <v>44494128</v>
      </c>
      <c r="J167" s="59">
        <v>31494128</v>
      </c>
      <c r="K167" s="60">
        <v>0</v>
      </c>
      <c r="L167" s="60">
        <v>0</v>
      </c>
      <c r="M167" s="60">
        <v>0</v>
      </c>
      <c r="N167" s="60">
        <v>0</v>
      </c>
      <c r="O167" s="60">
        <v>0</v>
      </c>
    </row>
    <row r="168" spans="1:16" ht="33" x14ac:dyDescent="0.25">
      <c r="A168" s="56" t="s">
        <v>235</v>
      </c>
      <c r="B168" s="57" t="s">
        <v>248</v>
      </c>
      <c r="C168" s="57" t="s">
        <v>249</v>
      </c>
      <c r="D168" s="57"/>
      <c r="E168" s="57"/>
      <c r="F168" s="57"/>
      <c r="G168" s="58" t="s">
        <v>174</v>
      </c>
      <c r="H168" s="74">
        <v>305505872</v>
      </c>
      <c r="I168" s="59">
        <v>193505872</v>
      </c>
      <c r="J168" s="59">
        <v>193505872</v>
      </c>
      <c r="K168" s="60">
        <v>0</v>
      </c>
      <c r="L168" s="59">
        <v>10292100</v>
      </c>
      <c r="M168" s="60">
        <v>0</v>
      </c>
      <c r="N168" s="60">
        <v>0</v>
      </c>
      <c r="O168" s="60">
        <v>0</v>
      </c>
    </row>
    <row r="169" spans="1:16" ht="33" x14ac:dyDescent="0.25">
      <c r="A169" s="56" t="s">
        <v>235</v>
      </c>
      <c r="B169" s="57" t="s">
        <v>248</v>
      </c>
      <c r="C169" s="57" t="s">
        <v>249</v>
      </c>
      <c r="D169" s="57"/>
      <c r="E169" s="57"/>
      <c r="F169" s="57"/>
      <c r="G169" s="58" t="s">
        <v>174</v>
      </c>
      <c r="H169" s="74">
        <v>44494128</v>
      </c>
      <c r="I169" s="59">
        <v>44494128</v>
      </c>
      <c r="J169" s="59">
        <v>31494128</v>
      </c>
      <c r="K169" s="60">
        <v>0</v>
      </c>
      <c r="L169" s="60">
        <v>0</v>
      </c>
      <c r="M169" s="60">
        <v>0</v>
      </c>
      <c r="N169" s="60">
        <v>0</v>
      </c>
      <c r="O169" s="60">
        <v>0</v>
      </c>
    </row>
    <row r="170" spans="1:16" ht="49.5" x14ac:dyDescent="0.25">
      <c r="A170" s="61" t="s">
        <v>235</v>
      </c>
      <c r="B170" s="62" t="s">
        <v>248</v>
      </c>
      <c r="C170" s="62" t="s">
        <v>249</v>
      </c>
      <c r="D170" s="62" t="s">
        <v>188</v>
      </c>
      <c r="E170" s="62" t="s">
        <v>240</v>
      </c>
      <c r="F170" s="62" t="s">
        <v>240</v>
      </c>
      <c r="G170" s="63" t="s">
        <v>250</v>
      </c>
      <c r="H170" s="75">
        <v>305505872</v>
      </c>
      <c r="I170" s="64">
        <v>193505872</v>
      </c>
      <c r="J170" s="64">
        <v>193505872</v>
      </c>
      <c r="K170" s="65">
        <v>0</v>
      </c>
      <c r="L170" s="64">
        <v>10292100</v>
      </c>
      <c r="M170" s="65">
        <v>0</v>
      </c>
      <c r="N170" s="65">
        <v>0</v>
      </c>
      <c r="O170" s="65">
        <v>0</v>
      </c>
    </row>
    <row r="171" spans="1:16" ht="50.25" thickBot="1" x14ac:dyDescent="0.3">
      <c r="A171" s="66" t="s">
        <v>235</v>
      </c>
      <c r="B171" s="67" t="s">
        <v>248</v>
      </c>
      <c r="C171" s="67" t="s">
        <v>249</v>
      </c>
      <c r="D171" s="67" t="s">
        <v>188</v>
      </c>
      <c r="E171" s="67" t="s">
        <v>240</v>
      </c>
      <c r="F171" s="67" t="s">
        <v>240</v>
      </c>
      <c r="G171" s="68" t="s">
        <v>250</v>
      </c>
      <c r="H171" s="76">
        <v>44494128</v>
      </c>
      <c r="I171" s="69">
        <v>44494128</v>
      </c>
      <c r="J171" s="69">
        <v>31494128</v>
      </c>
      <c r="K171" s="70">
        <v>0</v>
      </c>
      <c r="L171" s="70">
        <v>0</v>
      </c>
      <c r="M171" s="70">
        <v>0</v>
      </c>
      <c r="N171" s="70">
        <v>0</v>
      </c>
      <c r="O171" s="70">
        <v>0</v>
      </c>
    </row>
    <row r="172" spans="1:16" x14ac:dyDescent="0.25">
      <c r="A172" s="71" t="s">
        <v>240</v>
      </c>
      <c r="B172" s="71" t="s">
        <v>240</v>
      </c>
      <c r="C172" s="71" t="s">
        <v>240</v>
      </c>
      <c r="D172" s="71" t="s">
        <v>240</v>
      </c>
      <c r="E172" s="71" t="s">
        <v>240</v>
      </c>
      <c r="F172" s="71" t="s">
        <v>240</v>
      </c>
      <c r="G172" s="71" t="s">
        <v>240</v>
      </c>
      <c r="H172" s="71"/>
      <c r="I172" s="71"/>
      <c r="J172" s="71"/>
      <c r="K172" s="71"/>
      <c r="L172" s="71"/>
      <c r="M172" s="71"/>
      <c r="N172" s="71"/>
      <c r="O172" s="71"/>
    </row>
    <row r="173" spans="1:16" ht="409.6" hidden="1" customHeight="1" x14ac:dyDescent="0.25"/>
    <row r="174" spans="1:16" s="90" customFormat="1" ht="16.5" x14ac:dyDescent="0.3">
      <c r="A174" s="85"/>
      <c r="B174" s="86"/>
      <c r="C174" s="86"/>
      <c r="D174" s="86"/>
      <c r="E174" s="86"/>
      <c r="F174" s="86"/>
      <c r="G174" s="87" t="s">
        <v>295</v>
      </c>
      <c r="H174" s="88">
        <f t="shared" ref="H174:P174" si="11">+H126+H5</f>
        <v>818454493105</v>
      </c>
      <c r="I174" s="88">
        <f t="shared" si="11"/>
        <v>686841500583</v>
      </c>
      <c r="J174" s="88">
        <f t="shared" si="11"/>
        <v>502760674235.27997</v>
      </c>
      <c r="K174" s="88">
        <f t="shared" si="11"/>
        <v>56408043033.919998</v>
      </c>
      <c r="L174" s="88">
        <f t="shared" si="11"/>
        <v>474190695194.65002</v>
      </c>
      <c r="M174" s="88">
        <f t="shared" si="11"/>
        <v>164802976640.01999</v>
      </c>
      <c r="N174" s="88">
        <f t="shared" si="11"/>
        <v>164674153020.01999</v>
      </c>
      <c r="O174" s="88">
        <f t="shared" si="11"/>
        <v>164674153020.01999</v>
      </c>
      <c r="P174" s="89">
        <f t="shared" si="11"/>
        <v>0</v>
      </c>
    </row>
    <row r="175" spans="1:16" x14ac:dyDescent="0.25">
      <c r="I175" s="72"/>
    </row>
    <row r="176" spans="1:16" x14ac:dyDescent="0.25">
      <c r="H176" s="16"/>
    </row>
    <row r="177" spans="8:9" x14ac:dyDescent="0.25">
      <c r="H177" s="72"/>
      <c r="I177" s="72"/>
    </row>
    <row r="178" spans="8:9" x14ac:dyDescent="0.25">
      <c r="H178" s="72"/>
    </row>
  </sheetData>
  <mergeCells count="2">
    <mergeCell ref="A1:O1"/>
    <mergeCell ref="A2:O2"/>
  </mergeCells>
  <pageMargins left="0.39370078740157499" right="0.39370078740157499" top="0.39370078740157499" bottom="0.70272440944881898" header="0.39370078740157499" footer="0.39370078740157499"/>
  <pageSetup scale="52" fitToHeight="0" orientation="landscape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9"/>
  <sheetViews>
    <sheetView zoomScale="80" zoomScaleNormal="80" workbookViewId="0">
      <selection activeCell="A15" sqref="A15"/>
    </sheetView>
  </sheetViews>
  <sheetFormatPr baseColWidth="10" defaultColWidth="11.42578125" defaultRowHeight="14.25" x14ac:dyDescent="0.2"/>
  <cols>
    <col min="1" max="1" width="80.42578125" style="7" customWidth="1"/>
    <col min="2" max="2" width="26.42578125" style="36" customWidth="1"/>
    <col min="3" max="3" width="20.28515625" style="7" customWidth="1"/>
    <col min="4" max="16384" width="11.42578125" style="7"/>
  </cols>
  <sheetData>
    <row r="1" spans="1:2" ht="15" customHeight="1" x14ac:dyDescent="0.2">
      <c r="A1" s="1"/>
      <c r="B1" s="118" t="s">
        <v>179</v>
      </c>
    </row>
    <row r="2" spans="1:2" ht="12.75" customHeight="1" x14ac:dyDescent="0.2">
      <c r="A2" s="1"/>
      <c r="B2" s="119"/>
    </row>
    <row r="3" spans="1:2" ht="51" customHeight="1" x14ac:dyDescent="0.2">
      <c r="A3" s="19" t="s">
        <v>0</v>
      </c>
      <c r="B3" s="104" t="s">
        <v>296</v>
      </c>
    </row>
    <row r="4" spans="1:2" s="27" customFormat="1" ht="15" x14ac:dyDescent="0.2">
      <c r="A4" s="2" t="s">
        <v>6</v>
      </c>
      <c r="B4" s="3">
        <f>+B5+B50+B139</f>
        <v>777109600481.85913</v>
      </c>
    </row>
    <row r="5" spans="1:2" s="27" customFormat="1" ht="15" x14ac:dyDescent="0.2">
      <c r="A5" s="25" t="s">
        <v>7</v>
      </c>
      <c r="B5" s="3">
        <f>+B7+B31+B35</f>
        <v>21020752021.288937</v>
      </c>
    </row>
    <row r="6" spans="1:2" s="27" customFormat="1" ht="15" x14ac:dyDescent="0.2">
      <c r="A6" s="26"/>
      <c r="B6" s="3"/>
    </row>
    <row r="7" spans="1:2" s="27" customFormat="1" ht="15" customHeight="1" x14ac:dyDescent="0.2">
      <c r="A7" s="26" t="s">
        <v>8</v>
      </c>
      <c r="B7" s="3">
        <f>+B8+B12+B15+B27</f>
        <v>14490875942.987762</v>
      </c>
    </row>
    <row r="8" spans="1:2" s="27" customFormat="1" ht="15" x14ac:dyDescent="0.2">
      <c r="A8" s="26" t="s">
        <v>9</v>
      </c>
      <c r="B8" s="3">
        <f>SUM(B9:B11)</f>
        <v>10717207395.080017</v>
      </c>
    </row>
    <row r="9" spans="1:2" x14ac:dyDescent="0.2">
      <c r="A9" s="6" t="s">
        <v>10</v>
      </c>
      <c r="B9" s="5">
        <v>9943229891.4894028</v>
      </c>
    </row>
    <row r="10" spans="1:2" x14ac:dyDescent="0.2">
      <c r="A10" s="6" t="s">
        <v>11</v>
      </c>
      <c r="B10" s="5">
        <v>671527304.52641416</v>
      </c>
    </row>
    <row r="11" spans="1:2" x14ac:dyDescent="0.2">
      <c r="A11" s="6" t="s">
        <v>12</v>
      </c>
      <c r="B11" s="5">
        <v>102450199.06420001</v>
      </c>
    </row>
    <row r="12" spans="1:2" s="27" customFormat="1" ht="15" x14ac:dyDescent="0.2">
      <c r="A12" s="26" t="s">
        <v>13</v>
      </c>
      <c r="B12" s="3">
        <f>SUM(B13:B14)</f>
        <v>727471274.3526001</v>
      </c>
    </row>
    <row r="13" spans="1:2" s="33" customFormat="1" x14ac:dyDescent="0.2">
      <c r="A13" s="29" t="s">
        <v>14</v>
      </c>
      <c r="B13" s="5">
        <v>727471274.3526001</v>
      </c>
    </row>
    <row r="14" spans="1:2" s="27" customFormat="1" ht="15" x14ac:dyDescent="0.2">
      <c r="A14" s="29" t="s">
        <v>15</v>
      </c>
      <c r="B14" s="3"/>
    </row>
    <row r="15" spans="1:2" ht="15" x14ac:dyDescent="0.2">
      <c r="A15" s="26" t="s">
        <v>16</v>
      </c>
      <c r="B15" s="3">
        <f>SUM(B16:B25)</f>
        <v>2944197273.5551457</v>
      </c>
    </row>
    <row r="16" spans="1:2" x14ac:dyDescent="0.2">
      <c r="A16" s="6" t="s">
        <v>17</v>
      </c>
      <c r="B16" s="5">
        <v>345569605.91012752</v>
      </c>
    </row>
    <row r="17" spans="1:2" x14ac:dyDescent="0.2">
      <c r="A17" s="6" t="s">
        <v>18</v>
      </c>
      <c r="B17" s="5">
        <v>55802882.495913342</v>
      </c>
    </row>
    <row r="18" spans="1:2" x14ac:dyDescent="0.2">
      <c r="A18" s="6" t="s">
        <v>19</v>
      </c>
      <c r="B18" s="5">
        <v>107482536</v>
      </c>
    </row>
    <row r="19" spans="1:2" x14ac:dyDescent="0.2">
      <c r="A19" s="6" t="s">
        <v>20</v>
      </c>
      <c r="B19" s="5">
        <v>132400800</v>
      </c>
    </row>
    <row r="20" spans="1:2" x14ac:dyDescent="0.2">
      <c r="A20" s="6" t="s">
        <v>21</v>
      </c>
      <c r="B20" s="5">
        <v>481939966.56596369</v>
      </c>
    </row>
    <row r="21" spans="1:2" x14ac:dyDescent="0.2">
      <c r="A21" s="6" t="s">
        <v>22</v>
      </c>
      <c r="B21" s="5">
        <v>502020798.50621212</v>
      </c>
    </row>
    <row r="22" spans="1:2" x14ac:dyDescent="0.2">
      <c r="A22" s="6" t="s">
        <v>23</v>
      </c>
      <c r="B22" s="5">
        <v>1045876663.5546088</v>
      </c>
    </row>
    <row r="23" spans="1:2" x14ac:dyDescent="0.2">
      <c r="A23" s="6" t="s">
        <v>24</v>
      </c>
      <c r="B23" s="5">
        <v>2658034.9692000002</v>
      </c>
    </row>
    <row r="24" spans="1:2" s="27" customFormat="1" x14ac:dyDescent="0.2">
      <c r="A24" s="6" t="s">
        <v>25</v>
      </c>
      <c r="B24" s="5">
        <v>210099799.01352003</v>
      </c>
    </row>
    <row r="25" spans="1:2" s="27" customFormat="1" x14ac:dyDescent="0.2">
      <c r="A25" s="6" t="s">
        <v>26</v>
      </c>
      <c r="B25" s="5">
        <v>60346186.539600015</v>
      </c>
    </row>
    <row r="26" spans="1:2" x14ac:dyDescent="0.2">
      <c r="A26" s="26" t="s">
        <v>27</v>
      </c>
      <c r="B26" s="5">
        <v>0</v>
      </c>
    </row>
    <row r="27" spans="1:2" ht="15" x14ac:dyDescent="0.2">
      <c r="A27" s="26" t="s">
        <v>28</v>
      </c>
      <c r="B27" s="3">
        <f>SUM(B28:B29)</f>
        <v>102000000</v>
      </c>
    </row>
    <row r="28" spans="1:2" x14ac:dyDescent="0.2">
      <c r="A28" s="6" t="s">
        <v>29</v>
      </c>
      <c r="B28" s="5">
        <v>42000000</v>
      </c>
    </row>
    <row r="29" spans="1:2" s="27" customFormat="1" x14ac:dyDescent="0.2">
      <c r="A29" s="6" t="s">
        <v>30</v>
      </c>
      <c r="B29" s="5">
        <v>60000000</v>
      </c>
    </row>
    <row r="30" spans="1:2" ht="15" x14ac:dyDescent="0.2">
      <c r="A30" s="6"/>
      <c r="B30" s="3"/>
    </row>
    <row r="31" spans="1:2" ht="15" x14ac:dyDescent="0.2">
      <c r="A31" s="26" t="s">
        <v>31</v>
      </c>
      <c r="B31" s="3">
        <f>SUM(B32:B33)</f>
        <v>1813366500</v>
      </c>
    </row>
    <row r="32" spans="1:2" x14ac:dyDescent="0.2">
      <c r="A32" s="6" t="s">
        <v>32</v>
      </c>
      <c r="B32" s="5">
        <v>761990357.91999996</v>
      </c>
    </row>
    <row r="33" spans="1:2" s="27" customFormat="1" x14ac:dyDescent="0.2">
      <c r="A33" s="6" t="s">
        <v>33</v>
      </c>
      <c r="B33" s="5">
        <v>1051376142.08</v>
      </c>
    </row>
    <row r="34" spans="1:2" s="27" customFormat="1" x14ac:dyDescent="0.2">
      <c r="A34" s="6"/>
      <c r="B34" s="5"/>
    </row>
    <row r="35" spans="1:2" ht="15" customHeight="1" x14ac:dyDescent="0.2">
      <c r="A35" s="26" t="s">
        <v>34</v>
      </c>
      <c r="B35" s="3">
        <f>+B36+B40+B46+B48</f>
        <v>4716509578.3011732</v>
      </c>
    </row>
    <row r="36" spans="1:2" ht="15" x14ac:dyDescent="0.2">
      <c r="A36" s="26" t="s">
        <v>35</v>
      </c>
      <c r="B36" s="3">
        <f>SUM(B37:B39)</f>
        <v>2071544253.1470194</v>
      </c>
    </row>
    <row r="37" spans="1:2" x14ac:dyDescent="0.2">
      <c r="A37" s="6" t="s">
        <v>36</v>
      </c>
      <c r="B37" s="5">
        <v>495429093.72710824</v>
      </c>
    </row>
    <row r="38" spans="1:2" s="27" customFormat="1" x14ac:dyDescent="0.2">
      <c r="A38" s="6" t="s">
        <v>37</v>
      </c>
      <c r="B38" s="5">
        <v>636842684.59673083</v>
      </c>
    </row>
    <row r="39" spans="1:2" x14ac:dyDescent="0.2">
      <c r="A39" s="6" t="s">
        <v>38</v>
      </c>
      <c r="B39" s="5">
        <v>939272474.8231802</v>
      </c>
    </row>
    <row r="40" spans="1:2" ht="15" x14ac:dyDescent="0.2">
      <c r="A40" s="26" t="s">
        <v>39</v>
      </c>
      <c r="B40" s="3">
        <f>SUM(B41:B44)</f>
        <v>2025678957.9952683</v>
      </c>
    </row>
    <row r="41" spans="1:2" x14ac:dyDescent="0.2">
      <c r="A41" s="6" t="s">
        <v>40</v>
      </c>
      <c r="B41" s="5">
        <v>934359374.32205212</v>
      </c>
    </row>
    <row r="42" spans="1:2" x14ac:dyDescent="0.2">
      <c r="A42" s="6" t="s">
        <v>41</v>
      </c>
      <c r="B42" s="5">
        <v>702796816.4559325</v>
      </c>
    </row>
    <row r="43" spans="1:2" x14ac:dyDescent="0.2">
      <c r="A43" s="6" t="s">
        <v>42</v>
      </c>
      <c r="B43" s="5">
        <v>10436360.83136867</v>
      </c>
    </row>
    <row r="44" spans="1:2" s="27" customFormat="1" ht="25.5" x14ac:dyDescent="0.2">
      <c r="A44" s="6" t="s">
        <v>43</v>
      </c>
      <c r="B44" s="5">
        <v>378086406.38591504</v>
      </c>
    </row>
    <row r="45" spans="1:2" s="27" customFormat="1" x14ac:dyDescent="0.2">
      <c r="A45" s="26"/>
      <c r="B45" s="5"/>
    </row>
    <row r="46" spans="1:2" s="27" customFormat="1" ht="15" x14ac:dyDescent="0.2">
      <c r="A46" s="26" t="s">
        <v>44</v>
      </c>
      <c r="B46" s="3">
        <v>371571820.29533112</v>
      </c>
    </row>
    <row r="47" spans="1:2" s="27" customFormat="1" x14ac:dyDescent="0.2">
      <c r="A47" s="26"/>
      <c r="B47" s="5"/>
    </row>
    <row r="48" spans="1:2" s="31" customFormat="1" ht="15" x14ac:dyDescent="0.2">
      <c r="A48" s="26" t="s">
        <v>45</v>
      </c>
      <c r="B48" s="3">
        <v>247714546.86355412</v>
      </c>
    </row>
    <row r="49" spans="1:2" s="27" customFormat="1" ht="15" x14ac:dyDescent="0.2">
      <c r="A49" s="26"/>
      <c r="B49" s="3"/>
    </row>
    <row r="50" spans="1:2" ht="15" x14ac:dyDescent="0.2">
      <c r="A50" s="25" t="s">
        <v>46</v>
      </c>
      <c r="B50" s="3">
        <f>+B51+B58</f>
        <v>197659388130.66</v>
      </c>
    </row>
    <row r="51" spans="1:2" s="27" customFormat="1" ht="15" x14ac:dyDescent="0.2">
      <c r="A51" s="26" t="s">
        <v>47</v>
      </c>
      <c r="B51" s="3">
        <f>+B52+B56</f>
        <v>44025927</v>
      </c>
    </row>
    <row r="52" spans="1:2" s="27" customFormat="1" ht="15" x14ac:dyDescent="0.2">
      <c r="A52" s="26" t="s">
        <v>48</v>
      </c>
      <c r="B52" s="3">
        <f>SUM(B53:B55)</f>
        <v>44025927</v>
      </c>
    </row>
    <row r="53" spans="1:2" x14ac:dyDescent="0.2">
      <c r="A53" s="6" t="s">
        <v>49</v>
      </c>
      <c r="B53" s="5">
        <v>864000</v>
      </c>
    </row>
    <row r="54" spans="1:2" x14ac:dyDescent="0.2">
      <c r="A54" s="6" t="s">
        <v>50</v>
      </c>
      <c r="B54" s="5">
        <v>648000</v>
      </c>
    </row>
    <row r="55" spans="1:2" x14ac:dyDescent="0.2">
      <c r="A55" s="6" t="s">
        <v>51</v>
      </c>
      <c r="B55" s="5">
        <v>42513927</v>
      </c>
    </row>
    <row r="56" spans="1:2" ht="15" x14ac:dyDescent="0.2">
      <c r="A56" s="26" t="s">
        <v>52</v>
      </c>
      <c r="B56" s="3">
        <f>+B57</f>
        <v>0</v>
      </c>
    </row>
    <row r="57" spans="1:2" ht="15" x14ac:dyDescent="0.2">
      <c r="A57" s="6" t="s">
        <v>53</v>
      </c>
      <c r="B57" s="3">
        <v>0</v>
      </c>
    </row>
    <row r="58" spans="1:2" ht="15" x14ac:dyDescent="0.2">
      <c r="A58" s="26" t="s">
        <v>54</v>
      </c>
      <c r="B58" s="3">
        <f>+B59+B72+B76+B81+B91+B97+B103+B108+B113+B115+B118+B124+B131+B133+B121</f>
        <v>197615362203.66</v>
      </c>
    </row>
    <row r="59" spans="1:2" ht="15" x14ac:dyDescent="0.2">
      <c r="A59" s="26" t="s">
        <v>55</v>
      </c>
      <c r="B59" s="3">
        <f>SUM(B60:B71)</f>
        <v>40855399750</v>
      </c>
    </row>
    <row r="60" spans="1:2" x14ac:dyDescent="0.2">
      <c r="A60" s="6" t="s">
        <v>56</v>
      </c>
      <c r="B60" s="5">
        <v>0</v>
      </c>
    </row>
    <row r="61" spans="1:2" x14ac:dyDescent="0.2">
      <c r="A61" s="6" t="s">
        <v>57</v>
      </c>
      <c r="B61" s="5">
        <v>266925000</v>
      </c>
    </row>
    <row r="62" spans="1:2" x14ac:dyDescent="0.2">
      <c r="A62" s="6" t="s">
        <v>58</v>
      </c>
      <c r="B62" s="5">
        <v>5940295750</v>
      </c>
    </row>
    <row r="63" spans="1:2" x14ac:dyDescent="0.2">
      <c r="A63" s="6" t="s">
        <v>59</v>
      </c>
      <c r="B63" s="5">
        <v>791998000</v>
      </c>
    </row>
    <row r="64" spans="1:2" x14ac:dyDescent="0.2">
      <c r="A64" s="6" t="s">
        <v>60</v>
      </c>
      <c r="B64" s="5">
        <v>0</v>
      </c>
    </row>
    <row r="65" spans="1:2" s="27" customFormat="1" x14ac:dyDescent="0.2">
      <c r="A65" s="6" t="s">
        <v>61</v>
      </c>
      <c r="B65" s="5">
        <v>0</v>
      </c>
    </row>
    <row r="66" spans="1:2" x14ac:dyDescent="0.2">
      <c r="A66" s="6" t="s">
        <v>62</v>
      </c>
      <c r="B66" s="5">
        <v>0</v>
      </c>
    </row>
    <row r="67" spans="1:2" x14ac:dyDescent="0.2">
      <c r="A67" s="6" t="s">
        <v>63</v>
      </c>
      <c r="B67" s="5">
        <v>0</v>
      </c>
    </row>
    <row r="68" spans="1:2" x14ac:dyDescent="0.2">
      <c r="A68" s="6" t="s">
        <v>64</v>
      </c>
      <c r="B68" s="5">
        <v>30528660000</v>
      </c>
    </row>
    <row r="69" spans="1:2" s="27" customFormat="1" x14ac:dyDescent="0.2">
      <c r="A69" s="6" t="s">
        <v>65</v>
      </c>
      <c r="B69" s="5">
        <v>1956864000</v>
      </c>
    </row>
    <row r="70" spans="1:2" s="33" customFormat="1" x14ac:dyDescent="0.2">
      <c r="A70" s="6" t="s">
        <v>66</v>
      </c>
      <c r="B70" s="5">
        <v>602637000</v>
      </c>
    </row>
    <row r="71" spans="1:2" x14ac:dyDescent="0.2">
      <c r="A71" s="6" t="s">
        <v>67</v>
      </c>
      <c r="B71" s="5">
        <v>768020000</v>
      </c>
    </row>
    <row r="72" spans="1:2" ht="15" x14ac:dyDescent="0.2">
      <c r="A72" s="26" t="s">
        <v>68</v>
      </c>
      <c r="B72" s="3">
        <f>SUM(B73:B75)</f>
        <v>225000000</v>
      </c>
    </row>
    <row r="73" spans="1:2" x14ac:dyDescent="0.2">
      <c r="A73" s="6" t="s">
        <v>69</v>
      </c>
      <c r="B73" s="5">
        <v>75000000</v>
      </c>
    </row>
    <row r="74" spans="1:2" s="27" customFormat="1" x14ac:dyDescent="0.2">
      <c r="A74" s="6" t="s">
        <v>70</v>
      </c>
      <c r="B74" s="5">
        <v>150000000</v>
      </c>
    </row>
    <row r="75" spans="1:2" x14ac:dyDescent="0.2">
      <c r="A75" s="6" t="s">
        <v>71</v>
      </c>
      <c r="B75" s="5">
        <v>0</v>
      </c>
    </row>
    <row r="76" spans="1:2" ht="15" x14ac:dyDescent="0.2">
      <c r="A76" s="26" t="s">
        <v>72</v>
      </c>
      <c r="B76" s="3">
        <f>SUM(B77:B80)</f>
        <v>22007911342</v>
      </c>
    </row>
    <row r="77" spans="1:2" x14ac:dyDescent="0.2">
      <c r="A77" s="6" t="s">
        <v>73</v>
      </c>
      <c r="B77" s="5">
        <v>8210120000</v>
      </c>
    </row>
    <row r="78" spans="1:2" x14ac:dyDescent="0.2">
      <c r="A78" s="6" t="s">
        <v>74</v>
      </c>
      <c r="B78" s="5">
        <v>3710959212</v>
      </c>
    </row>
    <row r="79" spans="1:2" x14ac:dyDescent="0.2">
      <c r="A79" s="6" t="s">
        <v>75</v>
      </c>
      <c r="B79" s="5">
        <v>9658686500</v>
      </c>
    </row>
    <row r="80" spans="1:2" x14ac:dyDescent="0.2">
      <c r="A80" s="6" t="s">
        <v>76</v>
      </c>
      <c r="B80" s="5">
        <v>428145630</v>
      </c>
    </row>
    <row r="81" spans="1:2" ht="15" x14ac:dyDescent="0.2">
      <c r="A81" s="26" t="s">
        <v>77</v>
      </c>
      <c r="B81" s="3">
        <f>SUM(B82:B90)</f>
        <v>7125761562</v>
      </c>
    </row>
    <row r="82" spans="1:2" s="27" customFormat="1" x14ac:dyDescent="0.2">
      <c r="A82" s="6" t="s">
        <v>78</v>
      </c>
      <c r="B82" s="5">
        <v>36720000</v>
      </c>
    </row>
    <row r="83" spans="1:2" x14ac:dyDescent="0.2">
      <c r="A83" s="6" t="s">
        <v>79</v>
      </c>
      <c r="B83" s="5">
        <v>257040000</v>
      </c>
    </row>
    <row r="84" spans="1:2" x14ac:dyDescent="0.2">
      <c r="A84" s="6" t="s">
        <v>80</v>
      </c>
      <c r="B84" s="5">
        <v>12769692</v>
      </c>
    </row>
    <row r="85" spans="1:2" x14ac:dyDescent="0.2">
      <c r="A85" s="6" t="s">
        <v>81</v>
      </c>
      <c r="B85" s="5">
        <v>1800000000</v>
      </c>
    </row>
    <row r="86" spans="1:2" x14ac:dyDescent="0.2">
      <c r="A86" s="6" t="s">
        <v>82</v>
      </c>
      <c r="B86" s="5">
        <v>3697550400</v>
      </c>
    </row>
    <row r="87" spans="1:2" x14ac:dyDescent="0.2">
      <c r="A87" s="6" t="s">
        <v>83</v>
      </c>
      <c r="B87" s="5">
        <v>65000000</v>
      </c>
    </row>
    <row r="88" spans="1:2" s="27" customFormat="1" x14ac:dyDescent="0.2">
      <c r="A88" s="6" t="s">
        <v>84</v>
      </c>
      <c r="B88" s="5">
        <v>6000000</v>
      </c>
    </row>
    <row r="89" spans="1:2" x14ac:dyDescent="0.2">
      <c r="A89" s="6" t="s">
        <v>85</v>
      </c>
      <c r="B89" s="5">
        <v>600000</v>
      </c>
    </row>
    <row r="90" spans="1:2" x14ac:dyDescent="0.2">
      <c r="A90" s="6" t="s">
        <v>86</v>
      </c>
      <c r="B90" s="5">
        <v>1250081470</v>
      </c>
    </row>
    <row r="91" spans="1:2" ht="15" x14ac:dyDescent="0.2">
      <c r="A91" s="26" t="s">
        <v>87</v>
      </c>
      <c r="B91" s="3">
        <f>SUM(B92:B96)</f>
        <v>9063160000</v>
      </c>
    </row>
    <row r="92" spans="1:2" x14ac:dyDescent="0.2">
      <c r="A92" s="6" t="s">
        <v>88</v>
      </c>
      <c r="B92" s="5">
        <v>12000000</v>
      </c>
    </row>
    <row r="93" spans="1:2" x14ac:dyDescent="0.2">
      <c r="A93" s="6" t="s">
        <v>89</v>
      </c>
      <c r="B93" s="5">
        <v>6718576000</v>
      </c>
    </row>
    <row r="94" spans="1:2" s="27" customFormat="1" x14ac:dyDescent="0.2">
      <c r="A94" s="6" t="s">
        <v>90</v>
      </c>
      <c r="B94" s="5">
        <v>934000000</v>
      </c>
    </row>
    <row r="95" spans="1:2" x14ac:dyDescent="0.2">
      <c r="A95" s="6" t="s">
        <v>91</v>
      </c>
      <c r="B95" s="5">
        <v>60000000</v>
      </c>
    </row>
    <row r="96" spans="1:2" x14ac:dyDescent="0.2">
      <c r="A96" s="6" t="s">
        <v>92</v>
      </c>
      <c r="B96" s="5">
        <v>1338584000</v>
      </c>
    </row>
    <row r="97" spans="1:2" ht="15" x14ac:dyDescent="0.2">
      <c r="A97" s="26" t="s">
        <v>93</v>
      </c>
      <c r="B97" s="3">
        <f>SUM(B98:B102)</f>
        <v>14706755472.66</v>
      </c>
    </row>
    <row r="98" spans="1:2" x14ac:dyDescent="0.2">
      <c r="A98" s="6" t="s">
        <v>94</v>
      </c>
      <c r="B98" s="5">
        <v>13300140527</v>
      </c>
    </row>
    <row r="99" spans="1:2" s="27" customFormat="1" x14ac:dyDescent="0.2">
      <c r="A99" s="6" t="s">
        <v>95</v>
      </c>
      <c r="B99" s="5">
        <v>0</v>
      </c>
    </row>
    <row r="100" spans="1:2" x14ac:dyDescent="0.2">
      <c r="A100" s="6" t="s">
        <v>96</v>
      </c>
      <c r="B100" s="5">
        <v>997654945.66000009</v>
      </c>
    </row>
    <row r="101" spans="1:2" x14ac:dyDescent="0.2">
      <c r="A101" s="6" t="s">
        <v>97</v>
      </c>
      <c r="B101" s="5">
        <v>12960000</v>
      </c>
    </row>
    <row r="102" spans="1:2" x14ac:dyDescent="0.2">
      <c r="A102" s="6" t="s">
        <v>98</v>
      </c>
      <c r="B102" s="5">
        <v>396000000</v>
      </c>
    </row>
    <row r="103" spans="1:2" ht="15" x14ac:dyDescent="0.2">
      <c r="A103" s="26" t="s">
        <v>99</v>
      </c>
      <c r="B103" s="3">
        <f>SUM(B104:B107)</f>
        <v>1000000</v>
      </c>
    </row>
    <row r="104" spans="1:2" s="27" customFormat="1" x14ac:dyDescent="0.2">
      <c r="A104" s="6" t="s">
        <v>100</v>
      </c>
      <c r="B104" s="5">
        <v>0</v>
      </c>
    </row>
    <row r="105" spans="1:2" ht="15" x14ac:dyDescent="0.2">
      <c r="A105" s="6" t="s">
        <v>101</v>
      </c>
      <c r="B105" s="3">
        <v>0</v>
      </c>
    </row>
    <row r="106" spans="1:2" s="27" customFormat="1" x14ac:dyDescent="0.2">
      <c r="A106" s="6" t="s">
        <v>102</v>
      </c>
      <c r="B106" s="5">
        <v>0</v>
      </c>
    </row>
    <row r="107" spans="1:2" x14ac:dyDescent="0.2">
      <c r="A107" s="6" t="s">
        <v>103</v>
      </c>
      <c r="B107" s="5">
        <v>1000000</v>
      </c>
    </row>
    <row r="108" spans="1:2" ht="15" x14ac:dyDescent="0.2">
      <c r="A108" s="26" t="s">
        <v>104</v>
      </c>
      <c r="B108" s="3">
        <f>SUM(B109:B112)</f>
        <v>277728240</v>
      </c>
    </row>
    <row r="109" spans="1:2" s="27" customFormat="1" x14ac:dyDescent="0.2">
      <c r="A109" s="6" t="s">
        <v>105</v>
      </c>
      <c r="B109" s="5">
        <v>41707200</v>
      </c>
    </row>
    <row r="110" spans="1:2" x14ac:dyDescent="0.2">
      <c r="A110" s="6" t="s">
        <v>106</v>
      </c>
      <c r="B110" s="5">
        <v>160107840</v>
      </c>
    </row>
    <row r="111" spans="1:2" x14ac:dyDescent="0.2">
      <c r="A111" s="6" t="s">
        <v>107</v>
      </c>
      <c r="B111" s="5">
        <v>19553400</v>
      </c>
    </row>
    <row r="112" spans="1:2" s="27" customFormat="1" x14ac:dyDescent="0.2">
      <c r="A112" s="6" t="s">
        <v>108</v>
      </c>
      <c r="B112" s="5">
        <v>56359800</v>
      </c>
    </row>
    <row r="113" spans="1:2" ht="15" x14ac:dyDescent="0.2">
      <c r="A113" s="26" t="s">
        <v>109</v>
      </c>
      <c r="B113" s="3">
        <f>+B114</f>
        <v>333558000</v>
      </c>
    </row>
    <row r="114" spans="1:2" x14ac:dyDescent="0.2">
      <c r="A114" s="6" t="s">
        <v>110</v>
      </c>
      <c r="B114" s="5">
        <v>333558000</v>
      </c>
    </row>
    <row r="115" spans="1:2" ht="15" x14ac:dyDescent="0.2">
      <c r="A115" s="26" t="s">
        <v>111</v>
      </c>
      <c r="B115" s="3">
        <f>SUM(B116:B117)</f>
        <v>4549489821</v>
      </c>
    </row>
    <row r="116" spans="1:2" x14ac:dyDescent="0.2">
      <c r="A116" s="6" t="s">
        <v>112</v>
      </c>
      <c r="B116" s="5">
        <v>1080000</v>
      </c>
    </row>
    <row r="117" spans="1:2" x14ac:dyDescent="0.2">
      <c r="A117" s="6" t="s">
        <v>113</v>
      </c>
      <c r="B117" s="5">
        <v>4548409821</v>
      </c>
    </row>
    <row r="118" spans="1:2" ht="15" x14ac:dyDescent="0.2">
      <c r="A118" s="26" t="s">
        <v>114</v>
      </c>
      <c r="B118" s="3">
        <f>SUM(B119:B120)</f>
        <v>1155600000</v>
      </c>
    </row>
    <row r="119" spans="1:2" s="27" customFormat="1" x14ac:dyDescent="0.2">
      <c r="A119" s="6" t="s">
        <v>115</v>
      </c>
      <c r="B119" s="5">
        <v>21600000</v>
      </c>
    </row>
    <row r="120" spans="1:2" x14ac:dyDescent="0.2">
      <c r="A120" s="6" t="s">
        <v>116</v>
      </c>
      <c r="B120" s="5">
        <v>1134000000</v>
      </c>
    </row>
    <row r="121" spans="1:2" s="27" customFormat="1" ht="15" x14ac:dyDescent="0.2">
      <c r="A121" s="26" t="s">
        <v>117</v>
      </c>
      <c r="B121" s="3">
        <v>540000</v>
      </c>
    </row>
    <row r="122" spans="1:2" x14ac:dyDescent="0.2">
      <c r="A122" s="35" t="s">
        <v>166</v>
      </c>
      <c r="B122" s="105">
        <v>0</v>
      </c>
    </row>
    <row r="123" spans="1:2" x14ac:dyDescent="0.2">
      <c r="A123" s="35" t="s">
        <v>167</v>
      </c>
      <c r="B123" s="105">
        <v>0</v>
      </c>
    </row>
    <row r="124" spans="1:2" s="31" customFormat="1" ht="15" x14ac:dyDescent="0.2">
      <c r="A124" s="26" t="s">
        <v>118</v>
      </c>
      <c r="B124" s="3">
        <f>SUM(B125:B130)</f>
        <v>146162016</v>
      </c>
    </row>
    <row r="125" spans="1:2" s="27" customFormat="1" x14ac:dyDescent="0.2">
      <c r="A125" s="6" t="s">
        <v>119</v>
      </c>
      <c r="B125" s="5">
        <v>5992008</v>
      </c>
    </row>
    <row r="126" spans="1:2" s="27" customFormat="1" x14ac:dyDescent="0.2">
      <c r="A126" s="6" t="s">
        <v>120</v>
      </c>
      <c r="B126" s="5">
        <v>535008</v>
      </c>
    </row>
    <row r="127" spans="1:2" x14ac:dyDescent="0.2">
      <c r="A127" s="6" t="s">
        <v>121</v>
      </c>
      <c r="B127" s="5">
        <v>535000</v>
      </c>
    </row>
    <row r="128" spans="1:2" s="27" customFormat="1" x14ac:dyDescent="0.2">
      <c r="A128" s="6" t="s">
        <v>122</v>
      </c>
      <c r="B128" s="5">
        <v>96300000</v>
      </c>
    </row>
    <row r="129" spans="1:2" s="27" customFormat="1" x14ac:dyDescent="0.2">
      <c r="A129" s="6" t="s">
        <v>123</v>
      </c>
      <c r="B129" s="5">
        <v>32100000</v>
      </c>
    </row>
    <row r="130" spans="1:2" x14ac:dyDescent="0.2">
      <c r="A130" s="6" t="s">
        <v>124</v>
      </c>
      <c r="B130" s="5">
        <v>10700000</v>
      </c>
    </row>
    <row r="131" spans="1:2" s="27" customFormat="1" ht="15" x14ac:dyDescent="0.2">
      <c r="A131" s="26" t="s">
        <v>125</v>
      </c>
      <c r="B131" s="3">
        <f>+B132</f>
        <v>1296000</v>
      </c>
    </row>
    <row r="132" spans="1:2" s="27" customFormat="1" x14ac:dyDescent="0.2">
      <c r="A132" s="6" t="s">
        <v>126</v>
      </c>
      <c r="B132" s="5">
        <v>1296000</v>
      </c>
    </row>
    <row r="133" spans="1:2" ht="15" x14ac:dyDescent="0.2">
      <c r="A133" s="26" t="s">
        <v>127</v>
      </c>
      <c r="B133" s="3">
        <f>SUM(B134:B137)</f>
        <v>97166000000</v>
      </c>
    </row>
    <row r="134" spans="1:2" s="27" customFormat="1" x14ac:dyDescent="0.2">
      <c r="A134" s="6" t="s">
        <v>128</v>
      </c>
      <c r="B134" s="5">
        <v>0</v>
      </c>
    </row>
    <row r="135" spans="1:2" s="27" customFormat="1" x14ac:dyDescent="0.2">
      <c r="A135" s="6" t="s">
        <v>129</v>
      </c>
      <c r="B135" s="5">
        <v>0</v>
      </c>
    </row>
    <row r="136" spans="1:2" x14ac:dyDescent="0.2">
      <c r="A136" s="6" t="s">
        <v>130</v>
      </c>
      <c r="B136" s="5">
        <v>0</v>
      </c>
    </row>
    <row r="137" spans="1:2" x14ac:dyDescent="0.2">
      <c r="A137" s="6" t="s">
        <v>127</v>
      </c>
      <c r="B137" s="5">
        <v>97166000000</v>
      </c>
    </row>
    <row r="138" spans="1:2" s="31" customFormat="1" ht="15" x14ac:dyDescent="0.2">
      <c r="A138" s="6"/>
      <c r="B138" s="3"/>
    </row>
    <row r="139" spans="1:2" ht="15" x14ac:dyDescent="0.2">
      <c r="A139" s="25" t="s">
        <v>131</v>
      </c>
      <c r="B139" s="3">
        <f>+B140+B144+B147+B150</f>
        <v>558429460329.91016</v>
      </c>
    </row>
    <row r="140" spans="1:2" s="31" customFormat="1" ht="15" x14ac:dyDescent="0.2">
      <c r="A140" s="26" t="s">
        <v>132</v>
      </c>
      <c r="B140" s="3">
        <f>+B141</f>
        <v>381961425977</v>
      </c>
    </row>
    <row r="141" spans="1:2" s="27" customFormat="1" ht="15" x14ac:dyDescent="0.2">
      <c r="A141" s="26" t="s">
        <v>133</v>
      </c>
      <c r="B141" s="3">
        <f>+B142+B143</f>
        <v>381961425977</v>
      </c>
    </row>
    <row r="142" spans="1:2" x14ac:dyDescent="0.2">
      <c r="A142" s="6" t="s">
        <v>134</v>
      </c>
      <c r="B142" s="5">
        <v>381961425977</v>
      </c>
    </row>
    <row r="143" spans="1:2" x14ac:dyDescent="0.2">
      <c r="A143" s="21" t="s">
        <v>168</v>
      </c>
      <c r="B143" s="5"/>
    </row>
    <row r="144" spans="1:2" s="31" customFormat="1" ht="15" x14ac:dyDescent="0.2">
      <c r="A144" s="26" t="s">
        <v>135</v>
      </c>
      <c r="B144" s="3">
        <f>+B145</f>
        <v>1217347032</v>
      </c>
    </row>
    <row r="145" spans="1:2" s="27" customFormat="1" ht="15" x14ac:dyDescent="0.2">
      <c r="A145" s="26" t="s">
        <v>136</v>
      </c>
      <c r="B145" s="3">
        <f>+B146</f>
        <v>1217347032</v>
      </c>
    </row>
    <row r="146" spans="1:2" s="33" customFormat="1" x14ac:dyDescent="0.2">
      <c r="A146" s="6" t="s">
        <v>137</v>
      </c>
      <c r="B146" s="5">
        <v>1217347032</v>
      </c>
    </row>
    <row r="147" spans="1:2" s="33" customFormat="1" ht="15" x14ac:dyDescent="0.2">
      <c r="A147" s="26" t="s">
        <v>138</v>
      </c>
      <c r="B147" s="3">
        <f>+B148</f>
        <v>175150687320.91019</v>
      </c>
    </row>
    <row r="148" spans="1:2" ht="15" x14ac:dyDescent="0.2">
      <c r="A148" s="26" t="s">
        <v>139</v>
      </c>
      <c r="B148" s="3">
        <f>+B149</f>
        <v>175150687320.91019</v>
      </c>
    </row>
    <row r="149" spans="1:2" s="31" customFormat="1" ht="25.5" x14ac:dyDescent="0.2">
      <c r="A149" s="6" t="s">
        <v>140</v>
      </c>
      <c r="B149" s="5">
        <v>175150687320.91019</v>
      </c>
    </row>
    <row r="150" spans="1:2" s="33" customFormat="1" ht="15" x14ac:dyDescent="0.2">
      <c r="A150" s="26" t="s">
        <v>141</v>
      </c>
      <c r="B150" s="3">
        <f>+B151</f>
        <v>100000000</v>
      </c>
    </row>
    <row r="151" spans="1:2" s="33" customFormat="1" ht="15" x14ac:dyDescent="0.2">
      <c r="A151" s="26" t="s">
        <v>142</v>
      </c>
      <c r="B151" s="3">
        <f>+B152</f>
        <v>100000000</v>
      </c>
    </row>
    <row r="152" spans="1:2" s="33" customFormat="1" x14ac:dyDescent="0.2">
      <c r="A152" s="6" t="s">
        <v>142</v>
      </c>
      <c r="B152" s="5">
        <v>100000000</v>
      </c>
    </row>
    <row r="153" spans="1:2" s="33" customFormat="1" x14ac:dyDescent="0.2">
      <c r="A153" s="43" t="s">
        <v>169</v>
      </c>
      <c r="B153" s="5"/>
    </row>
    <row r="154" spans="1:2" s="33" customFormat="1" x14ac:dyDescent="0.2">
      <c r="A154" s="42" t="s">
        <v>257</v>
      </c>
      <c r="B154" s="5"/>
    </row>
    <row r="155" spans="1:2" x14ac:dyDescent="0.2">
      <c r="A155" s="26"/>
      <c r="B155" s="5"/>
    </row>
    <row r="156" spans="1:2" s="31" customFormat="1" ht="15" x14ac:dyDescent="0.2">
      <c r="A156" s="2" t="s">
        <v>143</v>
      </c>
      <c r="B156" s="3">
        <f>SUM(B158:B183)</f>
        <v>444299795469.81</v>
      </c>
    </row>
    <row r="157" spans="1:2" x14ac:dyDescent="0.2">
      <c r="A157" s="26"/>
      <c r="B157" s="5"/>
    </row>
    <row r="158" spans="1:2" s="31" customFormat="1" ht="25.5" x14ac:dyDescent="0.2">
      <c r="A158" s="6" t="s">
        <v>255</v>
      </c>
      <c r="B158" s="5">
        <v>200000000000</v>
      </c>
    </row>
    <row r="159" spans="1:2" s="27" customFormat="1" ht="15" x14ac:dyDescent="0.2">
      <c r="A159" s="6"/>
      <c r="B159" s="3"/>
    </row>
    <row r="160" spans="1:2" s="33" customFormat="1" ht="31.5" customHeight="1" x14ac:dyDescent="0.2">
      <c r="A160" s="6" t="s">
        <v>256</v>
      </c>
      <c r="B160" s="5">
        <v>214332149075.81</v>
      </c>
    </row>
    <row r="161" spans="1:2" ht="25.5" x14ac:dyDescent="0.2">
      <c r="A161" s="6" t="s">
        <v>144</v>
      </c>
      <c r="B161" s="5"/>
    </row>
    <row r="162" spans="1:2" s="31" customFormat="1" ht="63.75" customHeight="1" x14ac:dyDescent="0.2">
      <c r="A162" s="6" t="s">
        <v>165</v>
      </c>
      <c r="B162" s="5"/>
    </row>
    <row r="163" spans="1:2" x14ac:dyDescent="0.2">
      <c r="A163" s="6"/>
      <c r="B163" s="5"/>
    </row>
    <row r="164" spans="1:2" ht="38.25" x14ac:dyDescent="0.2">
      <c r="A164" s="6" t="s">
        <v>145</v>
      </c>
      <c r="B164" s="5"/>
    </row>
    <row r="165" spans="1:2" s="36" customFormat="1" ht="51" x14ac:dyDescent="0.2">
      <c r="A165" s="6" t="s">
        <v>146</v>
      </c>
      <c r="B165" s="5">
        <v>11500000000</v>
      </c>
    </row>
    <row r="166" spans="1:2" s="31" customFormat="1" ht="38.25" x14ac:dyDescent="0.2">
      <c r="A166" s="6" t="s">
        <v>147</v>
      </c>
      <c r="B166" s="5"/>
    </row>
    <row r="167" spans="1:2" ht="38.25" x14ac:dyDescent="0.2">
      <c r="A167" s="6" t="s">
        <v>148</v>
      </c>
      <c r="B167" s="5">
        <v>6682706404</v>
      </c>
    </row>
    <row r="168" spans="1:2" ht="25.5" x14ac:dyDescent="0.2">
      <c r="A168" s="6" t="s">
        <v>149</v>
      </c>
      <c r="B168" s="5">
        <v>0</v>
      </c>
    </row>
    <row r="169" spans="1:2" x14ac:dyDescent="0.2">
      <c r="A169" s="6" t="s">
        <v>150</v>
      </c>
      <c r="B169" s="5"/>
    </row>
    <row r="170" spans="1:2" ht="25.5" x14ac:dyDescent="0.2">
      <c r="A170" s="6" t="s">
        <v>151</v>
      </c>
      <c r="B170" s="5"/>
    </row>
    <row r="171" spans="1:2" ht="25.5" x14ac:dyDescent="0.2">
      <c r="A171" s="102" t="s">
        <v>297</v>
      </c>
      <c r="B171" s="5">
        <v>1920000000</v>
      </c>
    </row>
    <row r="172" spans="1:2" ht="25.5" x14ac:dyDescent="0.2">
      <c r="A172" s="44" t="s">
        <v>258</v>
      </c>
      <c r="B172" s="5">
        <v>2157855906</v>
      </c>
    </row>
    <row r="173" spans="1:2" ht="25.5" x14ac:dyDescent="0.2">
      <c r="A173" s="44" t="s">
        <v>259</v>
      </c>
      <c r="B173" s="5">
        <v>6347525625</v>
      </c>
    </row>
    <row r="174" spans="1:2" x14ac:dyDescent="0.2">
      <c r="A174" s="37"/>
      <c r="B174" s="5"/>
    </row>
    <row r="175" spans="1:2" ht="38.25" x14ac:dyDescent="0.2">
      <c r="A175" s="6" t="s">
        <v>152</v>
      </c>
      <c r="B175" s="5">
        <v>0</v>
      </c>
    </row>
    <row r="176" spans="1:2" x14ac:dyDescent="0.2">
      <c r="A176" s="37"/>
      <c r="B176" s="5"/>
    </row>
    <row r="177" spans="1:2" ht="25.5" x14ac:dyDescent="0.2">
      <c r="A177" s="38" t="s">
        <v>153</v>
      </c>
      <c r="B177" s="5">
        <v>367972500</v>
      </c>
    </row>
    <row r="178" spans="1:2" x14ac:dyDescent="0.2">
      <c r="A178" s="37"/>
      <c r="B178" s="5"/>
    </row>
    <row r="179" spans="1:2" x14ac:dyDescent="0.2">
      <c r="A179" s="6" t="s">
        <v>154</v>
      </c>
      <c r="B179" s="5">
        <v>210746269</v>
      </c>
    </row>
    <row r="180" spans="1:2" x14ac:dyDescent="0.2">
      <c r="A180" s="37"/>
      <c r="B180" s="5"/>
    </row>
    <row r="181" spans="1:2" x14ac:dyDescent="0.2">
      <c r="A181" s="6" t="s">
        <v>251</v>
      </c>
      <c r="B181" s="5">
        <v>200000000</v>
      </c>
    </row>
    <row r="182" spans="1:2" x14ac:dyDescent="0.2">
      <c r="A182" s="37"/>
      <c r="B182" s="5"/>
    </row>
    <row r="183" spans="1:2" x14ac:dyDescent="0.2">
      <c r="A183" s="6" t="s">
        <v>252</v>
      </c>
      <c r="B183" s="5">
        <v>580839690</v>
      </c>
    </row>
    <row r="184" spans="1:2" x14ac:dyDescent="0.2">
      <c r="A184" s="37"/>
      <c r="B184" s="5"/>
    </row>
    <row r="185" spans="1:2" ht="15" x14ac:dyDescent="0.2">
      <c r="A185" s="39" t="s">
        <v>155</v>
      </c>
      <c r="B185" s="3">
        <f>+B156+B4</f>
        <v>1221409395951.6692</v>
      </c>
    </row>
    <row r="187" spans="1:2" x14ac:dyDescent="0.2">
      <c r="A187" s="10"/>
    </row>
    <row r="188" spans="1:2" ht="15" x14ac:dyDescent="0.2">
      <c r="A188" s="11"/>
    </row>
    <row r="189" spans="1:2" ht="15" x14ac:dyDescent="0.2">
      <c r="A189" s="17"/>
    </row>
    <row r="190" spans="1:2" ht="15" x14ac:dyDescent="0.2">
      <c r="A190" s="17"/>
    </row>
    <row r="191" spans="1:2" x14ac:dyDescent="0.2">
      <c r="A191" s="15"/>
    </row>
    <row r="192" spans="1:2" x14ac:dyDescent="0.2">
      <c r="A192" s="15"/>
    </row>
    <row r="193" spans="1:1" ht="15" x14ac:dyDescent="0.2">
      <c r="A193" s="16"/>
    </row>
    <row r="194" spans="1:1" x14ac:dyDescent="0.2">
      <c r="A194" s="15"/>
    </row>
    <row r="195" spans="1:1" x14ac:dyDescent="0.2">
      <c r="A195" s="10"/>
    </row>
    <row r="196" spans="1:1" x14ac:dyDescent="0.2">
      <c r="A196" s="10"/>
    </row>
    <row r="197" spans="1:1" x14ac:dyDescent="0.2">
      <c r="A197" s="10"/>
    </row>
    <row r="198" spans="1:1" x14ac:dyDescent="0.2">
      <c r="A198" s="10"/>
    </row>
    <row r="199" spans="1:1" x14ac:dyDescent="0.2">
      <c r="A199" s="10"/>
    </row>
  </sheetData>
  <autoFilter ref="B3:B185"/>
  <mergeCells count="1">
    <mergeCell ref="B1:B2"/>
  </mergeCells>
  <pageMargins left="0.39370078740157483" right="0.27559055118110237" top="0.74803149606299213" bottom="0.51181102362204722" header="0.31496062992125984" footer="0.31496062992125984"/>
  <pageSetup paperSize="14" scale="77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ANTEPPROY-APROPIACION</vt:lpstr>
      <vt:lpstr>EJECUCION 31-DIC-2015</vt:lpstr>
      <vt:lpstr>EJECUCION 30-JUN-2016</vt:lpstr>
      <vt:lpstr>ANTEPPROY VIG-2017</vt:lpstr>
      <vt:lpstr>'ANTEPPROY VIG-2017'!Títulos_a_imprimir</vt:lpstr>
      <vt:lpstr>'ANTEPPROY-APROPIACION'!Títulos_a_imprimir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Yomaira Rincon</dc:creator>
  <cp:keywords/>
  <dc:description/>
  <cp:lastModifiedBy>Ana María Olivella</cp:lastModifiedBy>
  <cp:revision/>
  <cp:lastPrinted>2016-07-25T14:18:40Z</cp:lastPrinted>
  <dcterms:created xsi:type="dcterms:W3CDTF">2015-08-05T20:55:17Z</dcterms:created>
  <dcterms:modified xsi:type="dcterms:W3CDTF">2016-07-27T15:35:45Z</dcterms:modified>
</cp:coreProperties>
</file>