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h.castaneda\Documents\Documents\CUATRENIO 2018-2022\LEGISLATURA 2019-2020\PROPOSICIONES\PROPOSICION No. 07 DEL 26 DE NOVIEMBRE DE 2019 - copia\"/>
    </mc:Choice>
  </mc:AlternateContent>
  <bookViews>
    <workbookView xWindow="-120" yWindow="-120" windowWidth="29040" windowHeight="15840"/>
  </bookViews>
  <sheets>
    <sheet name="Hoja" sheetId="4" r:id="rId1"/>
  </sheets>
  <definedNames>
    <definedName name="_xlnm._FilterDatabase" localSheetId="0" hidden="1">Hoja!$B$6:$R$26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4" l="1"/>
  <c r="I9" i="4"/>
  <c r="I16" i="4"/>
  <c r="I14" i="4"/>
  <c r="I13" i="4"/>
  <c r="I12" i="4"/>
  <c r="I15" i="4"/>
  <c r="P25" i="4" l="1"/>
  <c r="M25" i="4"/>
  <c r="J25" i="4"/>
  <c r="G25" i="4"/>
  <c r="G23" i="4"/>
  <c r="J23" i="4"/>
  <c r="M23" i="4"/>
  <c r="P23" i="4"/>
  <c r="P21" i="4"/>
  <c r="M21" i="4"/>
  <c r="J21" i="4"/>
  <c r="G21" i="4"/>
  <c r="J26" i="4" l="1"/>
  <c r="G26" i="4"/>
  <c r="P26" i="4"/>
  <c r="M26" i="4"/>
  <c r="R11" i="4"/>
  <c r="R15" i="4"/>
  <c r="O15" i="4"/>
  <c r="L15" i="4"/>
  <c r="O16" i="4" l="1"/>
  <c r="L16" i="4"/>
  <c r="R14" i="4"/>
  <c r="O14" i="4"/>
  <c r="L14" i="4"/>
  <c r="R13" i="4"/>
  <c r="O13" i="4"/>
  <c r="L13" i="4"/>
  <c r="R12" i="4"/>
  <c r="O12" i="4"/>
  <c r="L12" i="4"/>
  <c r="R8" i="4"/>
  <c r="O8" i="4"/>
  <c r="L8" i="4"/>
  <c r="L24" i="4"/>
  <c r="R22" i="4"/>
  <c r="O22" i="4"/>
  <c r="L22" i="4"/>
  <c r="L20" i="4"/>
</calcChain>
</file>

<file path=xl/sharedStrings.xml><?xml version="1.0" encoding="utf-8"?>
<sst xmlns="http://schemas.openxmlformats.org/spreadsheetml/2006/main" count="119" uniqueCount="66">
  <si>
    <t>Paso Nacional Por Mocoa</t>
  </si>
  <si>
    <t>PR0 - PR1</t>
  </si>
  <si>
    <t>Puente Internacional San Miguel - Santan</t>
  </si>
  <si>
    <t>PR16 - PR20</t>
  </si>
  <si>
    <t>Ye de Urcusique - Mocoa (Canangucho)</t>
  </si>
  <si>
    <t>PR77 - PR78</t>
  </si>
  <si>
    <t>Villagarzón - Puerto Bello</t>
  </si>
  <si>
    <t>PR15 - PR19</t>
  </si>
  <si>
    <t>Alta Accidentalidad</t>
  </si>
  <si>
    <t>%</t>
  </si>
  <si>
    <t>Cantidad</t>
  </si>
  <si>
    <t>Código</t>
  </si>
  <si>
    <t>Sector</t>
  </si>
  <si>
    <t>Huila</t>
  </si>
  <si>
    <t>2003A</t>
  </si>
  <si>
    <t>Putumayo</t>
  </si>
  <si>
    <t>CORREDOR</t>
  </si>
  <si>
    <t>Santana - Neiva</t>
  </si>
  <si>
    <t>Santana - San Miguel</t>
  </si>
  <si>
    <t>Santana - Mocoa</t>
  </si>
  <si>
    <t>PR1 - PR3</t>
  </si>
  <si>
    <t>PR2 - PR5</t>
  </si>
  <si>
    <t>PR0 - PR2</t>
  </si>
  <si>
    <t>Altamira - Gabinete</t>
  </si>
  <si>
    <t>Neiva - Balsillas</t>
  </si>
  <si>
    <t>Orrapihuasi - Depresión El Vergel</t>
  </si>
  <si>
    <t>Santo Domingo - Mina Blanca</t>
  </si>
  <si>
    <t>PR32 - PR33</t>
  </si>
  <si>
    <t>San José del Fragua - Florencia</t>
  </si>
  <si>
    <t>PR8 - PR11</t>
  </si>
  <si>
    <t>Florencia - Puerto Rico</t>
  </si>
  <si>
    <t>PR53 - PR56</t>
  </si>
  <si>
    <t>Puerto Rico - Mina Blanca</t>
  </si>
  <si>
    <t>PR41 - PR45</t>
  </si>
  <si>
    <t>PR11 - PR15</t>
  </si>
  <si>
    <t>PR56 - PR58</t>
  </si>
  <si>
    <t>PR15 - PR17</t>
  </si>
  <si>
    <t>PR54 - PR57</t>
  </si>
  <si>
    <t>Caquetá</t>
  </si>
  <si>
    <t>TERRITORIAL</t>
  </si>
  <si>
    <t>PR48 - PR50</t>
  </si>
  <si>
    <t>Depresión El Vergel - Florencia</t>
  </si>
  <si>
    <t>Gabinete - El Caraño</t>
  </si>
  <si>
    <t>PR97 - PR100</t>
  </si>
  <si>
    <t>Puerto Bello - San José del Fragua</t>
  </si>
  <si>
    <t>PR61 - PR64</t>
  </si>
  <si>
    <t>PR42 - PR43</t>
  </si>
  <si>
    <t>PR102 - PR103</t>
  </si>
  <si>
    <t>Tramo</t>
  </si>
  <si>
    <t>Troncal del Magdalena</t>
  </si>
  <si>
    <t>Troncal Villagarzon - Saravena</t>
  </si>
  <si>
    <t>Acceso a Florencia</t>
  </si>
  <si>
    <t>Transversal Neiva - San Vicente</t>
  </si>
  <si>
    <t>Paso Nacional por Garzón</t>
  </si>
  <si>
    <t>INSTITUTO NACIONAL DE VÍAS - INVÍAS</t>
  </si>
  <si>
    <t>CIFRAS Y PUNTOS CRÍTICOS DE ACCIDENTALIDAD PUTUMAYO 2016 A 2019</t>
  </si>
  <si>
    <t>Santana - Neiva / Santana - San Miguel / Santana - Mocoa</t>
  </si>
  <si>
    <t>jmpc</t>
  </si>
  <si>
    <t>PR66 - PR68</t>
  </si>
  <si>
    <t>PR43 - PR 44</t>
  </si>
  <si>
    <t>PR60 - PR63</t>
  </si>
  <si>
    <t>PR52 - PR54</t>
  </si>
  <si>
    <t>Subtotal Corredor Santana - Neiva</t>
  </si>
  <si>
    <t>Subtotal Corredor Santana - San Miguel</t>
  </si>
  <si>
    <t>Subtotal Corredor Santana - Mocoa</t>
  </si>
  <si>
    <t>PR38 - PR40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</si>
</sst>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6" applyNumberFormat="0" applyAlignment="0" applyProtection="0"/>
  </cellStyleXfs>
  <cellXfs count="28">
    <xf numFmtId="0" fontId="0" fillId="0" borderId="0" xfId="0"/>
    <xf numFmtId="0" fontId="0" fillId="0" borderId="1" xfId="0" applyBorder="1"/>
    <xf numFmtId="9" fontId="0" fillId="0" borderId="1" xfId="1" applyFont="1" applyBorder="1"/>
    <xf numFmtId="0" fontId="0" fillId="0" borderId="2" xfId="0" applyBorder="1"/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0" fontId="0" fillId="0" borderId="5" xfId="0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3" fillId="3" borderId="1" xfId="3" applyBorder="1" applyAlignment="1">
      <alignment horizontal="center" vertical="center"/>
    </xf>
    <xf numFmtId="0" fontId="2" fillId="2" borderId="1" xfId="2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Border="1"/>
    <xf numFmtId="0" fontId="0" fillId="0" borderId="0" xfId="0" applyFill="1" applyBorder="1"/>
    <xf numFmtId="9" fontId="0" fillId="0" borderId="0" xfId="1" applyFont="1" applyBorder="1"/>
    <xf numFmtId="0" fontId="0" fillId="0" borderId="7" xfId="0" applyBorder="1"/>
    <xf numFmtId="0" fontId="0" fillId="0" borderId="7" xfId="0" applyFill="1" applyBorder="1"/>
    <xf numFmtId="0" fontId="0" fillId="5" borderId="2" xfId="0" applyFill="1" applyBorder="1"/>
    <xf numFmtId="0" fontId="0" fillId="5" borderId="1" xfId="0" applyFill="1" applyBorder="1"/>
    <xf numFmtId="0" fontId="0" fillId="6" borderId="1" xfId="0" applyFill="1" applyBorder="1"/>
    <xf numFmtId="16" fontId="0" fillId="0" borderId="0" xfId="0" applyNumberFormat="1"/>
    <xf numFmtId="0" fontId="4" fillId="4" borderId="6" xfId="4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3" borderId="1" xfId="3" applyBorder="1" applyAlignment="1">
      <alignment horizontal="center" vertical="center"/>
    </xf>
    <xf numFmtId="0" fontId="2" fillId="2" borderId="1" xfId="2" applyBorder="1" applyAlignment="1">
      <alignment horizontal="center" vertical="center"/>
    </xf>
  </cellXfs>
  <cellStyles count="5">
    <cellStyle name="Bueno" xfId="2" builtinId="26"/>
    <cellStyle name="Entrada" xfId="4" builtinId="20"/>
    <cellStyle name="Neutral" xfId="3" builtinId="2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0"/>
  <sheetViews>
    <sheetView showGridLines="0" tabSelected="1" topLeftCell="C1" workbookViewId="0">
      <selection activeCell="E14" sqref="E14"/>
    </sheetView>
  </sheetViews>
  <sheetFormatPr baseColWidth="10" defaultColWidth="0" defaultRowHeight="15" x14ac:dyDescent="0.25"/>
  <cols>
    <col min="1" max="1" width="1.42578125" customWidth="1"/>
    <col min="2" max="2" width="19.42578125" bestFit="1" customWidth="1"/>
    <col min="3" max="3" width="16.7109375" bestFit="1" customWidth="1"/>
    <col min="4" max="4" width="7.140625" customWidth="1"/>
    <col min="5" max="5" width="29.7109375" customWidth="1"/>
    <col min="6" max="6" width="38" bestFit="1" customWidth="1"/>
    <col min="7" max="7" width="8.85546875" bestFit="1" customWidth="1"/>
    <col min="8" max="8" width="18.28515625" bestFit="1" customWidth="1"/>
    <col min="9" max="9" width="5.5703125" bestFit="1" customWidth="1"/>
    <col min="10" max="10" width="8.85546875" bestFit="1" customWidth="1"/>
    <col min="11" max="11" width="18.28515625" bestFit="1" customWidth="1"/>
    <col min="12" max="12" width="4.5703125" bestFit="1" customWidth="1"/>
    <col min="13" max="13" width="8.85546875" bestFit="1" customWidth="1"/>
    <col min="14" max="14" width="18.28515625" bestFit="1" customWidth="1"/>
    <col min="15" max="15" width="5.5703125" bestFit="1" customWidth="1"/>
    <col min="16" max="16" width="8.85546875" bestFit="1" customWidth="1"/>
    <col min="17" max="17" width="18.28515625" bestFit="1" customWidth="1"/>
    <col min="18" max="18" width="5.5703125" bestFit="1" customWidth="1"/>
    <col min="19" max="19" width="1.42578125" customWidth="1"/>
    <col min="20" max="20" width="0" hidden="1" customWidth="1"/>
    <col min="21" max="16384" width="11.42578125" hidden="1"/>
  </cols>
  <sheetData>
    <row r="2" spans="2:18" ht="18.75" x14ac:dyDescent="0.3">
      <c r="B2" s="24" t="s">
        <v>54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2:18" ht="15.75" x14ac:dyDescent="0.25">
      <c r="B3" s="25" t="s">
        <v>55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2:18" ht="15.75" x14ac:dyDescent="0.25">
      <c r="B4" s="25" t="s">
        <v>56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6" spans="2:18" x14ac:dyDescent="0.25">
      <c r="B6" s="23" t="s">
        <v>16</v>
      </c>
      <c r="C6" s="23" t="s">
        <v>39</v>
      </c>
      <c r="D6" s="26" t="s">
        <v>16</v>
      </c>
      <c r="E6" s="26"/>
      <c r="F6" s="26"/>
      <c r="G6" s="27">
        <v>2016</v>
      </c>
      <c r="H6" s="27"/>
      <c r="I6" s="27"/>
      <c r="J6" s="27">
        <v>2017</v>
      </c>
      <c r="K6" s="27"/>
      <c r="L6" s="27"/>
      <c r="M6" s="27">
        <v>2018</v>
      </c>
      <c r="N6" s="27"/>
      <c r="O6" s="27"/>
      <c r="P6" s="27">
        <v>2019</v>
      </c>
      <c r="Q6" s="27"/>
      <c r="R6" s="27"/>
    </row>
    <row r="7" spans="2:18" x14ac:dyDescent="0.25">
      <c r="B7" s="23"/>
      <c r="C7" s="23"/>
      <c r="D7" s="11" t="s">
        <v>11</v>
      </c>
      <c r="E7" s="11" t="s">
        <v>48</v>
      </c>
      <c r="F7" s="11" t="s">
        <v>12</v>
      </c>
      <c r="G7" s="12" t="s">
        <v>10</v>
      </c>
      <c r="H7" s="12" t="s">
        <v>8</v>
      </c>
      <c r="I7" s="12" t="s">
        <v>9</v>
      </c>
      <c r="J7" s="12" t="s">
        <v>10</v>
      </c>
      <c r="K7" s="12" t="s">
        <v>8</v>
      </c>
      <c r="L7" s="12" t="s">
        <v>9</v>
      </c>
      <c r="M7" s="12" t="s">
        <v>10</v>
      </c>
      <c r="N7" s="12" t="s">
        <v>8</v>
      </c>
      <c r="O7" s="12" t="s">
        <v>9</v>
      </c>
      <c r="P7" s="12" t="s">
        <v>10</v>
      </c>
      <c r="Q7" s="12" t="s">
        <v>8</v>
      </c>
      <c r="R7" s="12" t="s">
        <v>9</v>
      </c>
    </row>
    <row r="8" spans="2:18" x14ac:dyDescent="0.25">
      <c r="B8" s="1" t="s">
        <v>17</v>
      </c>
      <c r="C8" s="4" t="s">
        <v>15</v>
      </c>
      <c r="D8" s="1">
        <v>4503</v>
      </c>
      <c r="E8" s="1" t="s">
        <v>49</v>
      </c>
      <c r="F8" s="1" t="s">
        <v>0</v>
      </c>
      <c r="G8" s="1">
        <v>12</v>
      </c>
      <c r="H8" s="1" t="s">
        <v>1</v>
      </c>
      <c r="I8" s="2">
        <f>12/G8</f>
        <v>1</v>
      </c>
      <c r="J8" s="1">
        <v>15</v>
      </c>
      <c r="K8" s="1" t="s">
        <v>1</v>
      </c>
      <c r="L8" s="2">
        <f>11/J8</f>
        <v>0.73333333333333328</v>
      </c>
      <c r="M8" s="1">
        <v>4</v>
      </c>
      <c r="N8" s="1" t="s">
        <v>1</v>
      </c>
      <c r="O8" s="2">
        <f>4/M8</f>
        <v>1</v>
      </c>
      <c r="P8" s="1">
        <v>3</v>
      </c>
      <c r="Q8" s="1" t="s">
        <v>1</v>
      </c>
      <c r="R8" s="2">
        <f>3/P8</f>
        <v>1</v>
      </c>
    </row>
    <row r="9" spans="2:18" x14ac:dyDescent="0.25">
      <c r="B9" s="1" t="s">
        <v>17</v>
      </c>
      <c r="C9" s="4" t="s">
        <v>13</v>
      </c>
      <c r="D9" s="1">
        <v>4505</v>
      </c>
      <c r="E9" s="1" t="s">
        <v>49</v>
      </c>
      <c r="F9" s="4" t="s">
        <v>53</v>
      </c>
      <c r="G9" s="1">
        <v>3</v>
      </c>
      <c r="H9" s="1" t="s">
        <v>1</v>
      </c>
      <c r="I9" s="2">
        <f>2/G9</f>
        <v>0.66666666666666663</v>
      </c>
      <c r="J9" s="1"/>
      <c r="K9" s="1"/>
      <c r="L9" s="1"/>
      <c r="M9" s="4">
        <v>1</v>
      </c>
      <c r="N9" s="1"/>
      <c r="O9" s="1"/>
      <c r="P9" s="1"/>
      <c r="Q9" s="1"/>
      <c r="R9" s="1"/>
    </row>
    <row r="10" spans="2:18" x14ac:dyDescent="0.25">
      <c r="B10" s="1" t="s">
        <v>17</v>
      </c>
      <c r="C10" s="4" t="s">
        <v>15</v>
      </c>
      <c r="D10" s="1">
        <v>6501</v>
      </c>
      <c r="E10" s="5" t="s">
        <v>50</v>
      </c>
      <c r="F10" s="5" t="s">
        <v>6</v>
      </c>
      <c r="G10" s="1"/>
      <c r="H10" s="1"/>
      <c r="I10" s="1"/>
      <c r="J10" s="6">
        <v>2</v>
      </c>
      <c r="K10" s="1"/>
      <c r="L10" s="1"/>
      <c r="M10" s="1">
        <v>2</v>
      </c>
      <c r="N10" s="1"/>
      <c r="O10" s="1"/>
      <c r="P10" s="1">
        <v>3</v>
      </c>
      <c r="Q10" s="1"/>
      <c r="R10" s="1"/>
    </row>
    <row r="11" spans="2:18" x14ac:dyDescent="0.25">
      <c r="B11" s="1" t="s">
        <v>17</v>
      </c>
      <c r="C11" s="1" t="s">
        <v>38</v>
      </c>
      <c r="D11" s="1">
        <v>6501</v>
      </c>
      <c r="E11" s="5" t="s">
        <v>50</v>
      </c>
      <c r="F11" s="1" t="s">
        <v>44</v>
      </c>
      <c r="G11" s="1">
        <v>1</v>
      </c>
      <c r="H11" s="1"/>
      <c r="I11" s="1"/>
      <c r="J11" s="1">
        <v>2</v>
      </c>
      <c r="K11" s="1"/>
      <c r="L11" s="1"/>
      <c r="M11" s="1">
        <v>2</v>
      </c>
      <c r="N11" s="1" t="s">
        <v>43</v>
      </c>
      <c r="O11" s="2">
        <v>1</v>
      </c>
      <c r="P11" s="1">
        <v>3</v>
      </c>
      <c r="Q11" s="1" t="s">
        <v>47</v>
      </c>
      <c r="R11" s="2">
        <f>2/P11</f>
        <v>0.66666666666666663</v>
      </c>
    </row>
    <row r="12" spans="2:18" x14ac:dyDescent="0.25">
      <c r="B12" s="1" t="s">
        <v>17</v>
      </c>
      <c r="C12" s="4" t="s">
        <v>38</v>
      </c>
      <c r="D12" s="1">
        <v>6502</v>
      </c>
      <c r="E12" s="5" t="s">
        <v>50</v>
      </c>
      <c r="F12" s="4" t="s">
        <v>28</v>
      </c>
      <c r="G12" s="1">
        <v>13</v>
      </c>
      <c r="H12" s="1" t="s">
        <v>59</v>
      </c>
      <c r="I12" s="2">
        <f>3/G12</f>
        <v>0.23076923076923078</v>
      </c>
      <c r="J12" s="4">
        <v>24</v>
      </c>
      <c r="K12" s="4" t="s">
        <v>27</v>
      </c>
      <c r="L12" s="2">
        <f>4/J12</f>
        <v>0.16666666666666666</v>
      </c>
      <c r="M12" s="4">
        <v>21</v>
      </c>
      <c r="N12" s="1" t="s">
        <v>33</v>
      </c>
      <c r="O12" s="2">
        <f>6/M12</f>
        <v>0.2857142857142857</v>
      </c>
      <c r="P12" s="4">
        <v>33</v>
      </c>
      <c r="Q12" s="1" t="s">
        <v>35</v>
      </c>
      <c r="R12" s="2">
        <f>7/P12</f>
        <v>0.21212121212121213</v>
      </c>
    </row>
    <row r="13" spans="2:18" x14ac:dyDescent="0.25">
      <c r="B13" s="1" t="s">
        <v>17</v>
      </c>
      <c r="C13" s="4" t="s">
        <v>38</v>
      </c>
      <c r="D13" s="1">
        <v>6503</v>
      </c>
      <c r="E13" s="5" t="s">
        <v>50</v>
      </c>
      <c r="F13" s="4" t="s">
        <v>30</v>
      </c>
      <c r="G13" s="1">
        <v>23</v>
      </c>
      <c r="H13" s="1" t="s">
        <v>60</v>
      </c>
      <c r="I13" s="2">
        <f>4/G13</f>
        <v>0.17391304347826086</v>
      </c>
      <c r="J13" s="4">
        <v>31</v>
      </c>
      <c r="K13" s="4" t="s">
        <v>29</v>
      </c>
      <c r="L13" s="2">
        <f>5/J13</f>
        <v>0.16129032258064516</v>
      </c>
      <c r="M13" s="4">
        <v>45</v>
      </c>
      <c r="N13" s="1" t="s">
        <v>34</v>
      </c>
      <c r="O13" s="2">
        <f>7/M13</f>
        <v>0.15555555555555556</v>
      </c>
      <c r="P13" s="4">
        <v>22</v>
      </c>
      <c r="Q13" s="1" t="s">
        <v>36</v>
      </c>
      <c r="R13" s="2">
        <f>4/P13</f>
        <v>0.18181818181818182</v>
      </c>
    </row>
    <row r="14" spans="2:18" x14ac:dyDescent="0.25">
      <c r="B14" s="1" t="s">
        <v>17</v>
      </c>
      <c r="C14" s="4" t="s">
        <v>38</v>
      </c>
      <c r="D14" s="1">
        <v>6504</v>
      </c>
      <c r="E14" s="5" t="s">
        <v>50</v>
      </c>
      <c r="F14" s="4" t="s">
        <v>32</v>
      </c>
      <c r="G14" s="1">
        <v>12</v>
      </c>
      <c r="H14" s="1" t="s">
        <v>61</v>
      </c>
      <c r="I14" s="2">
        <f>5/G14</f>
        <v>0.41666666666666669</v>
      </c>
      <c r="J14" s="7">
        <v>14</v>
      </c>
      <c r="K14" s="7" t="s">
        <v>31</v>
      </c>
      <c r="L14" s="2">
        <f>4/J14</f>
        <v>0.2857142857142857</v>
      </c>
      <c r="M14" s="7">
        <v>15</v>
      </c>
      <c r="N14" s="7" t="s">
        <v>31</v>
      </c>
      <c r="O14" s="2">
        <f>6/M14</f>
        <v>0.4</v>
      </c>
      <c r="P14" s="4">
        <v>13</v>
      </c>
      <c r="Q14" s="4" t="s">
        <v>37</v>
      </c>
      <c r="R14" s="2">
        <f>5/P14</f>
        <v>0.38461538461538464</v>
      </c>
    </row>
    <row r="15" spans="2:18" x14ac:dyDescent="0.25">
      <c r="B15" s="1" t="s">
        <v>17</v>
      </c>
      <c r="C15" s="1" t="s">
        <v>38</v>
      </c>
      <c r="D15" s="8" t="s">
        <v>14</v>
      </c>
      <c r="E15" s="10" t="s">
        <v>51</v>
      </c>
      <c r="F15" s="4" t="s">
        <v>41</v>
      </c>
      <c r="G15" s="1">
        <v>16</v>
      </c>
      <c r="H15" s="1" t="s">
        <v>58</v>
      </c>
      <c r="I15" s="2">
        <f>4/G15</f>
        <v>0.25</v>
      </c>
      <c r="J15" s="1">
        <v>17</v>
      </c>
      <c r="K15" s="1" t="s">
        <v>40</v>
      </c>
      <c r="L15" s="2">
        <f>5/J15</f>
        <v>0.29411764705882354</v>
      </c>
      <c r="M15">
        <v>21</v>
      </c>
      <c r="N15" s="1" t="s">
        <v>45</v>
      </c>
      <c r="O15" s="2">
        <f>6/M15</f>
        <v>0.2857142857142857</v>
      </c>
      <c r="P15" s="1">
        <v>7</v>
      </c>
      <c r="Q15" s="1" t="s">
        <v>46</v>
      </c>
      <c r="R15" s="2">
        <f>2/P15</f>
        <v>0.2857142857142857</v>
      </c>
    </row>
    <row r="16" spans="2:18" x14ac:dyDescent="0.25">
      <c r="B16" s="1" t="s">
        <v>17</v>
      </c>
      <c r="C16" s="4" t="s">
        <v>13</v>
      </c>
      <c r="D16" s="8" t="s">
        <v>14</v>
      </c>
      <c r="E16" s="10" t="s">
        <v>51</v>
      </c>
      <c r="F16" s="1" t="s">
        <v>25</v>
      </c>
      <c r="G16" s="1">
        <v>20</v>
      </c>
      <c r="H16" s="1" t="s">
        <v>65</v>
      </c>
      <c r="I16" s="2">
        <f>7/G16</f>
        <v>0.35</v>
      </c>
      <c r="J16" s="1">
        <v>25</v>
      </c>
      <c r="K16" s="1" t="s">
        <v>21</v>
      </c>
      <c r="L16" s="2">
        <f>5/J16</f>
        <v>0.2</v>
      </c>
      <c r="M16" s="1">
        <v>22</v>
      </c>
      <c r="N16" s="1" t="s">
        <v>21</v>
      </c>
      <c r="O16" s="2">
        <f>4/M16</f>
        <v>0.18181818181818182</v>
      </c>
      <c r="P16" s="1">
        <v>6</v>
      </c>
      <c r="Q16" s="1"/>
      <c r="R16" s="1"/>
    </row>
    <row r="17" spans="2:19" x14ac:dyDescent="0.25">
      <c r="B17" s="1" t="s">
        <v>17</v>
      </c>
      <c r="C17" s="4" t="s">
        <v>13</v>
      </c>
      <c r="D17" s="1">
        <v>2003</v>
      </c>
      <c r="E17" s="1" t="s">
        <v>51</v>
      </c>
      <c r="F17" s="1" t="s">
        <v>23</v>
      </c>
      <c r="G17" s="1"/>
      <c r="H17" s="1"/>
      <c r="I17" s="1"/>
      <c r="J17" s="1">
        <v>2</v>
      </c>
      <c r="K17" s="1"/>
      <c r="L17" s="1"/>
      <c r="M17" s="1">
        <v>4</v>
      </c>
      <c r="N17" s="1" t="s">
        <v>22</v>
      </c>
      <c r="O17" s="2">
        <v>0.5</v>
      </c>
      <c r="P17" s="1">
        <v>1</v>
      </c>
      <c r="Q17" s="1"/>
      <c r="R17" s="1"/>
    </row>
    <row r="18" spans="2:19" x14ac:dyDescent="0.25">
      <c r="B18" s="1" t="s">
        <v>17</v>
      </c>
      <c r="C18" s="1" t="s">
        <v>38</v>
      </c>
      <c r="D18" s="1">
        <v>2003</v>
      </c>
      <c r="E18" s="1" t="s">
        <v>51</v>
      </c>
      <c r="F18" s="1" t="s">
        <v>42</v>
      </c>
      <c r="G18" s="1"/>
      <c r="H18" s="1"/>
      <c r="I18" s="1"/>
      <c r="J18" s="1"/>
      <c r="K18" s="1"/>
      <c r="L18" s="1"/>
      <c r="M18" s="1">
        <v>2</v>
      </c>
      <c r="N18" s="1"/>
      <c r="O18" s="1"/>
      <c r="P18" s="1">
        <v>1</v>
      </c>
      <c r="Q18" s="1"/>
      <c r="R18" s="1"/>
    </row>
    <row r="19" spans="2:19" x14ac:dyDescent="0.25">
      <c r="B19" s="1" t="s">
        <v>17</v>
      </c>
      <c r="C19" s="4" t="s">
        <v>38</v>
      </c>
      <c r="D19" s="1">
        <v>3002</v>
      </c>
      <c r="E19" s="1" t="s">
        <v>52</v>
      </c>
      <c r="F19" s="4" t="s">
        <v>26</v>
      </c>
      <c r="G19" s="1"/>
      <c r="H19" s="1"/>
      <c r="I19" s="1"/>
      <c r="J19" s="1">
        <v>2</v>
      </c>
      <c r="K19" s="1"/>
      <c r="L19" s="1"/>
      <c r="M19" s="1">
        <v>2</v>
      </c>
      <c r="N19" s="1"/>
      <c r="O19" s="1"/>
      <c r="P19" s="1"/>
      <c r="Q19" s="1"/>
      <c r="R19" s="2"/>
    </row>
    <row r="20" spans="2:19" x14ac:dyDescent="0.25">
      <c r="B20" s="1" t="s">
        <v>17</v>
      </c>
      <c r="C20" s="4" t="s">
        <v>13</v>
      </c>
      <c r="D20" s="1">
        <v>3001</v>
      </c>
      <c r="E20" s="1" t="s">
        <v>52</v>
      </c>
      <c r="F20" s="1" t="s">
        <v>24</v>
      </c>
      <c r="G20" s="3">
        <v>2</v>
      </c>
      <c r="H20" s="1"/>
      <c r="I20" s="1"/>
      <c r="J20" s="1">
        <v>6</v>
      </c>
      <c r="K20" s="1" t="s">
        <v>20</v>
      </c>
      <c r="L20" s="2">
        <f>4/J20</f>
        <v>0.66666666666666663</v>
      </c>
      <c r="M20" s="1">
        <v>1</v>
      </c>
      <c r="N20" s="1"/>
      <c r="O20" s="1"/>
      <c r="P20" s="1"/>
      <c r="Q20" s="1"/>
      <c r="R20" s="1"/>
    </row>
    <row r="21" spans="2:19" x14ac:dyDescent="0.25">
      <c r="B21" s="17"/>
      <c r="C21" s="18"/>
      <c r="D21" s="17"/>
      <c r="E21" s="17"/>
      <c r="F21" s="21" t="s">
        <v>62</v>
      </c>
      <c r="G21" s="19">
        <f>SUM(G8:G20)</f>
        <v>102</v>
      </c>
      <c r="H21" s="1"/>
      <c r="I21" s="1"/>
      <c r="J21" s="19">
        <f>SUM(J8:J20)</f>
        <v>140</v>
      </c>
      <c r="K21" s="1"/>
      <c r="L21" s="2"/>
      <c r="M21" s="19">
        <f>SUM(M8:M20)</f>
        <v>142</v>
      </c>
      <c r="N21" s="1"/>
      <c r="O21" s="1"/>
      <c r="P21" s="19">
        <f>SUM(P8:P20)</f>
        <v>92</v>
      </c>
      <c r="Q21" s="1"/>
      <c r="R21" s="1"/>
    </row>
    <row r="22" spans="2:19" x14ac:dyDescent="0.25">
      <c r="B22" s="1" t="s">
        <v>18</v>
      </c>
      <c r="C22" s="4" t="s">
        <v>15</v>
      </c>
      <c r="D22" s="1">
        <v>4501</v>
      </c>
      <c r="E22" s="1" t="s">
        <v>49</v>
      </c>
      <c r="F22" s="1" t="s">
        <v>2</v>
      </c>
      <c r="G22" s="1"/>
      <c r="H22" s="1"/>
      <c r="I22" s="1"/>
      <c r="J22" s="1">
        <v>54</v>
      </c>
      <c r="K22" s="1" t="s">
        <v>3</v>
      </c>
      <c r="L22" s="2">
        <f>23/J22</f>
        <v>0.42592592592592593</v>
      </c>
      <c r="M22" s="1">
        <v>20</v>
      </c>
      <c r="N22" s="1" t="s">
        <v>3</v>
      </c>
      <c r="O22" s="2">
        <f>11/M22</f>
        <v>0.55000000000000004</v>
      </c>
      <c r="P22" s="1">
        <v>30</v>
      </c>
      <c r="Q22" s="1" t="s">
        <v>7</v>
      </c>
      <c r="R22" s="2">
        <f>10/P22</f>
        <v>0.33333333333333331</v>
      </c>
    </row>
    <row r="23" spans="2:19" x14ac:dyDescent="0.25">
      <c r="B23" s="17"/>
      <c r="C23" s="18"/>
      <c r="D23" s="17"/>
      <c r="E23" s="17"/>
      <c r="F23" s="21" t="s">
        <v>63</v>
      </c>
      <c r="G23" s="20">
        <f>SUM(G22)</f>
        <v>0</v>
      </c>
      <c r="H23" s="1"/>
      <c r="I23" s="1"/>
      <c r="J23" s="20">
        <f>SUM(J22)</f>
        <v>54</v>
      </c>
      <c r="K23" s="1"/>
      <c r="L23" s="2"/>
      <c r="M23" s="20">
        <f>SUM(M22)</f>
        <v>20</v>
      </c>
      <c r="N23" s="1"/>
      <c r="O23" s="2"/>
      <c r="P23" s="20">
        <f>SUM(P22)</f>
        <v>30</v>
      </c>
      <c r="Q23" s="1"/>
      <c r="R23" s="2"/>
    </row>
    <row r="24" spans="2:19" x14ac:dyDescent="0.25">
      <c r="B24" s="1" t="s">
        <v>19</v>
      </c>
      <c r="C24" s="4" t="s">
        <v>15</v>
      </c>
      <c r="D24" s="1">
        <v>4502</v>
      </c>
      <c r="E24" s="1" t="s">
        <v>49</v>
      </c>
      <c r="F24" s="9" t="s">
        <v>4</v>
      </c>
      <c r="G24" s="1"/>
      <c r="H24" s="1"/>
      <c r="I24" s="1"/>
      <c r="J24" s="1">
        <v>15</v>
      </c>
      <c r="K24" s="1" t="s">
        <v>5</v>
      </c>
      <c r="L24" s="2">
        <f>8/J24</f>
        <v>0.53333333333333333</v>
      </c>
      <c r="M24" s="1">
        <v>2</v>
      </c>
      <c r="N24" s="1"/>
      <c r="O24" s="1"/>
      <c r="P24" s="1">
        <v>6</v>
      </c>
      <c r="Q24" s="1"/>
      <c r="R24" s="1"/>
    </row>
    <row r="25" spans="2:19" x14ac:dyDescent="0.25">
      <c r="B25" s="14"/>
      <c r="C25" s="15"/>
      <c r="D25" s="14"/>
      <c r="E25" s="14"/>
      <c r="F25" s="21" t="s">
        <v>64</v>
      </c>
      <c r="G25" s="20">
        <f>SUM(G24)</f>
        <v>0</v>
      </c>
      <c r="H25" s="14"/>
      <c r="I25" s="14"/>
      <c r="J25" s="20">
        <f>SUM(J24)</f>
        <v>15</v>
      </c>
      <c r="K25" s="14"/>
      <c r="L25" s="16"/>
      <c r="M25" s="20">
        <f>SUM(M24)</f>
        <v>2</v>
      </c>
      <c r="N25" s="14"/>
      <c r="O25" s="14"/>
      <c r="P25" s="20">
        <f>SUM(P24)</f>
        <v>6</v>
      </c>
      <c r="Q25" s="14"/>
      <c r="R25" s="14"/>
    </row>
    <row r="26" spans="2:19" x14ac:dyDescent="0.25">
      <c r="G26" s="1">
        <f>+G21+G23+G25</f>
        <v>102</v>
      </c>
      <c r="J26" s="1">
        <f>+J21+J23+J25</f>
        <v>209</v>
      </c>
      <c r="M26" s="1">
        <f>+M21+M23+M25</f>
        <v>164</v>
      </c>
      <c r="P26" s="1">
        <f>+P21+P23+P25</f>
        <v>128</v>
      </c>
      <c r="S26" s="13" t="s">
        <v>57</v>
      </c>
    </row>
    <row r="30" spans="2:19" x14ac:dyDescent="0.25">
      <c r="G30" s="22"/>
    </row>
  </sheetData>
  <autoFilter ref="B6:R26">
    <filterColumn colId="2" hiddenButton="1" showButton="0"/>
    <filterColumn colId="3" showButton="0"/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5" showButton="0"/>
  </autoFilter>
  <mergeCells count="10">
    <mergeCell ref="B6:B7"/>
    <mergeCell ref="C6:C7"/>
    <mergeCell ref="B2:R2"/>
    <mergeCell ref="B3:R3"/>
    <mergeCell ref="B4:R4"/>
    <mergeCell ref="D6:F6"/>
    <mergeCell ref="G6:I6"/>
    <mergeCell ref="J6:L6"/>
    <mergeCell ref="M6:O6"/>
    <mergeCell ref="P6:R6"/>
  </mergeCells>
  <pageMargins left="0.7" right="0.7" top="0.75" bottom="0.75" header="0.3" footer="0.3"/>
  <pageSetup orientation="portrait" r:id="rId1"/>
  <ignoredErrors>
    <ignoredError sqref="L13:L14 O13 I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Jeison Mauricio Parada</dc:creator>
  <cp:lastModifiedBy>janeth castaneda</cp:lastModifiedBy>
  <dcterms:created xsi:type="dcterms:W3CDTF">2019-11-19T16:37:32Z</dcterms:created>
  <dcterms:modified xsi:type="dcterms:W3CDTF">2020-02-26T22:07:12Z</dcterms:modified>
</cp:coreProperties>
</file>