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AA_TRABAJOS EUDES 2024\Contrato Eudes 2024\EJECUCIÓN DEL CONTRATO CUENTAS 2024\Pago mes de noviembre de 2024\Evidencias Actividad No. 8\"/>
    </mc:Choice>
  </mc:AlternateContent>
  <xr:revisionPtr revIDLastSave="0" documentId="8_{6CD80C89-5229-49EA-9915-E7F8D3F87DF0}" xr6:coauthVersionLast="47" xr6:coauthVersionMax="47" xr10:uidLastSave="{00000000-0000-0000-0000-000000000000}"/>
  <bookViews>
    <workbookView xWindow="-120" yWindow="-120" windowWidth="29040" windowHeight="15840" xr2:uid="{11AD5B5F-2A97-4012-A614-E1D92785F7DE}"/>
  </bookViews>
  <sheets>
    <sheet name="DECRETO VIGENCIA 2023" sheetId="2" r:id="rId1"/>
    <sheet name="DECRETO VIGENCIA. 2024" sheetId="1" r:id="rId2"/>
  </sheets>
  <externalReferences>
    <externalReference r:id="rId3"/>
    <externalReference r:id="rId4"/>
  </externalReferences>
  <definedNames>
    <definedName name="_xlnm._FilterDatabase" localSheetId="0" hidden="1">'DECRETO VIGENCIA 2023'!$A$4:$AI$4</definedName>
    <definedName name="_xlnm._FilterDatabase" localSheetId="1" hidden="1">'DECRETO VIGENCIA. 2024'!$A$4:$AC$4</definedName>
    <definedName name="DECRETO" localSheetId="0">'DECRETO VIGENCIA 2023'!$AJ$57:$AR$58</definedName>
    <definedName name="DECRETO">'DECRETO VIGENCIA. 2024'!#REF!</definedName>
    <definedName name="DIRECTORIO">'[1] DIRECTORIO'!$A$2:$C$56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65" i="2" l="1"/>
  <c r="U65" i="2"/>
  <c r="AI65" i="2" s="1"/>
  <c r="AM64" i="2"/>
  <c r="AC64" i="2"/>
  <c r="AQ64" i="2" s="1"/>
  <c r="AB64" i="2"/>
  <c r="AP64" i="2" s="1"/>
  <c r="AA64" i="2"/>
  <c r="AO64" i="2" s="1"/>
  <c r="Z64" i="2"/>
  <c r="AN64" i="2" s="1"/>
  <c r="Y64" i="2"/>
  <c r="X64" i="2"/>
  <c r="AL64" i="2" s="1"/>
  <c r="W64" i="2"/>
  <c r="AK64" i="2" s="1"/>
  <c r="V64" i="2"/>
  <c r="AJ64" i="2" s="1"/>
  <c r="AR64" i="2" s="1"/>
  <c r="U64" i="2"/>
  <c r="AI64" i="2" s="1"/>
  <c r="T64" i="2"/>
  <c r="AH64" i="2" s="1"/>
  <c r="S64" i="2"/>
  <c r="AG64" i="2" s="1"/>
  <c r="AC63" i="2"/>
  <c r="AB63" i="2"/>
  <c r="AA63" i="2"/>
  <c r="Z63" i="2"/>
  <c r="Y63" i="2"/>
  <c r="X63" i="2"/>
  <c r="W63" i="2"/>
  <c r="V63" i="2"/>
  <c r="U63" i="2"/>
  <c r="T63" i="2"/>
  <c r="S63" i="2"/>
  <c r="AC62" i="2"/>
  <c r="AB62" i="2"/>
  <c r="AB65" i="2" s="1"/>
  <c r="AP65" i="2" s="1"/>
  <c r="AA62" i="2"/>
  <c r="AA65" i="2" s="1"/>
  <c r="AO65" i="2" s="1"/>
  <c r="Z62" i="2"/>
  <c r="Z65" i="2" s="1"/>
  <c r="Y62" i="2"/>
  <c r="Y65" i="2" s="1"/>
  <c r="AM65" i="2" s="1"/>
  <c r="X62" i="2"/>
  <c r="X65" i="2" s="1"/>
  <c r="AL65" i="2" s="1"/>
  <c r="W62" i="2"/>
  <c r="W65" i="2" s="1"/>
  <c r="AK65" i="2" s="1"/>
  <c r="V62" i="2"/>
  <c r="V65" i="2" s="1"/>
  <c r="AJ65" i="2" s="1"/>
  <c r="U62" i="2"/>
  <c r="T62" i="2"/>
  <c r="T65" i="2" s="1"/>
  <c r="AH65" i="2" s="1"/>
  <c r="S62" i="2"/>
  <c r="S65" i="2" s="1"/>
  <c r="AG65" i="2" s="1"/>
  <c r="AS61" i="2"/>
  <c r="AJ61" i="2"/>
  <c r="AR61" i="2" s="1"/>
  <c r="AG61" i="2"/>
  <c r="B61" i="2"/>
  <c r="A61" i="2" s="1"/>
  <c r="AS60" i="2"/>
  <c r="AJ60" i="2"/>
  <c r="AR60" i="2" s="1"/>
  <c r="AG60" i="2"/>
  <c r="B60" i="2"/>
  <c r="A60" i="2" s="1"/>
  <c r="B59" i="2"/>
  <c r="A59" i="2" s="1"/>
  <c r="B58" i="2"/>
  <c r="A58" i="2" s="1"/>
  <c r="AS57" i="2"/>
  <c r="AQ57" i="2"/>
  <c r="AP57" i="2"/>
  <c r="AO57" i="2"/>
  <c r="AN57" i="2"/>
  <c r="AM57" i="2"/>
  <c r="AL57" i="2"/>
  <c r="AK57" i="2"/>
  <c r="AJ57" i="2"/>
  <c r="AR57" i="2" s="1"/>
  <c r="AI57" i="2"/>
  <c r="AH57" i="2"/>
  <c r="AG57" i="2"/>
  <c r="AE57" i="2"/>
  <c r="AD57" i="2"/>
  <c r="AF57" i="2" s="1"/>
  <c r="B57" i="2"/>
  <c r="A57" i="2" s="1"/>
  <c r="AS56" i="2"/>
  <c r="AQ56" i="2"/>
  <c r="AP56" i="2"/>
  <c r="AO56" i="2"/>
  <c r="AN56" i="2"/>
  <c r="AM56" i="2"/>
  <c r="AL56" i="2"/>
  <c r="AK56" i="2"/>
  <c r="AJ56" i="2"/>
  <c r="AR56" i="2" s="1"/>
  <c r="AI56" i="2"/>
  <c r="AH56" i="2"/>
  <c r="AG56" i="2"/>
  <c r="AF56" i="2"/>
  <c r="AE56" i="2"/>
  <c r="AD56" i="2"/>
  <c r="B56" i="2"/>
  <c r="A56" i="2" s="1"/>
  <c r="AS55" i="2"/>
  <c r="AQ55" i="2"/>
  <c r="AP55" i="2"/>
  <c r="AO55" i="2"/>
  <c r="AN55" i="2"/>
  <c r="AM55" i="2"/>
  <c r="AL55" i="2"/>
  <c r="AK55" i="2"/>
  <c r="AJ55" i="2"/>
  <c r="AR55" i="2" s="1"/>
  <c r="AI55" i="2"/>
  <c r="AH55" i="2"/>
  <c r="AG55" i="2"/>
  <c r="AE55" i="2"/>
  <c r="AD55" i="2"/>
  <c r="AF55" i="2" s="1"/>
  <c r="B55" i="2"/>
  <c r="A55" i="2" s="1"/>
  <c r="AS54" i="2"/>
  <c r="AQ54" i="2"/>
  <c r="AP54" i="2"/>
  <c r="AO54" i="2"/>
  <c r="AN54" i="2"/>
  <c r="AM54" i="2"/>
  <c r="AL54" i="2"/>
  <c r="AK54" i="2"/>
  <c r="AJ54" i="2"/>
  <c r="AR54" i="2" s="1"/>
  <c r="AI54" i="2"/>
  <c r="AH54" i="2"/>
  <c r="AG54" i="2"/>
  <c r="AF54" i="2"/>
  <c r="AE54" i="2"/>
  <c r="AD54" i="2"/>
  <c r="B54" i="2"/>
  <c r="A54" i="2" s="1"/>
  <c r="AS53" i="2"/>
  <c r="AQ53" i="2"/>
  <c r="AP53" i="2"/>
  <c r="AO53" i="2"/>
  <c r="AN53" i="2"/>
  <c r="AM53" i="2"/>
  <c r="AL53" i="2"/>
  <c r="AK53" i="2"/>
  <c r="AJ53" i="2"/>
  <c r="AR53" i="2" s="1"/>
  <c r="AI53" i="2"/>
  <c r="AH53" i="2"/>
  <c r="AG53" i="2"/>
  <c r="AE53" i="2"/>
  <c r="AD53" i="2"/>
  <c r="AF53" i="2" s="1"/>
  <c r="B53" i="2"/>
  <c r="A53" i="2" s="1"/>
  <c r="AS52" i="2"/>
  <c r="AQ52" i="2"/>
  <c r="AP52" i="2"/>
  <c r="AO52" i="2"/>
  <c r="AN52" i="2"/>
  <c r="AM52" i="2"/>
  <c r="AL52" i="2"/>
  <c r="AK52" i="2"/>
  <c r="AJ52" i="2"/>
  <c r="AR52" i="2" s="1"/>
  <c r="AI52" i="2"/>
  <c r="AH52" i="2"/>
  <c r="AG52" i="2"/>
  <c r="AF52" i="2"/>
  <c r="AE52" i="2"/>
  <c r="AD52" i="2"/>
  <c r="B52" i="2"/>
  <c r="A52" i="2" s="1"/>
  <c r="AS51" i="2"/>
  <c r="AQ51" i="2"/>
  <c r="AP51" i="2"/>
  <c r="AO51" i="2"/>
  <c r="AN51" i="2"/>
  <c r="AM51" i="2"/>
  <c r="AL51" i="2"/>
  <c r="AK51" i="2"/>
  <c r="AJ51" i="2"/>
  <c r="AR51" i="2" s="1"/>
  <c r="AI51" i="2"/>
  <c r="AH51" i="2"/>
  <c r="AG51" i="2"/>
  <c r="AE51" i="2"/>
  <c r="AD51" i="2"/>
  <c r="AF51" i="2" s="1"/>
  <c r="B51" i="2"/>
  <c r="A51" i="2" s="1"/>
  <c r="AS50" i="2"/>
  <c r="AQ50" i="2"/>
  <c r="AP50" i="2"/>
  <c r="AO50" i="2"/>
  <c r="AN50" i="2"/>
  <c r="AM50" i="2"/>
  <c r="AL50" i="2"/>
  <c r="AK50" i="2"/>
  <c r="AJ50" i="2"/>
  <c r="AR50" i="2" s="1"/>
  <c r="AI50" i="2"/>
  <c r="AH50" i="2"/>
  <c r="AG50" i="2"/>
  <c r="AF50" i="2"/>
  <c r="AE50" i="2"/>
  <c r="AD50" i="2"/>
  <c r="B50" i="2"/>
  <c r="A50" i="2" s="1"/>
  <c r="AS49" i="2"/>
  <c r="AQ49" i="2"/>
  <c r="AP49" i="2"/>
  <c r="AO49" i="2"/>
  <c r="AN49" i="2"/>
  <c r="AM49" i="2"/>
  <c r="AL49" i="2"/>
  <c r="AK49" i="2"/>
  <c r="AJ49" i="2"/>
  <c r="AR49" i="2" s="1"/>
  <c r="AI49" i="2"/>
  <c r="AH49" i="2"/>
  <c r="AG49" i="2"/>
  <c r="AE49" i="2"/>
  <c r="AD49" i="2"/>
  <c r="AF49" i="2" s="1"/>
  <c r="B49" i="2"/>
  <c r="A49" i="2" s="1"/>
  <c r="AS48" i="2"/>
  <c r="AQ48" i="2"/>
  <c r="AP48" i="2"/>
  <c r="AO48" i="2"/>
  <c r="AN48" i="2"/>
  <c r="AM48" i="2"/>
  <c r="AL48" i="2"/>
  <c r="AK48" i="2"/>
  <c r="AJ48" i="2"/>
  <c r="AR48" i="2" s="1"/>
  <c r="AI48" i="2"/>
  <c r="AH48" i="2"/>
  <c r="AG48" i="2"/>
  <c r="AF48" i="2"/>
  <c r="AE48" i="2"/>
  <c r="AD48" i="2"/>
  <c r="B48" i="2"/>
  <c r="A48" i="2" s="1"/>
  <c r="AS47" i="2"/>
  <c r="AQ47" i="2"/>
  <c r="AP47" i="2"/>
  <c r="AO47" i="2"/>
  <c r="AN47" i="2"/>
  <c r="AM47" i="2"/>
  <c r="AL47" i="2"/>
  <c r="AK47" i="2"/>
  <c r="AJ47" i="2"/>
  <c r="AR47" i="2" s="1"/>
  <c r="AI47" i="2"/>
  <c r="AH47" i="2"/>
  <c r="AG47" i="2"/>
  <c r="AE47" i="2"/>
  <c r="AD47" i="2"/>
  <c r="AF47" i="2" s="1"/>
  <c r="B47" i="2"/>
  <c r="A47" i="2" s="1"/>
  <c r="AS46" i="2"/>
  <c r="AQ46" i="2"/>
  <c r="AP46" i="2"/>
  <c r="AO46" i="2"/>
  <c r="AN46" i="2"/>
  <c r="AM46" i="2"/>
  <c r="AL46" i="2"/>
  <c r="AK46" i="2"/>
  <c r="AJ46" i="2"/>
  <c r="AR46" i="2" s="1"/>
  <c r="AI46" i="2"/>
  <c r="AH46" i="2"/>
  <c r="AG46" i="2"/>
  <c r="AF46" i="2"/>
  <c r="AE46" i="2"/>
  <c r="AD46" i="2"/>
  <c r="B46" i="2"/>
  <c r="A46" i="2" s="1"/>
  <c r="AS45" i="2"/>
  <c r="AQ45" i="2"/>
  <c r="AP45" i="2"/>
  <c r="AO45" i="2"/>
  <c r="AN45" i="2"/>
  <c r="AM45" i="2"/>
  <c r="AL45" i="2"/>
  <c r="AK45" i="2"/>
  <c r="AJ45" i="2"/>
  <c r="AR45" i="2" s="1"/>
  <c r="AI45" i="2"/>
  <c r="AH45" i="2"/>
  <c r="AG45" i="2"/>
  <c r="AE45" i="2"/>
  <c r="AD45" i="2"/>
  <c r="AF45" i="2" s="1"/>
  <c r="B45" i="2"/>
  <c r="A45" i="2" s="1"/>
  <c r="AS44" i="2"/>
  <c r="AQ44" i="2"/>
  <c r="AP44" i="2"/>
  <c r="AO44" i="2"/>
  <c r="AN44" i="2"/>
  <c r="AM44" i="2"/>
  <c r="AL44" i="2"/>
  <c r="AK44" i="2"/>
  <c r="AJ44" i="2"/>
  <c r="AR44" i="2" s="1"/>
  <c r="AI44" i="2"/>
  <c r="AH44" i="2"/>
  <c r="AG44" i="2"/>
  <c r="AF44" i="2"/>
  <c r="AE44" i="2"/>
  <c r="AD44" i="2"/>
  <c r="B44" i="2"/>
  <c r="A44" i="2" s="1"/>
  <c r="AS43" i="2"/>
  <c r="AQ43" i="2"/>
  <c r="AP43" i="2"/>
  <c r="AO43" i="2"/>
  <c r="AN43" i="2"/>
  <c r="AM43" i="2"/>
  <c r="AL43" i="2"/>
  <c r="AK43" i="2"/>
  <c r="AJ43" i="2"/>
  <c r="AR43" i="2" s="1"/>
  <c r="AI43" i="2"/>
  <c r="AH43" i="2"/>
  <c r="AG43" i="2"/>
  <c r="AE43" i="2"/>
  <c r="AD43" i="2"/>
  <c r="AF43" i="2" s="1"/>
  <c r="B43" i="2"/>
  <c r="A43" i="2" s="1"/>
  <c r="AS42" i="2"/>
  <c r="AQ42" i="2"/>
  <c r="AP42" i="2"/>
  <c r="AO42" i="2"/>
  <c r="AN42" i="2"/>
  <c r="AM42" i="2"/>
  <c r="AL42" i="2"/>
  <c r="AK42" i="2"/>
  <c r="AJ42" i="2"/>
  <c r="AR42" i="2" s="1"/>
  <c r="AI42" i="2"/>
  <c r="AH42" i="2"/>
  <c r="AG42" i="2"/>
  <c r="AF42" i="2"/>
  <c r="AE42" i="2"/>
  <c r="AD42" i="2"/>
  <c r="B42" i="2"/>
  <c r="A42" i="2" s="1"/>
  <c r="AS41" i="2"/>
  <c r="AQ41" i="2"/>
  <c r="AP41" i="2"/>
  <c r="AO41" i="2"/>
  <c r="AN41" i="2"/>
  <c r="AM41" i="2"/>
  <c r="AL41" i="2"/>
  <c r="AK41" i="2"/>
  <c r="AJ41" i="2"/>
  <c r="AR41" i="2" s="1"/>
  <c r="AI41" i="2"/>
  <c r="AH41" i="2"/>
  <c r="AG41" i="2"/>
  <c r="AE41" i="2"/>
  <c r="AD41" i="2"/>
  <c r="AF41" i="2" s="1"/>
  <c r="B41" i="2"/>
  <c r="A41" i="2" s="1"/>
  <c r="AS40" i="2"/>
  <c r="AQ40" i="2"/>
  <c r="AP40" i="2"/>
  <c r="AO40" i="2"/>
  <c r="AN40" i="2"/>
  <c r="AM40" i="2"/>
  <c r="AL40" i="2"/>
  <c r="AK40" i="2"/>
  <c r="AJ40" i="2"/>
  <c r="AR40" i="2" s="1"/>
  <c r="AI40" i="2"/>
  <c r="AH40" i="2"/>
  <c r="AG40" i="2"/>
  <c r="AF40" i="2"/>
  <c r="AE40" i="2"/>
  <c r="AD40" i="2"/>
  <c r="B40" i="2"/>
  <c r="A40" i="2" s="1"/>
  <c r="AS39" i="2"/>
  <c r="AQ39" i="2"/>
  <c r="AP39" i="2"/>
  <c r="AO39" i="2"/>
  <c r="AN39" i="2"/>
  <c r="AM39" i="2"/>
  <c r="AL39" i="2"/>
  <c r="AK39" i="2"/>
  <c r="AJ39" i="2"/>
  <c r="AR39" i="2" s="1"/>
  <c r="AI39" i="2"/>
  <c r="AH39" i="2"/>
  <c r="AG39" i="2"/>
  <c r="AE39" i="2"/>
  <c r="AD39" i="2"/>
  <c r="AF39" i="2" s="1"/>
  <c r="B39" i="2"/>
  <c r="A39" i="2" s="1"/>
  <c r="AS38" i="2"/>
  <c r="AQ38" i="2"/>
  <c r="AP38" i="2"/>
  <c r="AO38" i="2"/>
  <c r="AN38" i="2"/>
  <c r="AM38" i="2"/>
  <c r="AL38" i="2"/>
  <c r="AK38" i="2"/>
  <c r="AJ38" i="2"/>
  <c r="AR38" i="2" s="1"/>
  <c r="AI38" i="2"/>
  <c r="AH38" i="2"/>
  <c r="AG38" i="2"/>
  <c r="AF38" i="2"/>
  <c r="AD38" i="2"/>
  <c r="AE38" i="2" s="1"/>
  <c r="B38" i="2"/>
  <c r="A38" i="2" s="1"/>
  <c r="AS37" i="2"/>
  <c r="AQ37" i="2"/>
  <c r="AP37" i="2"/>
  <c r="AO37" i="2"/>
  <c r="AN37" i="2"/>
  <c r="AM37" i="2"/>
  <c r="AL37" i="2"/>
  <c r="AK37" i="2"/>
  <c r="AJ37" i="2"/>
  <c r="AR37" i="2" s="1"/>
  <c r="AI37" i="2"/>
  <c r="AH37" i="2"/>
  <c r="AG37" i="2"/>
  <c r="AE37" i="2"/>
  <c r="AD37" i="2"/>
  <c r="AF37" i="2" s="1"/>
  <c r="B37" i="2"/>
  <c r="A37" i="2" s="1"/>
  <c r="AS36" i="2"/>
  <c r="AQ36" i="2"/>
  <c r="AP36" i="2"/>
  <c r="AO36" i="2"/>
  <c r="AN36" i="2"/>
  <c r="AM36" i="2"/>
  <c r="AL36" i="2"/>
  <c r="AK36" i="2"/>
  <c r="AJ36" i="2"/>
  <c r="AR36" i="2" s="1"/>
  <c r="AI36" i="2"/>
  <c r="AH36" i="2"/>
  <c r="AG36" i="2"/>
  <c r="AF36" i="2"/>
  <c r="AE36" i="2"/>
  <c r="AD36" i="2"/>
  <c r="B36" i="2"/>
  <c r="A36" i="2" s="1"/>
  <c r="AS35" i="2"/>
  <c r="AQ35" i="2"/>
  <c r="AP35" i="2"/>
  <c r="AO35" i="2"/>
  <c r="AN35" i="2"/>
  <c r="AM35" i="2"/>
  <c r="AL35" i="2"/>
  <c r="AK35" i="2"/>
  <c r="AJ35" i="2"/>
  <c r="AR35" i="2" s="1"/>
  <c r="AI35" i="2"/>
  <c r="AH35" i="2"/>
  <c r="AG35" i="2"/>
  <c r="AE35" i="2"/>
  <c r="AD35" i="2"/>
  <c r="AF35" i="2" s="1"/>
  <c r="B35" i="2"/>
  <c r="A35" i="2" s="1"/>
  <c r="AS34" i="2"/>
  <c r="AQ34" i="2"/>
  <c r="AP34" i="2"/>
  <c r="AO34" i="2"/>
  <c r="AN34" i="2"/>
  <c r="AM34" i="2"/>
  <c r="AL34" i="2"/>
  <c r="AK34" i="2"/>
  <c r="AJ34" i="2"/>
  <c r="AR34" i="2" s="1"/>
  <c r="AI34" i="2"/>
  <c r="AH34" i="2"/>
  <c r="AG34" i="2"/>
  <c r="AF34" i="2"/>
  <c r="AD34" i="2"/>
  <c r="AE34" i="2" s="1"/>
  <c r="B34" i="2"/>
  <c r="A34" i="2" s="1"/>
  <c r="AS33" i="2"/>
  <c r="AQ33" i="2"/>
  <c r="AP33" i="2"/>
  <c r="AO33" i="2"/>
  <c r="AN33" i="2"/>
  <c r="AM33" i="2"/>
  <c r="AL33" i="2"/>
  <c r="AK33" i="2"/>
  <c r="AJ33" i="2"/>
  <c r="AR33" i="2" s="1"/>
  <c r="AI33" i="2"/>
  <c r="AH33" i="2"/>
  <c r="AG33" i="2"/>
  <c r="AE33" i="2"/>
  <c r="AD33" i="2"/>
  <c r="AF33" i="2" s="1"/>
  <c r="B33" i="2"/>
  <c r="A33" i="2" s="1"/>
  <c r="AS32" i="2"/>
  <c r="AQ32" i="2"/>
  <c r="AP32" i="2"/>
  <c r="AO32" i="2"/>
  <c r="AN32" i="2"/>
  <c r="AM32" i="2"/>
  <c r="AL32" i="2"/>
  <c r="AK32" i="2"/>
  <c r="AJ32" i="2"/>
  <c r="AR32" i="2" s="1"/>
  <c r="AI32" i="2"/>
  <c r="AH32" i="2"/>
  <c r="AG32" i="2"/>
  <c r="AF32" i="2"/>
  <c r="AE32" i="2"/>
  <c r="AD32" i="2"/>
  <c r="B32" i="2"/>
  <c r="A32" i="2" s="1"/>
  <c r="AS31" i="2"/>
  <c r="AQ31" i="2"/>
  <c r="AP31" i="2"/>
  <c r="AO31" i="2"/>
  <c r="AN31" i="2"/>
  <c r="AM31" i="2"/>
  <c r="AL31" i="2"/>
  <c r="AK31" i="2"/>
  <c r="AJ31" i="2"/>
  <c r="AR31" i="2" s="1"/>
  <c r="AI31" i="2"/>
  <c r="AH31" i="2"/>
  <c r="AG31" i="2"/>
  <c r="AE31" i="2"/>
  <c r="AD31" i="2"/>
  <c r="AF31" i="2" s="1"/>
  <c r="B31" i="2"/>
  <c r="A31" i="2" s="1"/>
  <c r="AS30" i="2"/>
  <c r="AQ30" i="2"/>
  <c r="AP30" i="2"/>
  <c r="AO30" i="2"/>
  <c r="AN30" i="2"/>
  <c r="AM30" i="2"/>
  <c r="AL30" i="2"/>
  <c r="AK30" i="2"/>
  <c r="AJ30" i="2"/>
  <c r="AR30" i="2" s="1"/>
  <c r="AI30" i="2"/>
  <c r="AH30" i="2"/>
  <c r="AG30" i="2"/>
  <c r="AF30" i="2"/>
  <c r="AD30" i="2"/>
  <c r="AE30" i="2" s="1"/>
  <c r="B30" i="2"/>
  <c r="A30" i="2" s="1"/>
  <c r="AS29" i="2"/>
  <c r="AQ29" i="2"/>
  <c r="AP29" i="2"/>
  <c r="AO29" i="2"/>
  <c r="AN29" i="2"/>
  <c r="AM29" i="2"/>
  <c r="AL29" i="2"/>
  <c r="AK29" i="2"/>
  <c r="AJ29" i="2"/>
  <c r="AR29" i="2" s="1"/>
  <c r="AI29" i="2"/>
  <c r="AH29" i="2"/>
  <c r="AG29" i="2"/>
  <c r="AE29" i="2"/>
  <c r="AD29" i="2"/>
  <c r="AF29" i="2" s="1"/>
  <c r="B29" i="2"/>
  <c r="A29" i="2" s="1"/>
  <c r="AS28" i="2"/>
  <c r="AQ28" i="2"/>
  <c r="AP28" i="2"/>
  <c r="AO28" i="2"/>
  <c r="AN28" i="2"/>
  <c r="AM28" i="2"/>
  <c r="AL28" i="2"/>
  <c r="AK28" i="2"/>
  <c r="AJ28" i="2"/>
  <c r="AR28" i="2" s="1"/>
  <c r="AI28" i="2"/>
  <c r="AH28" i="2"/>
  <c r="AG28" i="2"/>
  <c r="AF28" i="2"/>
  <c r="AE28" i="2"/>
  <c r="AD28" i="2"/>
  <c r="B28" i="2"/>
  <c r="A28" i="2" s="1"/>
  <c r="AS27" i="2"/>
  <c r="AQ27" i="2"/>
  <c r="AP27" i="2"/>
  <c r="AO27" i="2"/>
  <c r="AN27" i="2"/>
  <c r="AM27" i="2"/>
  <c r="AL27" i="2"/>
  <c r="AK27" i="2"/>
  <c r="AJ27" i="2"/>
  <c r="AR27" i="2" s="1"/>
  <c r="AI27" i="2"/>
  <c r="AH27" i="2"/>
  <c r="AG27" i="2"/>
  <c r="AE27" i="2"/>
  <c r="AD27" i="2"/>
  <c r="AF27" i="2" s="1"/>
  <c r="B27" i="2"/>
  <c r="A27" i="2" s="1"/>
  <c r="AS26" i="2"/>
  <c r="AQ26" i="2"/>
  <c r="AP26" i="2"/>
  <c r="AO26" i="2"/>
  <c r="AN26" i="2"/>
  <c r="AM26" i="2"/>
  <c r="AL26" i="2"/>
  <c r="AK26" i="2"/>
  <c r="AJ26" i="2"/>
  <c r="AR26" i="2" s="1"/>
  <c r="AI26" i="2"/>
  <c r="AH26" i="2"/>
  <c r="AG26" i="2"/>
  <c r="AF26" i="2"/>
  <c r="AD26" i="2"/>
  <c r="AE26" i="2" s="1"/>
  <c r="B26" i="2"/>
  <c r="A26" i="2" s="1"/>
  <c r="AS25" i="2"/>
  <c r="AQ25" i="2"/>
  <c r="AP25" i="2"/>
  <c r="AO25" i="2"/>
  <c r="AN25" i="2"/>
  <c r="AM25" i="2"/>
  <c r="AL25" i="2"/>
  <c r="AK25" i="2"/>
  <c r="AJ25" i="2"/>
  <c r="AR25" i="2" s="1"/>
  <c r="AI25" i="2"/>
  <c r="AH25" i="2"/>
  <c r="AG25" i="2"/>
  <c r="AE25" i="2"/>
  <c r="AD25" i="2"/>
  <c r="AF25" i="2" s="1"/>
  <c r="B25" i="2"/>
  <c r="A25" i="2" s="1"/>
  <c r="AS24" i="2"/>
  <c r="AQ24" i="2"/>
  <c r="AP24" i="2"/>
  <c r="AO24" i="2"/>
  <c r="AN24" i="2"/>
  <c r="AM24" i="2"/>
  <c r="AL24" i="2"/>
  <c r="AK24" i="2"/>
  <c r="AJ24" i="2"/>
  <c r="AR24" i="2" s="1"/>
  <c r="AI24" i="2"/>
  <c r="AH24" i="2"/>
  <c r="AG24" i="2"/>
  <c r="AF24" i="2"/>
  <c r="AE24" i="2"/>
  <c r="AD24" i="2"/>
  <c r="B24" i="2"/>
  <c r="A24" i="2" s="1"/>
  <c r="AS23" i="2"/>
  <c r="AQ23" i="2"/>
  <c r="AP23" i="2"/>
  <c r="AO23" i="2"/>
  <c r="AN23" i="2"/>
  <c r="AM23" i="2"/>
  <c r="AL23" i="2"/>
  <c r="AK23" i="2"/>
  <c r="AJ23" i="2"/>
  <c r="AR23" i="2" s="1"/>
  <c r="AI23" i="2"/>
  <c r="AH23" i="2"/>
  <c r="AG23" i="2"/>
  <c r="AE23" i="2"/>
  <c r="AD23" i="2"/>
  <c r="AF23" i="2" s="1"/>
  <c r="B23" i="2"/>
  <c r="A23" i="2" s="1"/>
  <c r="AS22" i="2"/>
  <c r="AQ22" i="2"/>
  <c r="AP22" i="2"/>
  <c r="AO22" i="2"/>
  <c r="AN22" i="2"/>
  <c r="AM22" i="2"/>
  <c r="AL22" i="2"/>
  <c r="AK22" i="2"/>
  <c r="AJ22" i="2"/>
  <c r="AR22" i="2" s="1"/>
  <c r="AI22" i="2"/>
  <c r="AH22" i="2"/>
  <c r="AG22" i="2"/>
  <c r="AF22" i="2"/>
  <c r="AD22" i="2"/>
  <c r="AE22" i="2" s="1"/>
  <c r="B22" i="2"/>
  <c r="A22" i="2" s="1"/>
  <c r="AS21" i="2"/>
  <c r="AQ21" i="2"/>
  <c r="AP21" i="2"/>
  <c r="AO21" i="2"/>
  <c r="AN21" i="2"/>
  <c r="AM21" i="2"/>
  <c r="AL21" i="2"/>
  <c r="AK21" i="2"/>
  <c r="AJ21" i="2"/>
  <c r="AR21" i="2" s="1"/>
  <c r="AI21" i="2"/>
  <c r="AH21" i="2"/>
  <c r="AG21" i="2"/>
  <c r="AE21" i="2"/>
  <c r="AD21" i="2"/>
  <c r="AF21" i="2" s="1"/>
  <c r="B21" i="2"/>
  <c r="A21" i="2" s="1"/>
  <c r="AS20" i="2"/>
  <c r="AQ20" i="2"/>
  <c r="AP20" i="2"/>
  <c r="AO20" i="2"/>
  <c r="AN20" i="2"/>
  <c r="AM20" i="2"/>
  <c r="AL20" i="2"/>
  <c r="AK20" i="2"/>
  <c r="AJ20" i="2"/>
  <c r="AR20" i="2" s="1"/>
  <c r="AI20" i="2"/>
  <c r="AH20" i="2"/>
  <c r="AG20" i="2"/>
  <c r="AF20" i="2"/>
  <c r="AE20" i="2"/>
  <c r="AD20" i="2"/>
  <c r="B20" i="2"/>
  <c r="A20" i="2" s="1"/>
  <c r="AS19" i="2"/>
  <c r="AQ19" i="2"/>
  <c r="AP19" i="2"/>
  <c r="AO19" i="2"/>
  <c r="AN19" i="2"/>
  <c r="AM19" i="2"/>
  <c r="AL19" i="2"/>
  <c r="AK19" i="2"/>
  <c r="AJ19" i="2"/>
  <c r="AR19" i="2" s="1"/>
  <c r="AI19" i="2"/>
  <c r="AH19" i="2"/>
  <c r="AG19" i="2"/>
  <c r="AF19" i="2"/>
  <c r="AE19" i="2"/>
  <c r="AD19" i="2"/>
  <c r="B19" i="2"/>
  <c r="A19" i="2" s="1"/>
  <c r="AS18" i="2"/>
  <c r="AQ18" i="2"/>
  <c r="AP18" i="2"/>
  <c r="AO18" i="2"/>
  <c r="AN18" i="2"/>
  <c r="AM18" i="2"/>
  <c r="AL18" i="2"/>
  <c r="AK18" i="2"/>
  <c r="AJ18" i="2"/>
  <c r="AR18" i="2" s="1"/>
  <c r="AI18" i="2"/>
  <c r="AH18" i="2"/>
  <c r="AG18" i="2"/>
  <c r="AD18" i="2"/>
  <c r="AF18" i="2" s="1"/>
  <c r="B18" i="2"/>
  <c r="A18" i="2" s="1"/>
  <c r="AS17" i="2"/>
  <c r="AQ17" i="2"/>
  <c r="AP17" i="2"/>
  <c r="AO17" i="2"/>
  <c r="AN17" i="2"/>
  <c r="AM17" i="2"/>
  <c r="AL17" i="2"/>
  <c r="AK17" i="2"/>
  <c r="AJ17" i="2"/>
  <c r="AR17" i="2" s="1"/>
  <c r="AI17" i="2"/>
  <c r="AH17" i="2"/>
  <c r="AG17" i="2"/>
  <c r="AE17" i="2"/>
  <c r="AD17" i="2"/>
  <c r="AF17" i="2" s="1"/>
  <c r="B17" i="2"/>
  <c r="A17" i="2" s="1"/>
  <c r="AS16" i="2"/>
  <c r="AQ16" i="2"/>
  <c r="AP16" i="2"/>
  <c r="AO16" i="2"/>
  <c r="AN16" i="2"/>
  <c r="AM16" i="2"/>
  <c r="AL16" i="2"/>
  <c r="AK16" i="2"/>
  <c r="AJ16" i="2"/>
  <c r="AR16" i="2" s="1"/>
  <c r="AI16" i="2"/>
  <c r="AH16" i="2"/>
  <c r="AG16" i="2"/>
  <c r="AF16" i="2"/>
  <c r="AE16" i="2"/>
  <c r="AD16" i="2"/>
  <c r="B16" i="2"/>
  <c r="A16" i="2" s="1"/>
  <c r="AS15" i="2"/>
  <c r="AQ15" i="2"/>
  <c r="AP15" i="2"/>
  <c r="AO15" i="2"/>
  <c r="AN15" i="2"/>
  <c r="AM15" i="2"/>
  <c r="AL15" i="2"/>
  <c r="AK15" i="2"/>
  <c r="AJ15" i="2"/>
  <c r="AR15" i="2" s="1"/>
  <c r="AI15" i="2"/>
  <c r="AH15" i="2"/>
  <c r="AG15" i="2"/>
  <c r="AF15" i="2"/>
  <c r="AE15" i="2"/>
  <c r="AD15" i="2"/>
  <c r="B15" i="2"/>
  <c r="A15" i="2" s="1"/>
  <c r="AS14" i="2"/>
  <c r="AQ14" i="2"/>
  <c r="AP14" i="2"/>
  <c r="AO14" i="2"/>
  <c r="AN14" i="2"/>
  <c r="AM14" i="2"/>
  <c r="AL14" i="2"/>
  <c r="AK14" i="2"/>
  <c r="AJ14" i="2"/>
  <c r="AR14" i="2" s="1"/>
  <c r="AI14" i="2"/>
  <c r="AH14" i="2"/>
  <c r="AG14" i="2"/>
  <c r="AD14" i="2"/>
  <c r="AF14" i="2" s="1"/>
  <c r="B14" i="2"/>
  <c r="A14" i="2" s="1"/>
  <c r="AS13" i="2"/>
  <c r="AJ13" i="2"/>
  <c r="AR13" i="2" s="1"/>
  <c r="AG13" i="2"/>
  <c r="B13" i="2"/>
  <c r="A13" i="2"/>
  <c r="AS12" i="2"/>
  <c r="AJ12" i="2"/>
  <c r="AR12" i="2" s="1"/>
  <c r="AG12" i="2"/>
  <c r="B12" i="2"/>
  <c r="A12" i="2" s="1"/>
  <c r="AS11" i="2"/>
  <c r="AJ11" i="2"/>
  <c r="AR11" i="2" s="1"/>
  <c r="AG11" i="2"/>
  <c r="B11" i="2"/>
  <c r="A11" i="2" s="1"/>
  <c r="AS10" i="2"/>
  <c r="AJ10" i="2"/>
  <c r="AR10" i="2" s="1"/>
  <c r="AG10" i="2"/>
  <c r="B10" i="2"/>
  <c r="A10" i="2" s="1"/>
  <c r="AS9" i="2"/>
  <c r="AQ9" i="2"/>
  <c r="AP9" i="2"/>
  <c r="AO9" i="2"/>
  <c r="AN9" i="2"/>
  <c r="AM9" i="2"/>
  <c r="AL9" i="2"/>
  <c r="AK9" i="2"/>
  <c r="AJ9" i="2"/>
  <c r="AR9" i="2" s="1"/>
  <c r="AI9" i="2"/>
  <c r="AH9" i="2"/>
  <c r="AG9" i="2"/>
  <c r="AE9" i="2"/>
  <c r="AD9" i="2"/>
  <c r="AF9" i="2" s="1"/>
  <c r="B9" i="2"/>
  <c r="A9" i="2" s="1"/>
  <c r="AS8" i="2"/>
  <c r="AQ8" i="2"/>
  <c r="AP8" i="2"/>
  <c r="AO8" i="2"/>
  <c r="AN8" i="2"/>
  <c r="AM8" i="2"/>
  <c r="AL8" i="2"/>
  <c r="AK8" i="2"/>
  <c r="AJ8" i="2"/>
  <c r="AR8" i="2" s="1"/>
  <c r="AI8" i="2"/>
  <c r="AH8" i="2"/>
  <c r="AG8" i="2"/>
  <c r="AF8" i="2"/>
  <c r="AE8" i="2"/>
  <c r="AD8" i="2"/>
  <c r="B8" i="2"/>
  <c r="A8" i="2" s="1"/>
  <c r="AS7" i="2"/>
  <c r="AQ7" i="2"/>
  <c r="AP7" i="2"/>
  <c r="AO7" i="2"/>
  <c r="AN7" i="2"/>
  <c r="AM7" i="2"/>
  <c r="AL7" i="2"/>
  <c r="AK7" i="2"/>
  <c r="AJ7" i="2"/>
  <c r="AR7" i="2" s="1"/>
  <c r="AI7" i="2"/>
  <c r="AH7" i="2"/>
  <c r="AG7" i="2"/>
  <c r="AE7" i="2"/>
  <c r="AD7" i="2"/>
  <c r="AF7" i="2" s="1"/>
  <c r="B7" i="2"/>
  <c r="A7" i="2" s="1"/>
  <c r="AS6" i="2"/>
  <c r="AQ6" i="2"/>
  <c r="AP6" i="2"/>
  <c r="AO6" i="2"/>
  <c r="AN6" i="2"/>
  <c r="AM6" i="2"/>
  <c r="AL6" i="2"/>
  <c r="AK6" i="2"/>
  <c r="AJ6" i="2"/>
  <c r="AR6" i="2" s="1"/>
  <c r="AI6" i="2"/>
  <c r="AH6" i="2"/>
  <c r="AG6" i="2"/>
  <c r="AD6" i="2"/>
  <c r="AF6" i="2" s="1"/>
  <c r="B6" i="2"/>
  <c r="A6" i="2" s="1"/>
  <c r="AS5" i="2"/>
  <c r="AQ5" i="2"/>
  <c r="AP5" i="2"/>
  <c r="AO5" i="2"/>
  <c r="AN5" i="2"/>
  <c r="AM5" i="2"/>
  <c r="AL5" i="2"/>
  <c r="AK5" i="2"/>
  <c r="AJ5" i="2"/>
  <c r="AR5" i="2" s="1"/>
  <c r="AI5" i="2"/>
  <c r="AH5" i="2"/>
  <c r="AG5" i="2"/>
  <c r="AD5" i="2"/>
  <c r="AF5" i="2" s="1"/>
  <c r="B5" i="2"/>
  <c r="A5" i="2" s="1"/>
  <c r="AC3" i="2"/>
  <c r="AB3" i="2"/>
  <c r="AA3" i="2"/>
  <c r="Z3" i="2"/>
  <c r="Y3" i="2"/>
  <c r="X3" i="2"/>
  <c r="W3" i="2"/>
  <c r="V3" i="2"/>
  <c r="U3" i="2"/>
  <c r="T3" i="2"/>
  <c r="S3" i="2"/>
  <c r="Y2" i="2"/>
  <c r="W2" i="2"/>
  <c r="U2" i="2"/>
  <c r="T2" i="2"/>
  <c r="S2" i="2"/>
  <c r="Z66" i="2" l="1"/>
  <c r="AN65" i="2"/>
  <c r="AR65" i="2" s="1"/>
  <c r="AC67" i="2"/>
  <c r="AE5" i="2"/>
  <c r="AQ65" i="2"/>
  <c r="AE6" i="2"/>
  <c r="AE14" i="2"/>
  <c r="AE18" i="2"/>
  <c r="AC66" i="2"/>
</calcChain>
</file>

<file path=xl/sharedStrings.xml><?xml version="1.0" encoding="utf-8"?>
<sst xmlns="http://schemas.openxmlformats.org/spreadsheetml/2006/main" count="1506" uniqueCount="273">
  <si>
    <t>Año Fiscal:</t>
  </si>
  <si>
    <t/>
  </si>
  <si>
    <t>Vigencia:</t>
  </si>
  <si>
    <t>Actual</t>
  </si>
  <si>
    <t>Periodo:</t>
  </si>
  <si>
    <t>Enero-Octubre</t>
  </si>
  <si>
    <t>TOTAL MADR</t>
  </si>
  <si>
    <t>DIRECCION</t>
  </si>
  <si>
    <t>DEPENDENCIA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</si>
  <si>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</si>
  <si>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</si>
  <si>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</si>
  <si>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</si>
  <si>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</si>
  <si>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</si>
  <si>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</si>
  <si>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</si>
  <si>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</si>
  <si>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</si>
  <si>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</si>
  <si>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</si>
  <si>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</si>
  <si>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</si>
  <si>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</si>
  <si>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</si>
  <si>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</si>
  <si>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</si>
  <si>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</si>
  <si>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</si>
  <si>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</si>
  <si>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</si>
  <si>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</si>
  <si>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</si>
  <si>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</si>
  <si>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</si>
  <si>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</si>
  <si>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 xml:space="preserve">% EJECUCION EN COMPROMISOS </t>
  </si>
  <si>
    <t>% EJECUCION EN PAGOS</t>
  </si>
  <si>
    <t>Columna1</t>
  </si>
  <si>
    <t>17-01-01</t>
  </si>
  <si>
    <t>MINAGRICULTURA - GESTIÓN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</si>
  <si>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</si>
  <si>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</si>
  <si>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</si>
  <si>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</si>
  <si>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</si>
  <si>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</si>
  <si>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</si>
  <si>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</si>
  <si>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</si>
  <si>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</si>
  <si>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</si>
  <si>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</si>
  <si>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</si>
  <si>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</si>
  <si>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</si>
  <si>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A-03-02-02-065-002</t>
  </si>
  <si>
    <t>065</t>
  </si>
  <si>
    <t>002</t>
  </si>
  <si>
    <t>DISTINTAS A MEMBRESÍAS</t>
  </si>
  <si>
    <t>A-03-02-02-105-002</t>
  </si>
  <si>
    <t>105</t>
  </si>
  <si>
    <t>A-03-02-02-135-001</t>
  </si>
  <si>
    <t>135</t>
  </si>
  <si>
    <t>001</t>
  </si>
  <si>
    <t>MEMBRESÍAS</t>
  </si>
  <si>
    <t>A-03-03-01-020</t>
  </si>
  <si>
    <t>020</t>
  </si>
  <si>
    <t>FONDO DE FOMENTO AGROPECUARIO DECRETO LEY  1279 DE 1994</t>
  </si>
  <si>
    <t>A-03-03-01-067</t>
  </si>
  <si>
    <t>067</t>
  </si>
  <si>
    <t>DESARROLLO DE FUNCIONES DE APOYO AL SECTOR AGROPECUARIO EN CIENCIA, TECNOLOGÍA E INNOVACIÓN A CARGO DE CORPOICA A NIVEL NACIONAL. LEY 1731 DE 2014</t>
  </si>
  <si>
    <t>A-03-03-01-999</t>
  </si>
  <si>
    <t>999</t>
  </si>
  <si>
    <t>OTRAS TRANSFERENCIAS - DISTRIBUCIÓN PREVIO CONCEPTO DGPPN</t>
  </si>
  <si>
    <t>A-03-03-04-050</t>
  </si>
  <si>
    <t>04</t>
  </si>
  <si>
    <t>050</t>
  </si>
  <si>
    <t>TRANSFERENCIA A LA SOCIEDAD FIDUCIARIA DE DESARROLLO AGROPECUARIO S.A. FIDUAGRARIA - PATRIMONIO AUTÓNOMO DE REMANENTES - INCODER EN LIQUIDACIÓN</t>
  </si>
  <si>
    <t>A-03-03-04-070</t>
  </si>
  <si>
    <t>070</t>
  </si>
  <si>
    <t>FONDO DE FOMENTO PARA LAS MUJERES RURALES -FOMMUR, LEY 731 DE 2002</t>
  </si>
  <si>
    <t>A-03-04-02-004</t>
  </si>
  <si>
    <t>004</t>
  </si>
  <si>
    <t>BONOS PENSIONALES (DE PENSIONES)</t>
  </si>
  <si>
    <t>A-03-04-02-009</t>
  </si>
  <si>
    <t>009</t>
  </si>
  <si>
    <t>OBLIGACIONES CONVENCIONALES PENSIONADOS DEL IDEMA (OTRAS PRESTACIONES DE JUBILACIÓN)</t>
  </si>
  <si>
    <t>A-03-04-02-012</t>
  </si>
  <si>
    <t>012</t>
  </si>
  <si>
    <t>INCAPACIDADES Y LICENCIAS DE MATERNIDAD Y PATERNIDAD (NO DE PENSIONES)</t>
  </si>
  <si>
    <t>A-03-04-02-080</t>
  </si>
  <si>
    <t>080</t>
  </si>
  <si>
    <t>MESADAS PENSIONALES DEL IDEMA (DE PENSIONES)</t>
  </si>
  <si>
    <t>Oficina Asesora de Planeación y Prospectiva/Grupo de Comunicaciones y Prensa</t>
  </si>
  <si>
    <t>A-03-06-01-001</t>
  </si>
  <si>
    <t>06</t>
  </si>
  <si>
    <t>FORTALECIMIENTO DE LAS ASOCIACIONES Y LIGAS DE CONSUMIDORES (LEY 73 DE 1981 Y DECRETO 1320 DE 1982)</t>
  </si>
  <si>
    <t>A-03-10</t>
  </si>
  <si>
    <t>SENTENCIAS Y CONCILIACIONES</t>
  </si>
  <si>
    <t>A-03-11-02-001</t>
  </si>
  <si>
    <t>11</t>
  </si>
  <si>
    <t>TRANSFERENCIAS AL SECTOR AGRÍCOLA Y SECTOR INDUSTRIAL PARA APOYO A LA PRODUCCIÓN - ARTÍCULO 1 LEY 16 DE 1990 Y ARTÍCULO 1 LEY 101 DE 1993; LEY 795 DE 2003</t>
  </si>
  <si>
    <t>A-03-11-06-004</t>
  </si>
  <si>
    <t>APERTURA Y/U OPERACIÓN OFICINAS DE LA RED SOCIAL DEL BANCO AGRARIO A NIVEL NACIONAL. LEY 795 DE 2003</t>
  </si>
  <si>
    <t>A-08-01</t>
  </si>
  <si>
    <t>08</t>
  </si>
  <si>
    <t>IMPUESTOS</t>
  </si>
  <si>
    <t>A-08-03</t>
  </si>
  <si>
    <t>TASAS Y DERECHOS ADMINISTRATIVOS</t>
  </si>
  <si>
    <t>A-08-04-01</t>
  </si>
  <si>
    <t>SSF</t>
  </si>
  <si>
    <t>CUOTA DE FISCALIZACIÓN Y AUDITAJE</t>
  </si>
  <si>
    <t>C-1701-1100-3-51103F</t>
  </si>
  <si>
    <t>C</t>
  </si>
  <si>
    <t>1701</t>
  </si>
  <si>
    <t>1100</t>
  </si>
  <si>
    <t>3</t>
  </si>
  <si>
    <t>51103F</t>
  </si>
  <si>
    <t>5. CONVERGENCIA REGIONAL / F. PROVISIÓN Y MEJORAMIENTO DE VIVIENDA RURAL</t>
  </si>
  <si>
    <t>C-1702-1100-19-30101B</t>
  </si>
  <si>
    <t>1702</t>
  </si>
  <si>
    <t>19</t>
  </si>
  <si>
    <t>30101B</t>
  </si>
  <si>
    <t>3. DERECHO HUMANO A LA ALIMENTACIÓN / B. PROVEER ACCESO A FACTORES PRODUCTIVOS EN FORMA OPORTUNA Y SIMULTÁNEA</t>
  </si>
  <si>
    <t>C-1702-1100-20-30101B</t>
  </si>
  <si>
    <t>20</t>
  </si>
  <si>
    <t>C-1702-1100-21-30101B</t>
  </si>
  <si>
    <t>21</t>
  </si>
  <si>
    <t>C-1703-1100-8-30101B</t>
  </si>
  <si>
    <t>1703</t>
  </si>
  <si>
    <t>8</t>
  </si>
  <si>
    <t>C-1708-1100-3-40403A</t>
  </si>
  <si>
    <t>1708</t>
  </si>
  <si>
    <t>40403A</t>
  </si>
  <si>
    <t>4. TRANSFORMACIÓN PRODUCTIVA, INTERNACIONALIZACIÓN Y ACCIÓN CLÍMATICA / A. MODELOS DE PRODUCCIÓN SOSTENIBLE Y REGENERATIVOS EN AGRICULTURA Y GANADERÍA</t>
  </si>
  <si>
    <t>C-1709-1100-6-30101B</t>
  </si>
  <si>
    <t>1709</t>
  </si>
  <si>
    <t>6</t>
  </si>
  <si>
    <t>C-1799-1100-9-53105B</t>
  </si>
  <si>
    <t>1799</t>
  </si>
  <si>
    <t>9</t>
  </si>
  <si>
    <t>53105B</t>
  </si>
  <si>
    <t>5. CONVERGENCIA REGIONAL / B. ENTIDADES PÚBLICAS TERRITORIALES Y NACIONALES FORTALECIDAS</t>
  </si>
  <si>
    <t>C-1799-1100-16-30206D</t>
  </si>
  <si>
    <t>16</t>
  </si>
  <si>
    <t>30206D</t>
  </si>
  <si>
    <t>3. DERECHO HUMANO A LA ALIMENTACIÓN / D. MINISTERIO DE AGRICULTURA Y DESARROLLO RURAL COMO RECTOR DEL DISEÑO DE POLÍTICA</t>
  </si>
  <si>
    <t>C-1799-1100-17-30206D</t>
  </si>
  <si>
    <t>17</t>
  </si>
  <si>
    <t>C-1799-1100-18-30206D-1799053-02</t>
  </si>
  <si>
    <t>18</t>
  </si>
  <si>
    <t>1799053</t>
  </si>
  <si>
    <t>ADQUIS. DE BYS - DOCUMENTOS DE LINEAMIENTOS TÉCNICOS - FORTALECIMIENTO DEL DIRECCIONAMIENTO ESTRATÉGICO SECTORIAL PARA LA CONSOLIDACIÓN DE LA SOBERANÍA ALIMENTARIA Y LA MATERIALIZACIÓN DEL POTENCIAL PARA LA VIDA DEL CAMPO COLOMBIANO A NIVEL   NACION</t>
  </si>
  <si>
    <t>C-1799-1100-18-30206D-1799054-02</t>
  </si>
  <si>
    <t>1799054</t>
  </si>
  <si>
    <t>ADQUIS. DE BYS - DOCUMENTOS DE PLANEACIÓN - FORTALECIMIENTO DEL DIRECCIONAMIENTO ESTRATÉGICO SECTORIAL PARA LA CONSOLIDACIÓN DE LA SOBERANÍA ALIMENTARIA Y LA MATERIALIZACIÓN DEL POTENCIAL PARA LA VIDA DEL CAMPO COLOMBIANO A NIVEL   NACIONAL - PREVIO</t>
  </si>
  <si>
    <t>C-1799-1100-18-30206D-1799063-02</t>
  </si>
  <si>
    <t>1799063</t>
  </si>
  <si>
    <t>ADQUIS. DE BYS - SERVICIOS DE INFORMACIÓN IMPLEMENTADOS - FORTALECIMIENTO DEL DIRECCIONAMIENTO ESTRATÉGICO SECTORIAL PARA LA CONSOLIDACIÓN DE LA SOBERANÍA ALIMENTARIA Y LA MATERIALIZACIÓN DEL POTENCIAL PARA LA VIDA DEL CAMPO COLOMBIANO A NIVEL   NAC</t>
  </si>
  <si>
    <t>C-1799-1100-18-30206D-1799064-02</t>
  </si>
  <si>
    <t>1799064</t>
  </si>
  <si>
    <t>ADQUIS. DE BYS - DOCUMENTO PARA LA PLANEACIÓN ESTRATÉGICA EN TI - FORTALECIMIENTO DEL DIRECCIONAMIENTO ESTRATÉGICO SECTORIAL PARA LA CONSOLIDACIÓN DE LA SOBERANÍA ALIMENTARIA Y LA MATERIALIZACIÓN DEL POTENCIAL PARA LA VIDA DEL CAMPO COLOMBIANO A NIV</t>
  </si>
  <si>
    <t>C-1799-1100-18-30206D-1799065-02</t>
  </si>
  <si>
    <t>1799065</t>
  </si>
  <si>
    <t>ADQUIS. DE BYS - SERVICIOS TECNOLÓGICOS - FORTALECIMIENTO DEL DIRECCIONAMIENTO ESTRATÉGICO SECTORIAL PARA LA CONSOLIDACIÓN DE LA SOBERANÍA ALIMENTARIA Y LA MATERIALIZACIÓN DEL POTENCIAL PARA LA VIDA DEL CAMPO COLOMBIANO A NIVEL   NACIONAL - PREVIO C</t>
  </si>
  <si>
    <t>C-1799-1100-18-30206D-1799070-02</t>
  </si>
  <si>
    <t>1799070</t>
  </si>
  <si>
    <t xml:space="preserve">ADQUIS. DE BYS - SERVICIO DE ASISTENCIA TÉCNICA - FORTALECIMIENTO DEL DIRECCIONAMIENTO ESTRATÉGICO SECTORIAL PARA LA CONSOLIDACIÓN DE LA SOBERANÍA ALIMENTARIA Y LA MATERIALIZACIÓN DEL POTENCIAL PARA LA VIDA DEL CAMPO COLOMBIANO A NIVEL   NACIONAL - </t>
  </si>
  <si>
    <t>TOTAL FUNCIONAMIENTO</t>
  </si>
  <si>
    <t>TOTAL DEUDA</t>
  </si>
  <si>
    <t>TOTAL INVERSION</t>
  </si>
  <si>
    <t>SECRETARIA</t>
  </si>
  <si>
    <t>Subdirección Administrativa - Grupo Talento Humano</t>
  </si>
  <si>
    <t>Subdirección Administrativa</t>
  </si>
  <si>
    <t>VAA</t>
  </si>
  <si>
    <t>Dirección de Cadenas Agrícolas y Forestales</t>
  </si>
  <si>
    <t>DESPACHO</t>
  </si>
  <si>
    <t>Oficina de Asuntos Internacionales</t>
  </si>
  <si>
    <t>Dirección de Cadenas Pecuarias, Pesqueras y Acuícolas</t>
  </si>
  <si>
    <t>VDR</t>
  </si>
  <si>
    <t>Dirección de Gestión de Bienes Públicos Rurales</t>
  </si>
  <si>
    <t>Dirección Innovación Desarrollo Tecnológico Protección Sanitaria</t>
  </si>
  <si>
    <t>Secretaria General</t>
  </si>
  <si>
    <t>Dirección de la Mujer Rural</t>
  </si>
  <si>
    <t>Grupo Gestión Integral de Entidades Liquidadas</t>
  </si>
  <si>
    <t>Oficina Asesora Jurídica</t>
  </si>
  <si>
    <t>Dirección de Financiamiento y Riesgos Agropecuarios</t>
  </si>
  <si>
    <t>Dirección de Capacidades Productivas y Generación de Ingresos</t>
  </si>
  <si>
    <t>Viceministerio de Asuntos Agropecuarios</t>
  </si>
  <si>
    <t>Viceministerio de Desarrollo Rural</t>
  </si>
  <si>
    <t>Oficina de Tecnologías de la Información y las Comunicaciones</t>
  </si>
  <si>
    <t>Enero-Diciembre</t>
  </si>
  <si>
    <t>DEPENDENCIA2</t>
  </si>
  <si>
    <t>DIRECCION3</t>
  </si>
  <si>
    <t>DEPENDENCIA3</t>
  </si>
  <si>
    <t>APR. INICIAL5</t>
  </si>
  <si>
    <t>APR. ADICIONADA6</t>
  </si>
  <si>
    <t>APR. REDUCIDA7</t>
  </si>
  <si>
    <t>APR. VIGENTE8</t>
  </si>
  <si>
    <t>APR BLOQUEADA9</t>
  </si>
  <si>
    <t>CDP10</t>
  </si>
  <si>
    <t>APR. DISPONIBLE11</t>
  </si>
  <si>
    <t>COMPROMISO12</t>
  </si>
  <si>
    <t>OBLIGACION13</t>
  </si>
  <si>
    <t>ORDEN PAGO14</t>
  </si>
  <si>
    <t>PAGOS15</t>
  </si>
  <si>
    <t>POR COMPROMETER</t>
  </si>
  <si>
    <t>RUBRO2</t>
  </si>
  <si>
    <t>A-03-03-01-080</t>
  </si>
  <si>
    <t>TRANSFERENCIA PARA ENTIDADES EN PROCESO DE LIQUIDACIÓN</t>
  </si>
  <si>
    <t>A-03-03-04-071</t>
  </si>
  <si>
    <t>071</t>
  </si>
  <si>
    <t>FONDO PARA EL ACCESO A LOS INSUMOS AGROPECUARIOS -FAIA, LEY 2183 DE 2022</t>
  </si>
  <si>
    <t>B-10-04-01</t>
  </si>
  <si>
    <t>B</t>
  </si>
  <si>
    <t>APORTES AL FONDO DE CONTINGENCIAS</t>
  </si>
  <si>
    <t>C-1701-1100-3</t>
  </si>
  <si>
    <t>SUBSIDIO PARA LA CONSTRUCCIÓN O MEJORAMIENTO DE VIVIENDA DE INTERÉS SOCIAL RURAL PARA LA POBLACIÓN RURAL   NACIONAL</t>
  </si>
  <si>
    <t>C-1702-1100-7</t>
  </si>
  <si>
    <t>7</t>
  </si>
  <si>
    <t>FORTALECIMIENTO DEL MODELO DE APOYO A ALIANZAS PRODUCTIVAS DEL SECTOR AGROPECUARIO A NIVEL  NACIONAL</t>
  </si>
  <si>
    <t>C-1702-1100-9</t>
  </si>
  <si>
    <t>CONSTRUCCIÓN DE CAPACIDADES EMPRESARIALES RURALES: CONFIANZA Y OPORTUNIDAD A NIVEL  NACIONAL</t>
  </si>
  <si>
    <t>C-1702-1100-12</t>
  </si>
  <si>
    <t>12</t>
  </si>
  <si>
    <t>FORTALECIMIENTO DE ACTIVIDADES QUE IMPULSEN Y CONTRIBUYAN AL DESARROLLO DEL SECTOR AGROPECUARIO, PESQUERO Y DE DESARROLLO RURAL – FONDO DE FOMENTO AGROPECUARIO - FFA  NACIONAL</t>
  </si>
  <si>
    <t>15</t>
  </si>
  <si>
    <t>C-1702-1100-13</t>
  </si>
  <si>
    <t>13</t>
  </si>
  <si>
    <t>CONSTRUCCIÓN Y FORTALECIMIENTO DE POLÍTICAS DE GENERACIÓN DE INGRESOS Y FORTALECIMIENTO DE LAS CAPACIDADES PRODUCTIVAS QUE PERMITAN EL DESARROLLO AGROPECUARIO Y RURAL  NACIONAL</t>
  </si>
  <si>
    <t>C-1702-1100-14</t>
  </si>
  <si>
    <t>14</t>
  </si>
  <si>
    <t>FORTALECIMIENTO DE LOS MECANISMOS DE ATENCIÓN A LAS MUJERES RURALES Y CAMPESINAS PARA LA SUPERACIÓN DE LAS BRECHAS DE GENERO Y SOCIOECONÓMICAS A NIVEL NACIONAL</t>
  </si>
  <si>
    <t>C-1702-1100-15</t>
  </si>
  <si>
    <t>APOYO PARA GENERAR OPORTUNIDAD EDUCATIVAS A LOS JOVENES RURALES PARA PERMANECER EN EL CAMPO NACIONAL NACIONAL</t>
  </si>
  <si>
    <t>C-1703-1100-5</t>
  </si>
  <si>
    <t>5</t>
  </si>
  <si>
    <t>IMPLEMENTACIÓN DE ESTRATEGIAS PARA LA INCLUSIÓN FINANCIERA EN EL SECTOR AGROPECUARIO  NACIONAL</t>
  </si>
  <si>
    <t>C-1704-1100-2</t>
  </si>
  <si>
    <t>1704</t>
  </si>
  <si>
    <t>2</t>
  </si>
  <si>
    <t>FORTALECIMIENTO A LA FORMULACIÓN, COORDINACIÓN Y SEGUIMIENTO DE LA POLÍTICA PÚBLICA PARA EL ORDENAMIENTO PRODUCTIVO Y SOCIAL DE LA PROPIEDAD RURAL CON ENFOQUE TERRITORIAL  NACIONAL</t>
  </si>
  <si>
    <t>C-1706-1100-2</t>
  </si>
  <si>
    <t>1706</t>
  </si>
  <si>
    <t>APROVECHAMIENTO DE LAS OPORTUNIDADES AGROEXPORTADORAS   NACIONAL</t>
  </si>
  <si>
    <t>C-1707-1100-1</t>
  </si>
  <si>
    <t>1707</t>
  </si>
  <si>
    <t>1</t>
  </si>
  <si>
    <t>FORTALECIMIENTO DEL ESTATUS SANITARIO, FITOSANITARIO Y DE INOCUIDAD DEL SECTOR AGROPECUARIO A NIVEL  NACIONAL</t>
  </si>
  <si>
    <t>C-1708-1100-1</t>
  </si>
  <si>
    <t>IMPLEMENTACIÓN DE ESTRATEGIAS TECNOLOGICAS DIRIGIDAS AL DESARROLLO DE LA CADENA LACTEA   NACIONAL</t>
  </si>
  <si>
    <t>C-1708-1100-2</t>
  </si>
  <si>
    <t>MEJORAMIENTO DE LA SOSTENIBILIDAD DE LA PRODUCCIÓN AGROPECUARIA FRENTE A LOS FENÓMENOS CLIMÁTICOS  NACIONAL</t>
  </si>
  <si>
    <t>C-1708-1100-3</t>
  </si>
  <si>
    <t>DESARROLLO DE INICIATIVAS CLIMÁTICAMENTE INTELIGENTES PARA LA ADAPTACIÓN AL CAMBIO CLIMÁTICO Y LA SOSTENIBILIDAD EN SISTEMAS PRODUCTIVOS AGROPECUARIOS PRIORIZADOS (ARROZ, MAÍZ, BANANO, CAÑA DE AZÚCAR, PAPA Y GANADERÍA BOVINA).  NACIONAL</t>
  </si>
  <si>
    <t>C-1708-1100-4</t>
  </si>
  <si>
    <t>4</t>
  </si>
  <si>
    <t>FORTALECIMIENTO DE LA INNOVACION EN EL SECTOR AGROPECUARIO A NIVEL  NACIONAL</t>
  </si>
  <si>
    <t>C-1709-1100-3</t>
  </si>
  <si>
    <t>FORTALECIMIENTO PARA  EL DESARROLLO DE LA CADENA FORESTAL PRODUCTIVA  NACIONAL</t>
  </si>
  <si>
    <t>C-1709-1100-4</t>
  </si>
  <si>
    <t>FORTALECIMIENTO DE LA COMPETITIVIDAD DE LAS CADENAS PRODUCTIVAS AGROPECUARIAS A NIVEL  NACIONAL</t>
  </si>
  <si>
    <t>C-1799-1100-9</t>
  </si>
  <si>
    <t>ADECUACIÓN A LAS INSTALACIONES DEL MINISTERIO DE AGRICULTURA Y DESARROLLO RURAL EN MATERIA DE INFRAESTRUCTURA FÍSICA Y GESTIÓN DOCUMENTAL   BOGOTÁ</t>
  </si>
  <si>
    <t>C-1799-1100-12</t>
  </si>
  <si>
    <t>FORTALECIMIENTO DEL DISEÑO, SEGUIMIENTO Y EVALUACIÓN DE POLÍTICAS PÚBLICAS PARA EL DESARROLLO AGROPECUARIO   NACIONAL</t>
  </si>
  <si>
    <t>C-1799-1100-13</t>
  </si>
  <si>
    <t>FORTALECIMIENTO DE LAS CAPACIDADES PARA LA GESTIÓN Y ARTICULACIÓN DE LA POLÍTICA DE DESARROLLO RURAL   NACIONAL</t>
  </si>
  <si>
    <t>C-1799-1100-14</t>
  </si>
  <si>
    <t>FORTALECIMIENTO DE LA PLANEACIÓN ESTRATÉGICA Y LA GESTIÓN A NIVEL INSTITUCIONAL Y SECTORIAL, NACIONAL</t>
  </si>
  <si>
    <t>C-1799-1100-15</t>
  </si>
  <si>
    <t xml:space="preserve">FORTALECIMIENTO DE LA GESTIÓN DE TECNOLOGÍAS DE LA INFORMACIÓN - TI EN EL MINISTERIO DE AGRICULTURA Y DESARROLLO RURAL EN FUNCIÓN DE LA TRANSFORMACIÓN DIGITAL DEL SECTOR AGROPECUARIO.  BOGOTÁ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</si>
</sst>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\ #,##0.00;\-&quot;$&quot;\ #,##0.00"/>
    <numFmt numFmtId="43" formatCode="_-* #,##0.00_-;\-* #,##0.00_-;_-* &quot;-&quot;??_-;_-@_-"/>
    <numFmt numFmtId="164" formatCode="0.0%"/>
    <numFmt numFmtId="165" formatCode="[$-1240A]&quot;$&quot;\ #,##0.00;\-&quot;$&quot;\ #,##0.00"/>
    <numFmt numFmtId="166" formatCode="_-* #,##0_-;\-* #,##0_-;_-* &quot;-&quot;??_-;_-@_-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theme="1"/>
      <name val="Aptos Narrow"/>
      <family val="2"/>
      <scheme val="minor"/>
    </font>
    <font>
      <b/>
      <sz val="9"/>
      <color theme="1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8"/>
      <name val="Times New Roman"/>
      <family val="1"/>
    </font>
    <font>
      <sz val="8"/>
      <name val="Calibri"/>
      <family val="2"/>
    </font>
    <font>
      <b/>
      <sz val="10"/>
      <color rgb="FF000000"/>
      <name val="Times New Roman"/>
      <family val="1"/>
    </font>
    <font>
      <sz val="11"/>
      <color theme="0"/>
      <name val="Calibri"/>
      <family val="2"/>
    </font>
    <font>
      <b/>
      <sz val="9"/>
      <color theme="0"/>
      <name val="Times New Roman"/>
      <family val="1"/>
    </font>
    <font>
      <b/>
      <sz val="9"/>
      <name val="Times New Roman"/>
      <family val="1"/>
    </font>
    <font>
      <sz val="8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D3D3D3"/>
      </left>
      <right/>
      <top/>
      <bottom style="thin">
        <color rgb="FFD3D3D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61">
    <xf numFmtId="0" fontId="0" fillId="0" borderId="0" xfId="0"/>
    <xf numFmtId="0" fontId="3" fillId="0" borderId="0" xfId="3" applyFont="1"/>
    <xf numFmtId="0" fontId="4" fillId="0" borderId="1" xfId="3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0" xfId="3" applyFont="1" applyAlignment="1">
      <alignment horizontal="center" vertical="center" wrapText="1" readingOrder="1"/>
    </xf>
    <xf numFmtId="7" fontId="4" fillId="0" borderId="0" xfId="3" applyNumberFormat="1" applyFont="1" applyAlignment="1">
      <alignment horizontal="center" vertical="center" wrapText="1" readingOrder="1"/>
    </xf>
    <xf numFmtId="164" fontId="5" fillId="0" borderId="0" xfId="2" applyNumberFormat="1" applyFont="1"/>
    <xf numFmtId="165" fontId="6" fillId="0" borderId="0" xfId="1" applyNumberFormat="1" applyFont="1" applyAlignment="1">
      <alignment horizontal="center" vertical="center" wrapText="1" readingOrder="1"/>
    </xf>
    <xf numFmtId="0" fontId="4" fillId="0" borderId="2" xfId="3" applyFont="1" applyBorder="1" applyAlignment="1">
      <alignment horizontal="center" vertical="center" wrapText="1" readingOrder="1"/>
    </xf>
    <xf numFmtId="43" fontId="4" fillId="0" borderId="2" xfId="1" applyFont="1" applyBorder="1" applyAlignment="1">
      <alignment horizontal="center" vertical="center" wrapText="1" readingOrder="1"/>
    </xf>
    <xf numFmtId="0" fontId="4" fillId="2" borderId="2" xfId="3" applyFont="1" applyFill="1" applyBorder="1" applyAlignment="1">
      <alignment horizontal="center" vertical="center" wrapText="1" readingOrder="1"/>
    </xf>
    <xf numFmtId="0" fontId="4" fillId="2" borderId="1" xfId="3" applyFont="1" applyFill="1" applyBorder="1" applyAlignment="1">
      <alignment horizontal="center" vertical="center" wrapText="1" readingOrder="1"/>
    </xf>
    <xf numFmtId="0" fontId="4" fillId="2" borderId="3" xfId="3" applyFont="1" applyFill="1" applyBorder="1" applyAlignment="1">
      <alignment horizontal="center" vertical="center" wrapText="1" readingOrder="1"/>
    </xf>
    <xf numFmtId="0" fontId="4" fillId="2" borderId="4" xfId="3" applyFont="1" applyFill="1" applyBorder="1" applyAlignment="1">
      <alignment horizontal="center" vertical="center" wrapText="1" readingOrder="1"/>
    </xf>
    <xf numFmtId="164" fontId="7" fillId="2" borderId="5" xfId="2" applyNumberFormat="1" applyFont="1" applyFill="1" applyBorder="1" applyAlignment="1">
      <alignment horizontal="center" vertical="center" wrapText="1" readingOrder="1"/>
    </xf>
    <xf numFmtId="0" fontId="4" fillId="2" borderId="5" xfId="3" applyFont="1" applyFill="1" applyBorder="1" applyAlignment="1">
      <alignment horizontal="center" vertical="center" wrapText="1" readingOrder="1"/>
    </xf>
    <xf numFmtId="0" fontId="4" fillId="2" borderId="0" xfId="3" applyFont="1" applyFill="1" applyAlignment="1">
      <alignment horizontal="center" vertical="center" wrapText="1" readingOrder="1"/>
    </xf>
    <xf numFmtId="0" fontId="8" fillId="0" borderId="1" xfId="0" applyFont="1" applyBorder="1" applyAlignment="1">
      <alignment horizontal="left" vertical="center" wrapText="1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" xfId="0" applyFont="1" applyBorder="1" applyAlignment="1">
      <alignment vertical="center" wrapText="1" readingOrder="1"/>
    </xf>
    <xf numFmtId="165" fontId="8" fillId="0" borderId="1" xfId="0" applyNumberFormat="1" applyFont="1" applyBorder="1" applyAlignment="1">
      <alignment horizontal="right" vertical="center" wrapText="1" readingOrder="1"/>
    </xf>
    <xf numFmtId="164" fontId="9" fillId="0" borderId="3" xfId="2" applyNumberFormat="1" applyFont="1" applyFill="1" applyBorder="1" applyAlignment="1">
      <alignment horizontal="right" vertical="center" wrapText="1" readingOrder="1"/>
    </xf>
    <xf numFmtId="165" fontId="3" fillId="0" borderId="3" xfId="3" applyNumberFormat="1" applyFont="1" applyBorder="1" applyAlignment="1">
      <alignment horizontal="right" vertical="center" wrapText="1" readingOrder="1"/>
    </xf>
    <xf numFmtId="164" fontId="9" fillId="0" borderId="1" xfId="2" applyNumberFormat="1" applyFont="1" applyFill="1" applyBorder="1" applyAlignment="1">
      <alignment horizontal="right" vertical="center" wrapText="1" readingOrder="1"/>
    </xf>
    <xf numFmtId="165" fontId="3" fillId="0" borderId="1" xfId="3" applyNumberFormat="1" applyFont="1" applyBorder="1" applyAlignment="1">
      <alignment horizontal="right" vertical="center" wrapText="1" readingOrder="1"/>
    </xf>
    <xf numFmtId="0" fontId="8" fillId="3" borderId="1" xfId="0" applyFont="1" applyFill="1" applyBorder="1" applyAlignment="1">
      <alignment horizontal="center" vertical="center" wrapText="1" readingOrder="1"/>
    </xf>
    <xf numFmtId="0" fontId="8" fillId="3" borderId="1" xfId="0" applyFont="1" applyFill="1" applyBorder="1" applyAlignment="1">
      <alignment horizontal="left" vertical="center" wrapText="1" readingOrder="1"/>
    </xf>
    <xf numFmtId="0" fontId="8" fillId="3" borderId="1" xfId="0" applyFont="1" applyFill="1" applyBorder="1" applyAlignment="1">
      <alignment vertical="center" wrapText="1" readingOrder="1"/>
    </xf>
    <xf numFmtId="165" fontId="8" fillId="3" borderId="1" xfId="0" applyNumberFormat="1" applyFont="1" applyFill="1" applyBorder="1" applyAlignment="1">
      <alignment horizontal="right" vertical="center" wrapText="1" readingOrder="1"/>
    </xf>
    <xf numFmtId="166" fontId="3" fillId="0" borderId="0" xfId="3" applyNumberFormat="1" applyFont="1"/>
    <xf numFmtId="0" fontId="4" fillId="0" borderId="1" xfId="0" applyFont="1" applyBorder="1" applyAlignment="1">
      <alignment horizontal="left" vertical="center" wrapText="1" readingOrder="1"/>
    </xf>
    <xf numFmtId="0" fontId="7" fillId="0" borderId="1" xfId="0" applyFont="1" applyBorder="1" applyAlignment="1">
      <alignment horizontal="right" vertical="center" wrapText="1" readingOrder="1"/>
    </xf>
    <xf numFmtId="164" fontId="10" fillId="0" borderId="1" xfId="2" applyNumberFormat="1" applyFont="1" applyFill="1" applyBorder="1" applyAlignment="1">
      <alignment horizontal="right" vertical="center" wrapText="1" readingOrder="1"/>
    </xf>
    <xf numFmtId="0" fontId="8" fillId="0" borderId="6" xfId="0" applyFont="1" applyBorder="1" applyAlignment="1">
      <alignment horizontal="left" vertical="center" wrapText="1" readingOrder="1"/>
    </xf>
    <xf numFmtId="0" fontId="8" fillId="0" borderId="0" xfId="0" applyFont="1" applyAlignment="1">
      <alignment horizontal="left" vertical="center" wrapText="1" readingOrder="1"/>
    </xf>
    <xf numFmtId="0" fontId="8" fillId="0" borderId="0" xfId="0" applyFont="1" applyAlignment="1">
      <alignment horizontal="center" vertical="center" wrapText="1" readingOrder="1"/>
    </xf>
    <xf numFmtId="0" fontId="4" fillId="0" borderId="0" xfId="0" applyFont="1" applyAlignment="1">
      <alignment horizontal="left" vertical="center" wrapText="1" readingOrder="1"/>
    </xf>
    <xf numFmtId="0" fontId="8" fillId="0" borderId="0" xfId="0" applyFont="1" applyAlignment="1">
      <alignment vertical="center" wrapText="1" readingOrder="1"/>
    </xf>
    <xf numFmtId="0" fontId="7" fillId="0" borderId="0" xfId="0" applyFont="1" applyAlignment="1">
      <alignment horizontal="right" vertical="center" wrapText="1" readingOrder="1"/>
    </xf>
    <xf numFmtId="164" fontId="10" fillId="0" borderId="6" xfId="2" applyNumberFormat="1" applyFont="1" applyFill="1" applyBorder="1" applyAlignment="1">
      <alignment horizontal="right" vertical="center" wrapText="1" readingOrder="1"/>
    </xf>
    <xf numFmtId="165" fontId="3" fillId="0" borderId="6" xfId="3" applyNumberFormat="1" applyFont="1" applyBorder="1" applyAlignment="1">
      <alignment horizontal="right" vertical="center" wrapText="1" readingOrder="1"/>
    </xf>
    <xf numFmtId="0" fontId="8" fillId="0" borderId="0" xfId="3" applyFont="1" applyAlignment="1">
      <alignment horizontal="center" vertical="center" wrapText="1" readingOrder="1"/>
    </xf>
    <xf numFmtId="0" fontId="8" fillId="0" borderId="0" xfId="3" applyFont="1" applyAlignment="1">
      <alignment horizontal="left" vertical="center" wrapText="1" readingOrder="1"/>
    </xf>
    <xf numFmtId="0" fontId="4" fillId="0" borderId="2" xfId="3" applyFont="1" applyBorder="1" applyAlignment="1">
      <alignment horizontal="left" vertical="center" wrapText="1" readingOrder="1"/>
    </xf>
    <xf numFmtId="165" fontId="0" fillId="0" borderId="2" xfId="0" applyNumberFormat="1" applyBorder="1" applyAlignment="1">
      <alignment horizontal="right" vertical="center" wrapText="1" readingOrder="1"/>
    </xf>
    <xf numFmtId="164" fontId="10" fillId="0" borderId="0" xfId="2" applyNumberFormat="1" applyFont="1"/>
    <xf numFmtId="43" fontId="11" fillId="0" borderId="2" xfId="1" applyFont="1" applyBorder="1" applyAlignment="1">
      <alignment horizontal="center" vertical="center" wrapText="1" readingOrder="1"/>
    </xf>
    <xf numFmtId="10" fontId="3" fillId="0" borderId="0" xfId="2" applyNumberFormat="1" applyFont="1"/>
    <xf numFmtId="43" fontId="4" fillId="0" borderId="0" xfId="3" applyNumberFormat="1" applyFont="1" applyAlignment="1">
      <alignment horizontal="center" vertical="center" wrapText="1" readingOrder="1"/>
    </xf>
    <xf numFmtId="43" fontId="4" fillId="0" borderId="0" xfId="1" applyFont="1" applyAlignment="1">
      <alignment horizontal="center" vertical="center" wrapText="1" readingOrder="1"/>
    </xf>
    <xf numFmtId="0" fontId="12" fillId="0" borderId="0" xfId="3" applyFont="1"/>
    <xf numFmtId="166" fontId="12" fillId="0" borderId="0" xfId="1" applyNumberFormat="1" applyFont="1" applyFill="1" applyBorder="1"/>
    <xf numFmtId="165" fontId="13" fillId="0" borderId="0" xfId="1" applyNumberFormat="1" applyFont="1" applyAlignment="1">
      <alignment horizontal="center" vertical="center" wrapText="1" readingOrder="1"/>
    </xf>
    <xf numFmtId="165" fontId="14" fillId="0" borderId="0" xfId="1" applyNumberFormat="1" applyFont="1" applyAlignment="1">
      <alignment horizontal="center" vertical="center" wrapText="1" readingOrder="1"/>
    </xf>
    <xf numFmtId="9" fontId="3" fillId="0" borderId="0" xfId="2" applyFont="1"/>
    <xf numFmtId="43" fontId="3" fillId="0" borderId="0" xfId="3" applyNumberFormat="1" applyFont="1"/>
    <xf numFmtId="166" fontId="13" fillId="0" borderId="0" xfId="1" applyNumberFormat="1" applyFont="1" applyFill="1" applyBorder="1" applyAlignment="1">
      <alignment horizontal="center" vertical="center" wrapText="1" readingOrder="1"/>
    </xf>
    <xf numFmtId="0" fontId="13" fillId="0" borderId="0" xfId="3" applyFont="1" applyAlignment="1">
      <alignment horizontal="center" vertical="center" wrapText="1" readingOrder="1"/>
    </xf>
    <xf numFmtId="166" fontId="12" fillId="0" borderId="0" xfId="3" applyNumberFormat="1" applyFont="1"/>
    <xf numFmtId="0" fontId="15" fillId="0" borderId="0" xfId="0" applyFont="1" applyAlignment="1">
      <alignment horizontal="left" vertical="center" wrapText="1" readingOrder="1"/>
    </xf>
    <xf numFmtId="7" fontId="12" fillId="0" borderId="0" xfId="3" applyNumberFormat="1" applyFont="1"/>
  </cellXfs>
  <cellStyles count="4">
    <cellStyle name="Millares" xfId="1" builtinId="3"/>
    <cellStyle name="Normal" xfId="0" builtinId="0"/>
    <cellStyle name="Normal 2" xfId="3" xr:uid="{EE615CC6-7983-4D28-AD96-F52F7E79BD6C}"/>
    <cellStyle name="Porcentaje" xfId="2" builtinId="5"/>
  </cellStyles>
  <dxfs count="8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numFmt numFmtId="166" formatCode="_-* #,##0_-;\-* #,##0_-;_-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lef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general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lef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lef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lef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164" formatCode="0.0%"/>
      <alignment horizontal="right" vertical="center" textRotation="0" wrapText="1" indent="0" justifyLastLine="0" shrinkToFit="0" readingOrder="1"/>
      <border diagonalUp="0" diagonalDown="0" outline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family val="2"/>
        <scheme val="none"/>
      </font>
      <numFmt numFmtId="164" formatCode="0.0%"/>
      <alignment horizontal="right" vertical="center" textRotation="0" wrapText="1" indent="0" justifyLastLine="0" shrinkToFit="0" readingOrder="1"/>
      <border diagonalUp="0" diagonalDown="0" outline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165" formatCode="[$-1240A]&quot;$&quot;\ #,##0.00;\-&quot;$&quot;\ #,##0.00"/>
      <alignment horizontal="righ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lef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general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lef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center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alignment horizontal="lef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Times New Roman"/>
        <family val="1"/>
        <scheme val="none"/>
      </font>
      <numFmt numFmtId="0" formatCode="General"/>
      <alignment horizontal="left" vertical="center" textRotation="0" wrapText="1" indent="0" justifyLastLine="0" shrinkToFit="0" readingOrder="1"/>
      <border diagonalUp="0" diagonalDown="0">
        <left style="thin">
          <color rgb="FFD3D3D3"/>
        </left>
        <right style="thin">
          <color rgb="FFD3D3D3"/>
        </right>
        <top style="thin">
          <color rgb="FFD3D3D3"/>
        </top>
        <bottom style="thin">
          <color rgb="FFD3D3D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Times New Roman"/>
        <family val="1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1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295275</xdr:colOff>
      <xdr:row>0</xdr:row>
      <xdr:rowOff>114300</xdr:rowOff>
    </xdr:from>
    <xdr:to>
      <xdr:col>1</xdr:col>
      <xdr:colOff>1543050</xdr:colOff>
      <xdr:row>2</xdr:row>
      <xdr:rowOff>220736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9E0A5C-4067-4B01-9FE2-AD397EEF9F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2050" y="114300"/>
          <a:ext cx="1247775" cy="69698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lson.guzman\Desktop\III%20MINISTERIO%20AGRICULTURA%202016\EJECUCION%20GRUPO%20PTO%202016\INFORME%20DE%20EJECUCION%20PRESUPUESTAL%20OCTUBRE%2031%20DE%202016\GASTOS%20DE%20FUNCIONAMIENTO%20E%20INVERSION%20%20OCTUBRE%2031%20DE%202016%20AJUSTAD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AA_TRABAJOS%20DESDE%20CASA%202023\Seguimiento%20a%20la%20Ejecuion%20Presupuestal%20MADR\Diciembre%202023\SEGUIMIENTO%20EJECUCION%20PRESUPUESTAL%2031DIC_Final.xlsx" TargetMode="External"/><Relationship Id="rId1" Type="http://schemas.openxmlformats.org/officeDocument/2006/relationships/externalLinkPath" Target="/AA_TRABAJOS%20DESDE%20CASA%202023/Seguimiento%20a%20la%20Ejecuion%20Presupuestal%20MADR/Diciembre%202023/SEGUIMIENTO%20EJECUCION%20PRESUPUESTAL%2031DI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 DIRECTORIO"/>
      <sheetName val="REPORTE EJECUCIÓN"/>
    </sheetNames>
    <sheetDataSet>
      <sheetData sheetId="0">
        <row r="2">
          <cell r="A2" t="str">
            <v>RUBRO</v>
          </cell>
          <cell r="B2" t="str">
            <v>DESCRIPCION</v>
          </cell>
          <cell r="C2" t="str">
            <v>DEPENDENCIA RESPONSABLE</v>
          </cell>
        </row>
        <row r="3">
          <cell r="A3" t="str">
            <v>A-1-0-1-1</v>
          </cell>
          <cell r="B3" t="str">
            <v>SUELDOS DE PERSONAL DE NOMINA</v>
          </cell>
          <cell r="C3" t="str">
            <v>Subdirección Administrativa - Grupo Talento Humano</v>
          </cell>
        </row>
        <row r="4">
          <cell r="A4" t="str">
            <v>A-1-0-1-4</v>
          </cell>
          <cell r="B4" t="str">
            <v>PRIMA TECNICA</v>
          </cell>
          <cell r="C4" t="str">
            <v>Subdirección Administrativa - Grupo Talento Humano</v>
          </cell>
        </row>
        <row r="5">
          <cell r="A5" t="str">
            <v>A-1-0-1-5</v>
          </cell>
          <cell r="B5" t="str">
            <v>OTROS</v>
          </cell>
          <cell r="C5" t="str">
            <v>Subdirección Administrativa - Grupo Talento Humano</v>
          </cell>
        </row>
        <row r="6">
          <cell r="A6" t="str">
            <v>A-1-0-1-8</v>
          </cell>
          <cell r="B6" t="str">
            <v>OTROS GASTOS PERSONALES - DISTRIBUCION PREVIO CONCEPTO DGPPN</v>
          </cell>
          <cell r="C6" t="str">
            <v>Subdirección Administrativa - Grupo Talento Humano</v>
          </cell>
        </row>
        <row r="7">
          <cell r="A7" t="str">
            <v>A-1-0-1-9</v>
          </cell>
          <cell r="B7" t="str">
            <v>HORAS EXTRAS, DIAS FESTIVOS E INDEMNIZACION POR VACACIONES</v>
          </cell>
          <cell r="C7" t="str">
            <v>Subdirección Administrativa - Grupo Talento Humano</v>
          </cell>
        </row>
        <row r="8">
          <cell r="A8" t="str">
            <v>A-1-0-2</v>
          </cell>
          <cell r="B8" t="str">
            <v>SERVICIOS PERSONALES INDIRECTOS</v>
          </cell>
          <cell r="C8" t="str">
            <v>Subdirección Administrativa - Grupo Talento Humano</v>
          </cell>
        </row>
        <row r="9">
          <cell r="A9" t="str">
            <v>A-1-0-5</v>
          </cell>
          <cell r="B9" t="str">
            <v>CONTRIBUCIONES INHERENTES A LA NOMINA SECTOR PRIVADO Y PUBLICO</v>
          </cell>
          <cell r="C9" t="str">
            <v>Subdirección Administrativa - Grupo Talento Humano</v>
          </cell>
        </row>
        <row r="10">
          <cell r="A10" t="str">
            <v>A-2-0-3</v>
          </cell>
          <cell r="B10" t="str">
            <v>IMPUESTOS Y MULTAS</v>
          </cell>
          <cell r="C10" t="str">
            <v>Subdirección Administrativa y Grupo Gestión Integral de Entidades Liquidadas</v>
          </cell>
        </row>
        <row r="11">
          <cell r="A11" t="str">
            <v>A-2-0-4</v>
          </cell>
          <cell r="B11" t="str">
            <v>ADQUISICION DE BIENES Y SERVICIOS</v>
          </cell>
          <cell r="C11" t="str">
            <v xml:space="preserve">Subdirección Administrativa
</v>
          </cell>
        </row>
        <row r="12">
          <cell r="A12" t="str">
            <v>A-3-1-1-14</v>
          </cell>
          <cell r="B12" t="str">
            <v>FORTALECIMIENTO DE LAS ASOCIACIONES Y LIGAS DE CONSUMIDORES</v>
          </cell>
          <cell r="C12" t="str">
            <v xml:space="preserve">Subdirección Administrativa
</v>
          </cell>
        </row>
        <row r="13">
          <cell r="A13" t="str">
            <v>A-3-2-1-1</v>
          </cell>
          <cell r="B13" t="str">
            <v>CUOTA DE AUDITAJE CONTRANAL</v>
          </cell>
          <cell r="C13" t="str">
            <v xml:space="preserve">Subdirección Administrativa
</v>
          </cell>
        </row>
        <row r="14">
          <cell r="A14" t="str">
            <v>A-3-2-1-19</v>
          </cell>
          <cell r="B14" t="str">
            <v>FONDO DE FOMENTO AGROPECUARIO DECRETO LEY 313 DE 1960</v>
          </cell>
          <cell r="C14" t="str">
            <v>Oficina Asesora de Planeación y Prospectiva</v>
          </cell>
        </row>
        <row r="15">
          <cell r="A15" t="str">
            <v>A-3-2-1-56</v>
          </cell>
          <cell r="B15" t="str">
            <v>DESARROLLO DE FUNCIONES DE APOYO AL SECTOR AGROPECUARIO EN CIENCIA, TECNOLOGIA E INNOVACION A CARGO DE CORPOICA A NIVEL NACIONAL. LEY 1731 DE 2014</v>
          </cell>
          <cell r="C15" t="str">
            <v>Dirección Innovación Desarrollo Tecnológico Protección Sanitaria</v>
          </cell>
        </row>
        <row r="16">
          <cell r="A16" t="str">
            <v>A-3-2-3-1</v>
          </cell>
          <cell r="B16" t="str">
            <v>APERTURA Y/U OPERACION OFICINAS DE LA RED SOCIAL DEL BANCO AGRARIO A NIVEL NACIONAL. LEY 795 DE 2003</v>
          </cell>
          <cell r="C16" t="str">
            <v>Dirección de Gestión de Bienes Públicos Rurales</v>
          </cell>
        </row>
        <row r="17">
          <cell r="A17" t="str">
            <v>A-3-4-1-144</v>
          </cell>
          <cell r="B17" t="str">
            <v>ORGANIZACION PARA LA COOPERACION Y EL DESARROLLO ECONOMICO OCDE-ARTICULO 47 LEY 1450 DE 2011</v>
          </cell>
          <cell r="C17" t="str">
            <v>Oficina de Asuntos Internacionales</v>
          </cell>
        </row>
        <row r="18">
          <cell r="A18" t="str">
            <v>A-3-5-1-5</v>
          </cell>
          <cell r="B18" t="str">
            <v>BONOS PENSIONALES</v>
          </cell>
          <cell r="C18" t="str">
            <v xml:space="preserve"> Grupo Gestión Integral de Entidades Liquidadas</v>
          </cell>
        </row>
        <row r="19">
          <cell r="A19" t="str">
            <v>A-3-5-1-29</v>
          </cell>
          <cell r="B19" t="str">
            <v>MESADAS PENSIONALES DEL IDEMA</v>
          </cell>
          <cell r="C19" t="str">
            <v xml:space="preserve"> Grupo Gestión Integral de Entidades Liquidadas</v>
          </cell>
        </row>
        <row r="20">
          <cell r="A20" t="str">
            <v>A-3-5-3-32</v>
          </cell>
          <cell r="B20" t="str">
            <v>OBLIGACIONES CONVENCIONALES PENSIONADOS DEL IDEMA</v>
          </cell>
          <cell r="C20" t="str">
            <v xml:space="preserve"> Grupo Gestión Integral de Entidades Liquidadas</v>
          </cell>
        </row>
        <row r="21">
          <cell r="A21" t="str">
            <v>A-3-6-1-1</v>
          </cell>
          <cell r="B21" t="str">
            <v>SENTENCIAS Y CONCILIACIONES</v>
          </cell>
          <cell r="C21" t="str">
            <v>Oficina Asesora Jurídica</v>
          </cell>
        </row>
        <row r="22">
          <cell r="A22" t="str">
            <v>A-4-2-1-13</v>
          </cell>
          <cell r="B22" t="str">
            <v>TRANSFERENCIAS AL SECTOR AGRICOLA Y SECTOR INDUSTRIAL PARA APOYO A LA PRODUCCION - ARTICULO 1 LEY 16/90 Y ARTICULO 1 LEY 101/93; LEY 795/03</v>
          </cell>
          <cell r="C22" t="str">
            <v>Dirección de Cadenas Agrícolas y Forestales</v>
          </cell>
        </row>
        <row r="23">
          <cell r="A23" t="str">
            <v>C-111-1203-1</v>
          </cell>
          <cell r="B23" t="str">
            <v>SANEAMIENTO CONTRIBUIR AL ABASTECIMIENTO DE AGUA Y MEJORAR LAS CONDICIONES DE SANEAMIENTO BASICO DE LA PLOBLACION RURAL EN COLOMBIA , , NACIONAL</v>
          </cell>
          <cell r="C23" t="str">
            <v>Dirección de Gestión de Bienes Públicos Rurales</v>
          </cell>
        </row>
        <row r="24">
          <cell r="A24" t="str">
            <v>C-111-1203-1</v>
          </cell>
          <cell r="B24" t="str">
            <v>SANEAMIENTO CONTRIBUIR AL ABASTECIMIENTO DE AGUA Y MEJORAR LAS CONDICIONES DE SANEAMIENTO BASICO DE LA PLOBLACION RURAL EN COLOMBIA , , NACIONAL</v>
          </cell>
          <cell r="C24" t="str">
            <v>Dirección de Gestión de Bienes Públicos Rurales</v>
          </cell>
        </row>
        <row r="25">
          <cell r="A25" t="str">
            <v>C-123-1100-3</v>
          </cell>
          <cell r="B25" t="str">
            <v>MEJORAMIENTO Y OPERACIÓN INSTITUCIONAL MINISTERIO DE AGRICULTURA A NIVEL NACIONAL</v>
          </cell>
          <cell r="C25" t="str">
            <v>Subdirección Administrativa</v>
          </cell>
        </row>
        <row r="26">
          <cell r="A26" t="str">
            <v>C-223-1100-1</v>
          </cell>
          <cell r="B26" t="str">
            <v>SISTEMATIZACION RED DE INFORMACION AGROPECUARIA  A NIVEL NACIONAL</v>
          </cell>
          <cell r="C26" t="str">
            <v>Oficina de Tecnologías de la Información</v>
          </cell>
        </row>
        <row r="27">
          <cell r="A27" t="str">
            <v>C-310-1100-7</v>
          </cell>
          <cell r="B27" t="str">
            <v>ASISTENCIA TECNICA PARA EL DESARROLLO DEL SECTOR AGROPECUARIO Y PESQUERO. FONDO FOMENTO AGROPECUARIO</v>
          </cell>
          <cell r="C27" t="str">
            <v>Oficina Asesora de Planeación y Prospectiva</v>
          </cell>
        </row>
        <row r="28">
          <cell r="A28" t="str">
            <v>C-310-1100-120</v>
          </cell>
          <cell r="B28" t="str">
            <v>FORMULACION Y EJECUCION DE LAS ALIANZAS PRODUCTIVAS</v>
          </cell>
          <cell r="C28" t="str">
            <v>Dirección de Capacidades Productivas y Generación de Ingresos</v>
          </cell>
        </row>
        <row r="29">
          <cell r="A29" t="str">
            <v>C-320-1100-104</v>
          </cell>
          <cell r="B29" t="str">
            <v>APOYO A LA GESTIÓN PARA PROMOVER EL DESARROLLO RURAL A NIVEL NACIONAL</v>
          </cell>
          <cell r="C29" t="str">
            <v>Dirección de Capacidades Productivas y Generación de Ingresos</v>
          </cell>
        </row>
        <row r="30">
          <cell r="A30" t="str">
            <v>C-410-1100-17</v>
          </cell>
          <cell r="B30" t="str">
            <v>MEJORAMIENTO DE LA COMPETITIVIDAD Y APOYO A LA POLITICA DE MODERNIZACION AGROPECUARIA, FORESTAL Y PESQUERA</v>
          </cell>
          <cell r="C30" t="str">
            <v>Dirección de Cadenas Agrícolas y Forestales</v>
          </cell>
        </row>
        <row r="31">
          <cell r="A31" t="str">
            <v>C-410-1100-119</v>
          </cell>
          <cell r="B31" t="str">
            <v>DESARROLLO DE SOLUCIONES TECNOLÓGICAS APROPIADAS PARA EL SECTOR AGROPECUARIO, FORESTAL Y PESQUERO A NIVEL NACIONAL</v>
          </cell>
          <cell r="C31" t="str">
            <v>Dirección de Cadenas Agrícolas y Forestales</v>
          </cell>
        </row>
        <row r="32">
          <cell r="A32" t="str">
            <v>C-450-1002-1</v>
          </cell>
          <cell r="B32" t="str">
            <v>APROVECHAMIENTO DE LAS OPORTUNIDADES DE LOS ACUERDOS DE LIBRE COMERCIO NACIONAL</v>
          </cell>
          <cell r="C32" t="str">
            <v>Oficina de Asuntos Internacionales</v>
          </cell>
        </row>
        <row r="33">
          <cell r="A33" t="str">
            <v>C-450-1100-1</v>
          </cell>
          <cell r="B33" t="str">
            <v>ADMINISTRACION LEVANTAMIENTO MONTAJE Y OPERACION DE LOS SISTEMAS DE INFORMACION AGROPECUARIA A NIVEL NACIONAL</v>
          </cell>
          <cell r="C33" t="str">
            <v>Oficina Asesora de Planeación y Prospectiva</v>
          </cell>
        </row>
        <row r="34">
          <cell r="A34" t="str">
            <v>C-520-1100-110</v>
          </cell>
          <cell r="B34" t="str">
            <v>IMPLEMENTACION PROGRAMA DE FORMALIZACION DE LA PROPIEDAD DE TIERRAS RURALES NACIONAL - PREVIO CONCEPTO DNP</v>
          </cell>
          <cell r="C34" t="str">
            <v>Dirección de Ordenamiento Social de la Propiedad Rural y Uso Productivo del Suelo</v>
          </cell>
        </row>
        <row r="35">
          <cell r="A35" t="str">
            <v>C-520-1104-1</v>
          </cell>
          <cell r="B35" t="str">
            <v>IMPLEMENTACION DE LINEAMIENTOS DE POLITICA PARA LA PROMOCION Y APROVECHAMIENTO SUSTENTABLE DE LA PESCA Y LA ACUICULTURA A NIVEL NACIONAL</v>
          </cell>
          <cell r="C35" t="str">
            <v>Dirección de Cadenas Pecuarias Pesqueras Acuícolas</v>
          </cell>
        </row>
        <row r="36">
          <cell r="A36" t="str">
            <v>C-520-1106-1</v>
          </cell>
          <cell r="B36" t="str">
            <v>IMPLANTACION Y OPERACION FONDO DE COMERCIALIZACION DE PRODUCTOS AGROPECUARIOS A NIVEL NACIONAL.</v>
          </cell>
          <cell r="C36" t="str">
            <v>Dirección de Cadenas Agrícolas y Forestales</v>
          </cell>
        </row>
        <row r="37">
          <cell r="A37" t="str">
            <v>C-520-1106-2</v>
          </cell>
          <cell r="B37" t="str">
            <v>IMPLEMENTACION DE ESTRATEGIAS DE FORTALECIMIENTO DE LA INFRAESTRUCTURA PRODUCTIVA Y DE COMERCIALIZACION PARA EL SECTOR PECUARIO, PESQUE , NACIONAL</v>
          </cell>
          <cell r="C37" t="str">
            <v>Dirección de Cadenas Pecuarias Pesqueras Acuícolas</v>
          </cell>
        </row>
        <row r="38">
          <cell r="A38" t="str">
            <v>C-520-1106-3</v>
          </cell>
          <cell r="B38" t="str">
            <v>IMPLEMENTACION DE ESTRATEGIAS PARA EL FORTALECIMIENTO DE LA INFRAESTRUCTURA PRODUCTIVA Y DE COMERCIALIZACION DEL SECTOR AGRICOLA Y FORESTAL A NIVEL NACIONAL</v>
          </cell>
          <cell r="C38" t="str">
            <v>Dirección de Cadenas Agrícolas y Forestales</v>
          </cell>
        </row>
        <row r="39">
          <cell r="A39" t="str">
            <v>C-520-1106-4</v>
          </cell>
          <cell r="B39" t="str">
            <v>CONTROL VIGILANCIA DE PRECIOS DE LOS INSUMOS AGROPECUARIOS NACIONAL</v>
          </cell>
          <cell r="C39" t="str">
            <v>Dirección de Cadenas Agrícolas y Forestales</v>
          </cell>
        </row>
        <row r="40">
          <cell r="A40" t="str">
            <v>C-520-1108-1</v>
          </cell>
          <cell r="B40" t="str">
            <v>FORTALECIMIENTO DEL MINISTERIO DE AGRICULTURA Y DESARROLLO RURAL EN LA FORMULACIÓN, IMPLEMENTACIÓN Y SEGUIMIENTO DE LA POLÍTICA SANITARIA AGROPECUARIA, PESQUERA, ACUÍCOLA Y FORESTAL</v>
          </cell>
          <cell r="C40" t="str">
            <v>Dirección Innovación Desarrollo Tecnológico Protección Sanitaria</v>
          </cell>
        </row>
        <row r="41">
          <cell r="A41" t="str">
            <v>C-610-1100-22</v>
          </cell>
          <cell r="B41" t="str">
            <v>ADMINISTRACION DEL FONDO DE SOLIDARIDAD AGROPECUARIA A NIVEL NACIONAL</v>
          </cell>
          <cell r="C41" t="str">
            <v>Dirección de Financiamiento y Riesgos Agropecuarios</v>
          </cell>
        </row>
        <row r="42">
          <cell r="A42" t="str">
            <v>C-620-1100-7</v>
          </cell>
          <cell r="B42" t="str">
            <v>IMPLEMENTACIÓN POLITICA PARA MEJORAR LA COMPETITIVIDAD DEL SECTOR LACTEO  NACIONAL</v>
          </cell>
          <cell r="C42" t="str">
            <v>Dirección de Cadenas Pecuarias Pesqueras Acuícolas</v>
          </cell>
        </row>
        <row r="43">
          <cell r="A43" t="str">
            <v>C-620-1100-8</v>
          </cell>
          <cell r="B43" t="str">
            <v>IMPLEMENTACIÓN PROGRAMA PARA LA FORMACION Y DESARROLLO DEL  JOVEN RURAL NACIONAL</v>
          </cell>
          <cell r="C43" t="str">
            <v>Dirección de Gestión de Bienes Públicos Rurales</v>
          </cell>
        </row>
        <row r="44">
          <cell r="A44" t="str">
            <v>C-620-1100-9</v>
          </cell>
          <cell r="B44" t="str">
            <v>APOYO A LA IMPLEMENTACION DEL PROGRAMA DE REFORESTACION A TRAVES DEL CERTIFICADO DE INCENTIVO FORESTAL - CIF NIVEL NACIONAL</v>
          </cell>
          <cell r="C44" t="str">
            <v>Dirección de Cadenas Agrícolas y Forestales</v>
          </cell>
        </row>
        <row r="45">
          <cell r="A45" t="str">
            <v>C-620-1100-10</v>
          </cell>
          <cell r="B45" t="str">
            <v>APOYO AL MEJORAMIENTO DE LA COMPETITIVIDAD DEL SECTOR PECUARIO NACIONAL</v>
          </cell>
          <cell r="C45" t="str">
            <v>Dirección de Cadenas Pecuarias Pesqueras Acuícolas</v>
          </cell>
        </row>
        <row r="46">
          <cell r="A46" t="str">
            <v>C-620-1401-3</v>
          </cell>
          <cell r="B46" t="str">
            <v>SUBSIDIO PARA LA CONSTRUCCION O MEJORAMIENTO DE VIVIENDA DE INTERES SOCIAL RURAL NACIONAL</v>
          </cell>
          <cell r="C46" t="str">
            <v>Dirección de Gestión de Bienes Públicos Rurales</v>
          </cell>
        </row>
        <row r="47">
          <cell r="A47" t="str">
            <v>C-620-1401-4</v>
          </cell>
          <cell r="B47" t="str">
            <v>SUBSIDIO CONSTRUCCIÓN DE VIVIENDA DE INTERES SOCIAL RURAL PARA POBLACIÓN VICTIMA DE DESPLAZAMIENTO FORZADO NACIONAL</v>
          </cell>
          <cell r="C47" t="str">
            <v>Dirección de Gestión de Bienes Públicos Rurales</v>
          </cell>
        </row>
        <row r="48">
          <cell r="A48" t="str">
            <v>C-630-1100-7</v>
          </cell>
          <cell r="B48" t="str">
            <v>IMPLEMENTACION PROGRAMA DE SILVICULTURA EN LA ZONA MARGINAL CAFETERA A NIVEL NACIONAL - KFW</v>
          </cell>
          <cell r="C48" t="str">
            <v>Dirección de Cadenas Agrícolas y Forestales</v>
          </cell>
        </row>
        <row r="49">
          <cell r="A49" t="str">
            <v>C-640-1100-1</v>
          </cell>
          <cell r="B49" t="str">
            <v>MEJORAMIENTO DE LA SOSTENIBILIDAD DE LA PRODUCCIÓN AGROPECUARIA FRENTE A LOS FENÓMENOS CLIMÁTICOS , , NACIONAL</v>
          </cell>
          <cell r="C49" t="str">
            <v>Dirección Innovación Desarrollo Tecnológico Protección Sanitaria</v>
          </cell>
        </row>
        <row r="50">
          <cell r="A50" t="str">
            <v>C-640-1403-1</v>
          </cell>
          <cell r="B50" t="str">
            <v>IMPLEMENTACIÓN GENERACIÓN DE INGRESOS Y DESARROLLO DE CAPACIDADES PRODUCTIVAS NACIONAL</v>
          </cell>
          <cell r="C50" t="str">
            <v>Dirección de Capacidades Productivas y Generación de Ingresos</v>
          </cell>
        </row>
        <row r="51">
          <cell r="A51" t="str">
            <v>C-670-705-1</v>
          </cell>
          <cell r="B51" t="str">
            <v>MEJORAMIENTO DE LA EDUCACION RURAL CON ENFOQUE INTERNACIONAL EN CARIBE, OCCIDENTE Y ORINOQUIA</v>
          </cell>
          <cell r="C51" t="str">
            <v>Dirección de Gestión de Bienes Públicos Rurales</v>
          </cell>
        </row>
        <row r="52">
          <cell r="A52" t="str">
            <v>C-670-1100-5</v>
          </cell>
          <cell r="B52" t="str">
            <v>IMPLEMENTACIÓN PROGRAMA DE FINANCIAMIENTO Y MITIGACION DEL RIESGO DE LA PRODUCCION AGROPECUARIA NACIONAL</v>
          </cell>
          <cell r="C52" t="str">
            <v>Dirección de Financiamiento y Riesgos Agropecuarios</v>
          </cell>
        </row>
        <row r="53">
          <cell r="A53" t="str">
            <v>C-670-1100-6</v>
          </cell>
          <cell r="B53" t="str">
            <v>FORTALECIMIENTO DEL INCENTIVO A LA CAPITALIZACIÓN RURAL-ICR Y LA LÍNEA ESPECIAL DE CRÉDITO-LEC A NIVEL NACIONAL</v>
          </cell>
          <cell r="C53" t="str">
            <v>Dirección de Financiamiento y Riesgos Agropecuarios</v>
          </cell>
        </row>
        <row r="54">
          <cell r="A54" t="str">
            <v>C-670-1100-7</v>
          </cell>
          <cell r="B54" t="str">
            <v>FORTALECIMIENTO E IMPLEMENTACIÓN PROGRAMA DE ASISTENCIA TÉCNICA AGROPECUARIA NACIONAL</v>
          </cell>
          <cell r="C54" t="str">
            <v>Dirección Innovación Desarrollo Tecnológico Protección Sanitaria</v>
          </cell>
        </row>
        <row r="55">
          <cell r="A55" t="str">
            <v>C-670-1104-1</v>
          </cell>
          <cell r="B55" t="str">
            <v>IMPLEMENTACIÓN PROGRAMAS DE MODERNIZACIÓN, DESARROLLO E INNOVACIÓN PARA MEJORAR LA COMPETITIVIDAD DE LA PESCA Y LA ACUICULTURA A NIVEL , , NACIONAL</v>
          </cell>
          <cell r="C55" t="str">
            <v>Dirección de Cadenas Pecuarias Pesqueras Acuícolas</v>
          </cell>
        </row>
        <row r="56">
          <cell r="A56" t="str">
            <v>C-670-1500-1</v>
          </cell>
          <cell r="B56" t="str">
            <v>APOYO A LA GESTION PARA LA PROVISION DE BIENES PUBLICOS RURALES NACIONAL - PREVIO CONCEPTO DNP</v>
          </cell>
          <cell r="C56" t="str">
            <v>Dirección de Gestión de Bienes Públicos Rurales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EN"/>
      <sheetName val="EJECUCION POR DEPENDENCIAS"/>
      <sheetName val="GERENCIAL"/>
      <sheetName val="DECRETO"/>
      <sheetName val="DESAGREGADO"/>
      <sheetName val="CDPS"/>
      <sheetName val="Hoja2"/>
      <sheetName val="COMPROMISOS"/>
      <sheetName val="OBLIGACIONES"/>
      <sheetName val="Hoja1"/>
      <sheetName val="ORDENES DE PAGO"/>
      <sheetName val="DIRECTORIO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Subdirección Administrativa - Grupo Talento Humano</v>
          </cell>
          <cell r="B1" t="str">
            <v>SECRETARIA</v>
          </cell>
          <cell r="C1" t="str">
            <v>Administrativa TH</v>
          </cell>
          <cell r="D1" t="str">
            <v>RUBRO</v>
          </cell>
          <cell r="E1" t="str">
            <v>RUBRO DECRETO</v>
          </cell>
          <cell r="F1" t="str">
            <v>DESCRIPCION</v>
          </cell>
          <cell r="G1" t="str">
            <v>DEPENDENCIA RESPONSABLE</v>
          </cell>
        </row>
        <row r="2">
          <cell r="A2" t="str">
            <v>Subdirección Administrativa</v>
          </cell>
          <cell r="B2" t="str">
            <v>SECRETARIA</v>
          </cell>
          <cell r="C2" t="str">
            <v>Administrativa</v>
          </cell>
          <cell r="D2" t="str">
            <v>A-01-01-01-001-001</v>
          </cell>
          <cell r="E2" t="str">
            <v>A-01-01-01</v>
          </cell>
          <cell r="F2" t="str">
            <v>SALARIO</v>
          </cell>
          <cell r="G2" t="str">
            <v>Subdirección Administrativa - Grupo Talento Humano</v>
          </cell>
        </row>
        <row r="3">
          <cell r="A3" t="str">
            <v>Dirección de Gestión de Bienes Públicos Rurales</v>
          </cell>
          <cell r="B3" t="str">
            <v>VDR</v>
          </cell>
          <cell r="C3" t="str">
            <v>Bienes</v>
          </cell>
          <cell r="D3" t="str">
            <v>A-01-01-01-001-002</v>
          </cell>
          <cell r="E3" t="str">
            <v>A-01-01-01</v>
          </cell>
          <cell r="F3" t="str">
            <v>SALARIO</v>
          </cell>
          <cell r="G3" t="str">
            <v>Subdirección Administrativa - Grupo Talento Humano</v>
          </cell>
        </row>
        <row r="4">
          <cell r="A4" t="str">
            <v>Dirección Innovación Desarrollo Tecnológico Protección Sanitaria</v>
          </cell>
          <cell r="B4" t="str">
            <v>VAA</v>
          </cell>
          <cell r="C4" t="str">
            <v>Innovación</v>
          </cell>
          <cell r="D4" t="str">
            <v>A-01-01-01-001-003</v>
          </cell>
          <cell r="E4" t="str">
            <v>A-01-01-01</v>
          </cell>
          <cell r="F4" t="str">
            <v>SALARIO</v>
          </cell>
          <cell r="G4" t="str">
            <v>Subdirección Administrativa - Grupo Talento Humano</v>
          </cell>
        </row>
        <row r="5">
          <cell r="A5" t="str">
            <v>Secretaria General</v>
          </cell>
          <cell r="B5" t="str">
            <v>SECRETARIA</v>
          </cell>
          <cell r="C5" t="str">
            <v xml:space="preserve">Secretaria </v>
          </cell>
          <cell r="D5" t="str">
            <v>A-01-01-01-001-004</v>
          </cell>
          <cell r="E5" t="str">
            <v>A-01-01-01</v>
          </cell>
          <cell r="F5" t="str">
            <v>SALARIO</v>
          </cell>
          <cell r="G5" t="str">
            <v>Subdirección Administrativa - Grupo Talento Humano</v>
          </cell>
        </row>
        <row r="6">
          <cell r="A6" t="str">
            <v>Dirección de la Mujer Rural</v>
          </cell>
          <cell r="B6" t="str">
            <v>VDR</v>
          </cell>
          <cell r="C6" t="str">
            <v>Mujer Rural</v>
          </cell>
          <cell r="D6" t="str">
            <v>A-01-01-01-001-005</v>
          </cell>
          <cell r="E6" t="str">
            <v>A-01-01-01</v>
          </cell>
          <cell r="F6" t="str">
            <v>SALARIO</v>
          </cell>
          <cell r="G6" t="str">
            <v>Subdirección Administrativa - Grupo Talento Humano</v>
          </cell>
        </row>
        <row r="7">
          <cell r="A7" t="str">
            <v>Dirección de Cadenas Agrícolas y Forestales</v>
          </cell>
          <cell r="B7" t="str">
            <v>VAA</v>
          </cell>
          <cell r="C7" t="str">
            <v>C.Agrícolas</v>
          </cell>
          <cell r="D7" t="str">
            <v>A-01-01-01-001-006</v>
          </cell>
          <cell r="E7" t="str">
            <v>A-01-01-01</v>
          </cell>
          <cell r="F7" t="str">
            <v>SALARIO</v>
          </cell>
          <cell r="G7" t="str">
            <v>Subdirección Administrativa - Grupo Talento Humano</v>
          </cell>
        </row>
        <row r="8">
          <cell r="A8" t="str">
            <v>Grupo Gestión Integral de Entidades Liquidadas</v>
          </cell>
          <cell r="B8" t="str">
            <v>SECRETARIA</v>
          </cell>
          <cell r="C8" t="str">
            <v>Entidades Liq</v>
          </cell>
          <cell r="D8" t="str">
            <v>A-01-01-01-001-007</v>
          </cell>
          <cell r="E8" t="str">
            <v>A-01-01-01</v>
          </cell>
          <cell r="F8" t="str">
            <v>SALARIO</v>
          </cell>
          <cell r="G8" t="str">
            <v>Subdirección Administrativa - Grupo Talento Humano</v>
          </cell>
        </row>
        <row r="9">
          <cell r="A9" t="str">
            <v>Grupo de Comunicaciones y Prensa / Oficina de Tecnologías de la Información y las Comunicaciones</v>
          </cell>
          <cell r="B9" t="str">
            <v>DESPACHO</v>
          </cell>
          <cell r="C9" t="str">
            <v>Comunicaciones/Tics</v>
          </cell>
          <cell r="D9" t="str">
            <v>A-01-01-01-001-008</v>
          </cell>
          <cell r="E9" t="str">
            <v>A-01-01-01</v>
          </cell>
          <cell r="F9" t="str">
            <v>SALARIO</v>
          </cell>
          <cell r="G9" t="str">
            <v>Subdirección Administrativa - Grupo Talento Humano</v>
          </cell>
        </row>
        <row r="10">
          <cell r="A10" t="str">
            <v>Oficina Asesora Jurídica</v>
          </cell>
          <cell r="B10" t="str">
            <v>DESPACHO</v>
          </cell>
          <cell r="C10" t="str">
            <v>Of. Asesora</v>
          </cell>
          <cell r="D10" t="str">
            <v>A-01-01-01-001-009</v>
          </cell>
          <cell r="E10" t="str">
            <v>A-01-01-01</v>
          </cell>
          <cell r="F10" t="str">
            <v>SALARIO</v>
          </cell>
          <cell r="G10" t="str">
            <v>Subdirección Administrativa - Grupo Talento Humano</v>
          </cell>
        </row>
        <row r="11">
          <cell r="A11" t="str">
            <v>Dirección de Financiamiento y Riesgos Agropecuarios</v>
          </cell>
          <cell r="B11" t="str">
            <v>VAA</v>
          </cell>
          <cell r="C11" t="str">
            <v>Financiamiento</v>
          </cell>
          <cell r="D11" t="str">
            <v>A-01-01-01-001-010</v>
          </cell>
          <cell r="E11" t="str">
            <v>A-01-01-01</v>
          </cell>
          <cell r="F11" t="str">
            <v>SALARIO</v>
          </cell>
          <cell r="G11" t="str">
            <v>Subdirección Administrativa - Grupo Talento Humano</v>
          </cell>
        </row>
        <row r="12">
          <cell r="A12" t="str">
            <v>Dirección de Capacidades Productivas y Generación de Ingresos</v>
          </cell>
          <cell r="B12" t="str">
            <v>VDR</v>
          </cell>
          <cell r="C12" t="str">
            <v>Capacidades</v>
          </cell>
          <cell r="D12" t="str">
            <v>A-01-01-01-001-012</v>
          </cell>
          <cell r="E12" t="str">
            <v>A-01-01-01</v>
          </cell>
          <cell r="F12" t="str">
            <v>SALARIO</v>
          </cell>
          <cell r="G12" t="str">
            <v>Subdirección Administrativa - Grupo Talento Humano</v>
          </cell>
        </row>
        <row r="13">
          <cell r="A13" t="str">
            <v>Dirección de Ordenamiento Social de la Propiedad Rural y Uso Productivo del Suelo</v>
          </cell>
          <cell r="B13" t="str">
            <v>VDR</v>
          </cell>
          <cell r="C13" t="str">
            <v>Ordenamiento</v>
          </cell>
          <cell r="D13" t="str">
            <v>A-01-01-01-002-012-01</v>
          </cell>
          <cell r="E13" t="str">
            <v>A-01-01-01</v>
          </cell>
          <cell r="F13" t="str">
            <v>SALARIO</v>
          </cell>
          <cell r="G13" t="str">
            <v>Subdirección Administrativa - Grupo Talento Humano</v>
          </cell>
        </row>
        <row r="14">
          <cell r="A14" t="str">
            <v>Oficina de Asuntos Internacionales</v>
          </cell>
          <cell r="B14" t="str">
            <v>DESPACHO</v>
          </cell>
          <cell r="C14" t="str">
            <v xml:space="preserve"> Asuntos Int.</v>
          </cell>
          <cell r="D14" t="str">
            <v>A-01-01-02-001</v>
          </cell>
          <cell r="E14" t="str">
            <v>A-01-01-02</v>
          </cell>
          <cell r="F14" t="str">
            <v>CONTRIBUCIONES INHERENTES A LA NÓMINA</v>
          </cell>
          <cell r="G14" t="str">
            <v>Subdirección Administrativa - Grupo Talento Humano</v>
          </cell>
        </row>
        <row r="15">
          <cell r="A15" t="str">
            <v>Dirección de Cadenas Pecuarias, Pesqueras y Acuícolas</v>
          </cell>
          <cell r="B15" t="str">
            <v>VAA</v>
          </cell>
          <cell r="C15" t="str">
            <v>C. Pecuarias</v>
          </cell>
          <cell r="D15" t="str">
            <v>A-01-01-02-002</v>
          </cell>
          <cell r="E15" t="str">
            <v>A-01-01-02</v>
          </cell>
          <cell r="F15" t="str">
            <v>CONTRIBUCIONES INHERENTES A LA NÓMINA</v>
          </cell>
          <cell r="G15" t="str">
            <v>Subdirección Administrativa - Grupo Talento Humano</v>
          </cell>
        </row>
        <row r="16">
          <cell r="A16" t="str">
            <v>Viceministerio de Asuntos Agropecuarios</v>
          </cell>
          <cell r="B16" t="str">
            <v>VAA</v>
          </cell>
          <cell r="C16" t="str">
            <v>VAA</v>
          </cell>
          <cell r="D16" t="str">
            <v>A-01-01-02-003</v>
          </cell>
          <cell r="E16" t="str">
            <v>A-01-01-02</v>
          </cell>
          <cell r="F16" t="str">
            <v>CONTRIBUCIONES INHERENTES A LA NÓMINA</v>
          </cell>
          <cell r="G16" t="str">
            <v>Subdirección Administrativa - Grupo Talento Humano</v>
          </cell>
        </row>
        <row r="17">
          <cell r="A17" t="str">
            <v>Viceministerio de Desarrollo Rural</v>
          </cell>
          <cell r="B17" t="str">
            <v>VDR</v>
          </cell>
          <cell r="C17" t="str">
            <v>VDR</v>
          </cell>
          <cell r="D17" t="str">
            <v>A-01-01-02-004</v>
          </cell>
          <cell r="E17" t="str">
            <v>A-01-01-02</v>
          </cell>
          <cell r="F17" t="str">
            <v>CONTRIBUCIONES INHERENTES A LA NÓMINA</v>
          </cell>
          <cell r="G17" t="str">
            <v>Subdirección Administrativa - Grupo Talento Humano</v>
          </cell>
        </row>
        <row r="18">
          <cell r="A18" t="str">
            <v>Oficina Asesora de Planeación y Prospectiva</v>
          </cell>
          <cell r="B18" t="str">
            <v>DESPACHO</v>
          </cell>
          <cell r="C18" t="str">
            <v>Planeación</v>
          </cell>
          <cell r="D18" t="str">
            <v>A-01-01-02-005</v>
          </cell>
          <cell r="E18" t="str">
            <v>A-01-01-02</v>
          </cell>
          <cell r="F18" t="str">
            <v>CONTRIBUCIONES INHERENTES A LA NÓMINA</v>
          </cell>
          <cell r="G18" t="str">
            <v>Subdirección Administrativa - Grupo Talento Humano</v>
          </cell>
        </row>
        <row r="19">
          <cell r="A19" t="str">
            <v>Oficina de Tecnologías de la Información y las Comunicaciones</v>
          </cell>
          <cell r="B19" t="str">
            <v>DESPACHO</v>
          </cell>
          <cell r="C19" t="str">
            <v>TICS</v>
          </cell>
          <cell r="D19" t="str">
            <v>A-01-01-02-006</v>
          </cell>
          <cell r="E19" t="str">
            <v>A-01-01-02</v>
          </cell>
          <cell r="F19" t="str">
            <v>CONTRIBUCIONES INHERENTES A LA NÓMINA</v>
          </cell>
          <cell r="G19" t="str">
            <v>Subdirección Administrativa - Grupo Talento Humano</v>
          </cell>
        </row>
        <row r="20">
          <cell r="A20" t="str">
            <v>Oficina de Asuntos Internacionales / Dirección de Cadenas Agrícolas y Forestales / Dirección de Cadenas Pecuarias, Pesqueras y Acuícolas</v>
          </cell>
          <cell r="B20" t="str">
            <v>VAA/DESPACHO</v>
          </cell>
          <cell r="D20" t="str">
            <v>A-01-01-02-007</v>
          </cell>
          <cell r="E20" t="str">
            <v>A-01-01-02</v>
          </cell>
          <cell r="F20" t="str">
            <v>CONTRIBUCIONES INHERENTES A LA NÓMINA</v>
          </cell>
          <cell r="G20" t="str">
            <v>Subdirección Administrativa - Grupo Talento Humano</v>
          </cell>
        </row>
        <row r="21">
          <cell r="D21" t="str">
            <v>A-01-01-02-008</v>
          </cell>
          <cell r="E21" t="str">
            <v>A-01-01-02</v>
          </cell>
          <cell r="F21" t="str">
            <v>CONTRIBUCIONES INHERENTES A LA NÓMINA</v>
          </cell>
          <cell r="G21" t="str">
            <v>Subdirección Administrativa - Grupo Talento Humano</v>
          </cell>
        </row>
        <row r="22">
          <cell r="D22" t="str">
            <v>A-01-01-02-009</v>
          </cell>
          <cell r="E22" t="str">
            <v>A-01-01-02</v>
          </cell>
          <cell r="F22" t="str">
            <v>CONTRIBUCIONES INHERENTES A LA NÓMINA</v>
          </cell>
          <cell r="G22" t="str">
            <v>Subdirección Administrativa - Grupo Talento Humano</v>
          </cell>
        </row>
        <row r="23">
          <cell r="D23" t="str">
            <v>A-01-01-03-001-001</v>
          </cell>
          <cell r="E23" t="str">
            <v>A-01-01-03</v>
          </cell>
          <cell r="F23" t="str">
            <v>REMUNERACIONES NO CONSTITUTIVAS DE FACTOR SALARIAL</v>
          </cell>
          <cell r="G23" t="str">
            <v>Subdirección Administrativa - Grupo Talento Humano</v>
          </cell>
        </row>
        <row r="24">
          <cell r="D24" t="str">
            <v>A-01-01-03-001-002</v>
          </cell>
          <cell r="E24" t="str">
            <v>A-01-01-03</v>
          </cell>
          <cell r="F24" t="str">
            <v>REMUNERACIONES NO CONSTITUTIVAS DE FACTOR SALARIAL</v>
          </cell>
          <cell r="G24" t="str">
            <v>Subdirección Administrativa - Grupo Talento Humano</v>
          </cell>
        </row>
        <row r="25">
          <cell r="D25" t="str">
            <v>A-01-01-03-001-003</v>
          </cell>
          <cell r="E25" t="str">
            <v>A-01-01-03</v>
          </cell>
          <cell r="F25" t="str">
            <v>REMUNERACIONES NO CONSTITUTIVAS DE FACTOR SALARIAL</v>
          </cell>
          <cell r="G25" t="str">
            <v>Subdirección Administrativa - Grupo Talento Humano</v>
          </cell>
        </row>
        <row r="26">
          <cell r="D26" t="str">
            <v>A-01-01-03-002</v>
          </cell>
          <cell r="E26" t="str">
            <v>A-01-01-03</v>
          </cell>
          <cell r="F26" t="str">
            <v>REMUNERACIONES NO CONSTITUTIVAS DE FACTOR SALARIAL</v>
          </cell>
          <cell r="G26" t="str">
            <v>Subdirección Administrativa - Grupo Talento Humano</v>
          </cell>
        </row>
        <row r="27">
          <cell r="D27" t="str">
            <v>A-01-01-03-005</v>
          </cell>
          <cell r="E27" t="str">
            <v>A-01-01-03</v>
          </cell>
          <cell r="F27" t="str">
            <v>REMUNERACIONES NO CONSTITUTIVAS DE FACTOR SALARIAL</v>
          </cell>
          <cell r="G27" t="str">
            <v>Subdirección Administrativa - Grupo Talento Humano</v>
          </cell>
        </row>
        <row r="28">
          <cell r="D28" t="str">
            <v>A-01-01-03-007</v>
          </cell>
          <cell r="E28" t="str">
            <v>A-01-01-03</v>
          </cell>
          <cell r="F28" t="str">
            <v>REMUNERACIONES NO CONSTITUTIVAS DE FACTOR SALARIAL</v>
          </cell>
          <cell r="G28" t="str">
            <v>Subdirección Administrativa - Grupo Talento Humano</v>
          </cell>
        </row>
        <row r="29">
          <cell r="D29" t="str">
            <v>A-01-01-03-013</v>
          </cell>
          <cell r="E29" t="str">
            <v>A-01-01-03</v>
          </cell>
          <cell r="F29" t="str">
            <v>REMUNERACIONES NO CONSTITUTIVAS DE FACTOR SALARIAL</v>
          </cell>
          <cell r="G29" t="str">
            <v>Subdirección Administrativa - Grupo Talento Humano</v>
          </cell>
        </row>
        <row r="30">
          <cell r="D30" t="str">
            <v>A-01-01-03-016</v>
          </cell>
          <cell r="E30" t="str">
            <v>A-01-01-03</v>
          </cell>
          <cell r="F30" t="str">
            <v>REMUNERACIONES NO CONSTITUTIVAS DE FACTOR SALARIAL</v>
          </cell>
          <cell r="G30" t="str">
            <v>Subdirección Administrativa - Grupo Talento Humano</v>
          </cell>
        </row>
        <row r="31">
          <cell r="D31" t="str">
            <v>A-01-01-03-030</v>
          </cell>
          <cell r="E31" t="str">
            <v>A-01-01-03</v>
          </cell>
          <cell r="F31" t="str">
            <v>REMUNERACIONES NO CONSTITUTIVAS DE FACTOR SALARIAL</v>
          </cell>
          <cell r="G31" t="str">
            <v>Subdirección Administrativa - Grupo Talento Humano</v>
          </cell>
        </row>
        <row r="32">
          <cell r="D32" t="str">
            <v>A-02-01-01-004-007</v>
          </cell>
          <cell r="E32" t="str">
            <v>A-02</v>
          </cell>
          <cell r="F32" t="str">
            <v>ADQUISICIÓN DE BIENES  Y SERVICIOS</v>
          </cell>
          <cell r="G32" t="str">
            <v>Subdirección Administrativa</v>
          </cell>
        </row>
        <row r="33">
          <cell r="D33" t="str">
            <v>A-02-02-01-001-005</v>
          </cell>
          <cell r="E33" t="str">
            <v>A-02</v>
          </cell>
          <cell r="F33" t="str">
            <v>ADQUISICIÓN DE BIENES  Y SERVICIOS</v>
          </cell>
          <cell r="G33" t="str">
            <v>Subdirección Administrativa</v>
          </cell>
        </row>
        <row r="34">
          <cell r="D34" t="str">
            <v>A-02-02-01-001-006</v>
          </cell>
          <cell r="E34" t="str">
            <v>A-02</v>
          </cell>
          <cell r="F34" t="str">
            <v>ADQUISICIÓN DE BIENES  Y SERVICIOS</v>
          </cell>
          <cell r="G34" t="str">
            <v>Subdirección Administrativa</v>
          </cell>
        </row>
        <row r="35">
          <cell r="D35" t="str">
            <v>A-02-02-01-002-008</v>
          </cell>
          <cell r="E35" t="str">
            <v>A-02</v>
          </cell>
          <cell r="F35" t="str">
            <v>ADQUISICIÓN DE BIENES  Y SERVICIOS</v>
          </cell>
          <cell r="G35" t="str">
            <v>Subdirección Administrativa</v>
          </cell>
        </row>
        <row r="36">
          <cell r="D36" t="str">
            <v>A-02-02-01-003-001</v>
          </cell>
          <cell r="E36" t="str">
            <v>A-02</v>
          </cell>
          <cell r="F36" t="str">
            <v>ADQUISICIÓN DE BIENES  Y SERVICIOS</v>
          </cell>
          <cell r="G36" t="str">
            <v>Subdirección Administrativa</v>
          </cell>
        </row>
        <row r="37">
          <cell r="D37" t="str">
            <v>A-02-02-01-003-002</v>
          </cell>
          <cell r="E37" t="str">
            <v>A-02</v>
          </cell>
          <cell r="F37" t="str">
            <v>ADQUISICIÓN DE BIENES  Y SERVICIOS</v>
          </cell>
          <cell r="G37" t="str">
            <v>Subdirección Administrativa</v>
          </cell>
        </row>
        <row r="38">
          <cell r="D38" t="str">
            <v>A-02-02-01-003-003</v>
          </cell>
          <cell r="E38" t="str">
            <v>A-02</v>
          </cell>
          <cell r="F38" t="str">
            <v>ADQUISICIÓN DE BIENES  Y SERVICIOS</v>
          </cell>
          <cell r="G38" t="str">
            <v>Subdirección Administrativa</v>
          </cell>
        </row>
        <row r="39">
          <cell r="D39" t="str">
            <v>A-02-02-01-003-005</v>
          </cell>
          <cell r="E39" t="str">
            <v>A-02</v>
          </cell>
          <cell r="F39" t="str">
            <v>ADQUISICIÓN DE BIENES  Y SERVICIOS</v>
          </cell>
          <cell r="G39" t="str">
            <v>Subdirección Administrativa</v>
          </cell>
        </row>
        <row r="40">
          <cell r="D40" t="str">
            <v>A-02-02-01-003-006</v>
          </cell>
          <cell r="E40" t="str">
            <v>A-02</v>
          </cell>
          <cell r="F40" t="str">
            <v>ADQUISICIÓN DE BIENES  Y SERVICIOS</v>
          </cell>
          <cell r="G40" t="str">
            <v>Subdirección Administrativa</v>
          </cell>
        </row>
        <row r="41">
          <cell r="D41" t="str">
            <v>A-02-02-01-003-007</v>
          </cell>
          <cell r="E41" t="str">
            <v>A-02</v>
          </cell>
          <cell r="F41" t="str">
            <v>ADQUISICIÓN DE BIENES  Y SERVICIOS</v>
          </cell>
          <cell r="G41" t="str">
            <v>Subdirección Administrativa</v>
          </cell>
        </row>
        <row r="42">
          <cell r="D42" t="str">
            <v>A-02-02-01-003-008</v>
          </cell>
          <cell r="E42" t="str">
            <v>A-02</v>
          </cell>
          <cell r="F42" t="str">
            <v>ADQUISICIÓN DE BIENES  Y SERVICIOS</v>
          </cell>
          <cell r="G42" t="str">
            <v>Subdirección Administrativa</v>
          </cell>
        </row>
        <row r="43">
          <cell r="D43" t="str">
            <v>A-02-02-01-004-002</v>
          </cell>
          <cell r="E43" t="str">
            <v>A-02</v>
          </cell>
          <cell r="F43" t="str">
            <v>ADQUISICIÓN DE BIENES  Y SERVICIOS</v>
          </cell>
          <cell r="G43" t="str">
            <v>Subdirección Administrativa</v>
          </cell>
        </row>
        <row r="44">
          <cell r="D44" t="str">
            <v>A-02-02-01-004-004</v>
          </cell>
          <cell r="E44" t="str">
            <v>A-02</v>
          </cell>
          <cell r="F44" t="str">
            <v>ADQUISICIÓN DE BIENES  Y SERVICIOS</v>
          </cell>
          <cell r="G44" t="str">
            <v>Subdirección Administrativa</v>
          </cell>
        </row>
        <row r="45">
          <cell r="D45" t="str">
            <v>A-02-02-01-004-006</v>
          </cell>
          <cell r="E45" t="str">
            <v>A-02</v>
          </cell>
          <cell r="F45" t="str">
            <v>ADQUISICIÓN DE BIENES  Y SERVICIOS</v>
          </cell>
          <cell r="G45" t="str">
            <v>Subdirección Administrativa</v>
          </cell>
        </row>
        <row r="46">
          <cell r="D46" t="str">
            <v>A-02-02-01-004-007</v>
          </cell>
          <cell r="E46" t="str">
            <v>A-02</v>
          </cell>
          <cell r="F46" t="str">
            <v>ADQUISICIÓN DE BIENES  Y SERVICIOS</v>
          </cell>
          <cell r="G46" t="str">
            <v>Subdirección Administrativa</v>
          </cell>
        </row>
        <row r="47">
          <cell r="D47" t="str">
            <v>A-02-02-02-006-003</v>
          </cell>
          <cell r="E47" t="str">
            <v>A-02</v>
          </cell>
          <cell r="F47" t="str">
            <v>ADQUISICIÓN DE BIENES  Y SERVICIOS</v>
          </cell>
          <cell r="G47" t="str">
            <v>Subdirección Administrativa</v>
          </cell>
        </row>
        <row r="48">
          <cell r="D48" t="str">
            <v>A-02-02-02-006-004</v>
          </cell>
          <cell r="E48" t="str">
            <v>A-02</v>
          </cell>
          <cell r="F48" t="str">
            <v>ADQUISICIÓN DE BIENES  Y SERVICIOS</v>
          </cell>
          <cell r="G48" t="str">
            <v>Subdirección Administrativa</v>
          </cell>
        </row>
        <row r="49">
          <cell r="D49" t="str">
            <v>A-02-02-02-006-007</v>
          </cell>
          <cell r="E49" t="str">
            <v>A-02</v>
          </cell>
          <cell r="F49" t="str">
            <v>ADQUISICIÓN DE BIENES  Y SERVICIOS</v>
          </cell>
          <cell r="G49" t="str">
            <v>Subdirección Administrativa</v>
          </cell>
        </row>
        <row r="50">
          <cell r="D50" t="str">
            <v>A-02-02-02-006-008</v>
          </cell>
          <cell r="E50" t="str">
            <v>A-02</v>
          </cell>
          <cell r="F50" t="str">
            <v>ADQUISICIÓN DE BIENES  Y SERVICIOS</v>
          </cell>
          <cell r="G50" t="str">
            <v>Subdirección Administrativa</v>
          </cell>
        </row>
        <row r="51">
          <cell r="D51" t="str">
            <v>A-02-02-02-006-009</v>
          </cell>
          <cell r="E51" t="str">
            <v>A-02</v>
          </cell>
          <cell r="F51" t="str">
            <v>ADQUISICIÓN DE BIENES  Y SERVICIOS</v>
          </cell>
          <cell r="G51" t="str">
            <v>Subdirección Administrativa</v>
          </cell>
        </row>
        <row r="52">
          <cell r="D52" t="str">
            <v>A-02-02-02-007-001</v>
          </cell>
          <cell r="E52" t="str">
            <v>A-02</v>
          </cell>
          <cell r="F52" t="str">
            <v>ADQUISICIÓN DE BIENES  Y SERVICIOS</v>
          </cell>
          <cell r="G52" t="str">
            <v>Subdirección Administrativa</v>
          </cell>
        </row>
        <row r="53">
          <cell r="D53" t="str">
            <v>A-02-02-02-007-002</v>
          </cell>
          <cell r="E53" t="str">
            <v>A-02</v>
          </cell>
          <cell r="F53" t="str">
            <v>ADQUISICIÓN DE BIENES  Y SERVICIOS</v>
          </cell>
          <cell r="G53" t="str">
            <v>Subdirección Administrativa</v>
          </cell>
        </row>
        <row r="54">
          <cell r="D54" t="str">
            <v>A-02-02-02-008-002</v>
          </cell>
          <cell r="E54" t="str">
            <v>A-02</v>
          </cell>
          <cell r="F54" t="str">
            <v>ADQUISICIÓN DE BIENES  Y SERVICIOS</v>
          </cell>
          <cell r="G54" t="str">
            <v>Subdirección Administrativa</v>
          </cell>
        </row>
        <row r="55">
          <cell r="D55" t="str">
            <v>A-02-02-02-008-003</v>
          </cell>
          <cell r="E55" t="str">
            <v>A-02</v>
          </cell>
          <cell r="F55" t="str">
            <v>ADQUISICIÓN DE BIENES  Y SERVICIOS</v>
          </cell>
          <cell r="G55" t="str">
            <v>Subdirección Administrativa</v>
          </cell>
        </row>
        <row r="56">
          <cell r="D56" t="str">
            <v>A-02-02-02-008-004</v>
          </cell>
          <cell r="E56" t="str">
            <v>A-02</v>
          </cell>
          <cell r="F56" t="str">
            <v>ADQUISICIÓN DE BIENES  Y SERVICIOS</v>
          </cell>
          <cell r="G56" t="str">
            <v>Subdirección Administrativa</v>
          </cell>
        </row>
        <row r="57">
          <cell r="D57" t="str">
            <v>A-02-02-02-008-005</v>
          </cell>
          <cell r="E57" t="str">
            <v>A-02</v>
          </cell>
          <cell r="F57" t="str">
            <v>ADQUISICIÓN DE BIENES  Y SERVICIOS</v>
          </cell>
          <cell r="G57" t="str">
            <v>Subdirección Administrativa</v>
          </cell>
        </row>
        <row r="58">
          <cell r="D58" t="str">
            <v>A-02-02-02-008-007</v>
          </cell>
          <cell r="E58" t="str">
            <v>A-02</v>
          </cell>
          <cell r="F58" t="str">
            <v>ADQUISICIÓN DE BIENES  Y SERVICIOS</v>
          </cell>
          <cell r="G58" t="str">
            <v>Subdirección Administrativa</v>
          </cell>
        </row>
        <row r="59">
          <cell r="D59" t="str">
            <v>A-02-02-02-008-009</v>
          </cell>
          <cell r="E59" t="str">
            <v>A-02</v>
          </cell>
          <cell r="F59" t="str">
            <v>ADQUISICIÓN DE BIENES  Y SERVICIOS</v>
          </cell>
          <cell r="G59" t="str">
            <v>Subdirección Administrativa</v>
          </cell>
        </row>
        <row r="60">
          <cell r="D60" t="str">
            <v>A-02-02-02-009-002</v>
          </cell>
          <cell r="E60" t="str">
            <v>A-02</v>
          </cell>
          <cell r="F60" t="str">
            <v>ADQUISICIÓN DE BIENES  Y SERVICIOS</v>
          </cell>
          <cell r="G60" t="str">
            <v>Subdirección Administrativa</v>
          </cell>
        </row>
        <row r="61">
          <cell r="D61" t="str">
            <v>A-02-02-02-009-003</v>
          </cell>
          <cell r="E61" t="str">
            <v>A-02</v>
          </cell>
          <cell r="F61" t="str">
            <v>ADQUISICIÓN DE BIENES  Y SERVICIOS</v>
          </cell>
          <cell r="G61" t="str">
            <v>Subdirección Administrativa</v>
          </cell>
        </row>
        <row r="62">
          <cell r="D62" t="str">
            <v>A-02-02-02-009-004</v>
          </cell>
          <cell r="E62" t="str">
            <v>A-02</v>
          </cell>
          <cell r="F62" t="str">
            <v>ADQUISICIÓN DE BIENES  Y SERVICIOS</v>
          </cell>
          <cell r="G62" t="str">
            <v>Subdirección Administrativa</v>
          </cell>
        </row>
        <row r="63">
          <cell r="D63" t="str">
            <v>A-02-02-02-010</v>
          </cell>
          <cell r="E63" t="str">
            <v>A-02</v>
          </cell>
          <cell r="F63" t="str">
            <v>ADQUISICIÓN DE BIENES  Y SERVICIOS</v>
          </cell>
          <cell r="G63" t="str">
            <v>Subdirección Administrativa</v>
          </cell>
        </row>
        <row r="64">
          <cell r="D64" t="str">
            <v>A-03-02-02-065-002</v>
          </cell>
          <cell r="E64" t="str">
            <v>A-03-02-02</v>
          </cell>
          <cell r="F64" t="str">
            <v>A ORGANIZACIONES INTERNACIONALES</v>
          </cell>
          <cell r="G64" t="str">
            <v>Dirección de Cadenas Agrícolas y Forestales</v>
          </cell>
        </row>
        <row r="65">
          <cell r="D65" t="str">
            <v>A-03-02-02-105-002</v>
          </cell>
          <cell r="E65" t="str">
            <v>A-03-02-02</v>
          </cell>
          <cell r="F65" t="str">
            <v>A ORGANIZACIONES INTERNACIONALES</v>
          </cell>
          <cell r="G65" t="str">
            <v>Oficina de Asuntos Internacionales</v>
          </cell>
        </row>
        <row r="66">
          <cell r="D66" t="str">
            <v>A-03-02-02-135-001</v>
          </cell>
          <cell r="E66" t="str">
            <v>A-03-02-02</v>
          </cell>
          <cell r="F66" t="str">
            <v>A ORGANIZACIONES INTERNACIONALES</v>
          </cell>
          <cell r="G66" t="str">
            <v>Dirección de Cadenas Pecuarias, Pesqueras y Acuícolas</v>
          </cell>
        </row>
        <row r="67">
          <cell r="D67" t="str">
            <v>A-03-04-02-004-002</v>
          </cell>
          <cell r="E67" t="str">
            <v>A-03-04-02-004</v>
          </cell>
          <cell r="F67" t="str">
            <v>BONOS PENSIONALES (DE PENSIONES)</v>
          </cell>
          <cell r="G67" t="str">
            <v>Grupo Gestión Integral de Entidades Liquidadas</v>
          </cell>
        </row>
        <row r="68">
          <cell r="D68" t="str">
            <v>A-03-04-02-012-001</v>
          </cell>
          <cell r="E68" t="str">
            <v>A-03-04-02-012</v>
          </cell>
          <cell r="F68" t="str">
            <v>INCAPACIDADES Y LICENCIAS DE MATERNIDAD (NO DE PENSIONES)</v>
          </cell>
          <cell r="G68" t="str">
            <v>Subdirección Administrativa - Grupo Talento Humano</v>
          </cell>
        </row>
        <row r="69">
          <cell r="D69" t="str">
            <v>A-03-04-02-012-002</v>
          </cell>
          <cell r="E69" t="str">
            <v>A-03-04-02-012</v>
          </cell>
          <cell r="F69" t="str">
            <v>INCAPACIDADES Y LICENCIAS DE MATERNIDAD (NO DE PENSIONES)</v>
          </cell>
          <cell r="G69" t="str">
            <v>Subdirección Administrativa - Grupo Talento Humano</v>
          </cell>
        </row>
        <row r="70">
          <cell r="D70" t="str">
            <v>A-08-01-02-001</v>
          </cell>
          <cell r="E70" t="str">
            <v>A-08-01</v>
          </cell>
          <cell r="F70" t="str">
            <v>IMPUESTOS</v>
          </cell>
          <cell r="G70" t="str">
            <v>Subdirección Administrativa</v>
          </cell>
        </row>
        <row r="71">
          <cell r="D71" t="str">
            <v>A-08-01-02-006</v>
          </cell>
          <cell r="E71" t="str">
            <v>A-08-01</v>
          </cell>
          <cell r="F71" t="str">
            <v>IMPUESTOS</v>
          </cell>
          <cell r="G71" t="str">
            <v>Subdirección Administrativa</v>
          </cell>
        </row>
        <row r="72">
          <cell r="D72" t="str">
            <v>A-03-03-04-071</v>
          </cell>
          <cell r="E72" t="str">
            <v>A-03-03-04-071</v>
          </cell>
          <cell r="F72" t="str">
            <v>FONDO PARA EL ACCESO A LOS INSUMOS AGROPECUARIOS -FAIA, LEY 2183 DE 2022</v>
          </cell>
          <cell r="G72" t="str">
            <v>Dirección de Cadenas Agrícolas y Forestales</v>
          </cell>
        </row>
        <row r="73">
          <cell r="D73" t="str">
            <v>A-03-03-04-071</v>
          </cell>
          <cell r="E73" t="str">
            <v>A-03-03-04-071</v>
          </cell>
          <cell r="F73" t="str">
            <v>FONDO PARA EL ACCESO A LOS INSUMOS AGROPECUARIOS -FAIA, LEY 2183 DE 2022</v>
          </cell>
          <cell r="G73" t="str">
            <v>Dirección de Cadenas Agrícolas y Forestales</v>
          </cell>
        </row>
        <row r="74">
          <cell r="D74" t="str">
            <v>A-03-10-01-001</v>
          </cell>
          <cell r="E74" t="str">
            <v>A-03-10</v>
          </cell>
          <cell r="F74" t="str">
            <v>SENTENCIAS Y CONCILIACIONES</v>
          </cell>
          <cell r="G74" t="str">
            <v>Oficina Asesora Jurídica</v>
          </cell>
        </row>
        <row r="75">
          <cell r="D75" t="str">
            <v>A-03-10-01-002</v>
          </cell>
          <cell r="E75" t="str">
            <v>A-03-10</v>
          </cell>
          <cell r="F75" t="str">
            <v>CONCIILIACIONES</v>
          </cell>
          <cell r="G75" t="str">
            <v>Oficina Asesora Jurídica</v>
          </cell>
        </row>
        <row r="76">
          <cell r="D76" t="str">
            <v>C-1701-1100-3-0-1701001-02</v>
          </cell>
          <cell r="E76" t="str">
            <v>C-1701-1100-3</v>
          </cell>
          <cell r="F76" t="str">
            <v>SUBSIDIO PARA LA CONSTRUCCIÓN O MEJORAMIENTO DE VIVIENDA DE INTERÉS SOCIAL RURAL PARA LA POBLACIÓN RURAL NACIONAL</v>
          </cell>
          <cell r="G76" t="str">
            <v>Dirección de Gestión de Bienes Públicos Rurales</v>
          </cell>
        </row>
        <row r="77">
          <cell r="D77" t="str">
            <v>C-1701-1100-3-0-1701001-04</v>
          </cell>
          <cell r="E77" t="str">
            <v>C-1701-1100-3</v>
          </cell>
          <cell r="F77" t="str">
            <v>SUBSIDIO PARA LA CONSTRUCCIÓN O MEJORAMIENTO DE VIVIENDA DE INTERÉS SOCIAL RURAL PARA LA POBLACIÓN RURAL NACIONAL</v>
          </cell>
          <cell r="G77" t="str">
            <v>Dirección de Gestión de Bienes Públicos Rurales</v>
          </cell>
        </row>
        <row r="78">
          <cell r="D78" t="str">
            <v>C-1701-1100-3-0-1701001-04</v>
          </cell>
          <cell r="E78" t="str">
            <v>C-1701-1100-3</v>
          </cell>
          <cell r="F78" t="str">
            <v>SUBSIDIO PARA LA CONSTRUCCIÓN O MEJORAMIENTO DE VIVIENDA DE INTERÉS SOCIAL RURAL PARA LA POBLACIÓN RURAL NACIONAL</v>
          </cell>
          <cell r="G78" t="str">
            <v>Dirección de Gestión de Bienes Públicos Rurales</v>
          </cell>
        </row>
        <row r="79">
          <cell r="D79" t="str">
            <v>C-1702-1100-15-0-1702043-02</v>
          </cell>
          <cell r="E79" t="str">
            <v>C-1702-1100-15</v>
          </cell>
          <cell r="F79" t="str">
            <v>APOYO PARA GENERAR OPORTUNIDAD EDUCATIVAS A LOS JOVENES RURALES PARA PERMANECER EN EL CAMPO NACIONAL NACIONAL</v>
          </cell>
          <cell r="G79" t="str">
            <v>Dirección de Gestión de Bienes Públicos Rurales</v>
          </cell>
        </row>
        <row r="80">
          <cell r="D80" t="str">
            <v>C-1702-1100-15-0-1702044-03</v>
          </cell>
          <cell r="E80" t="str">
            <v>C-1702-1100-15</v>
          </cell>
          <cell r="F80" t="str">
            <v>APOYO PARA GENERAR OPORTUNIDAD EDUCATIVAS A LOS JOVENES RURALES PARA PERMANECER EN EL CAMPO NACIONAL NACIONAL</v>
          </cell>
          <cell r="G80" t="str">
            <v>Dirección de Gestión de Bienes Públicos Rurales</v>
          </cell>
        </row>
        <row r="81">
          <cell r="D81" t="str">
            <v>C-1702-1100-7-0-1702022-02</v>
          </cell>
          <cell r="E81" t="str">
            <v>C-1702-1100-7</v>
          </cell>
          <cell r="F81" t="str">
            <v>FORTALECIMIENTO DEL MODELO DE APOYO A ALIANZAS PRODUCTIVAS DEL SECTOR AGROPECUARIO A NIVEL NACIONAL</v>
          </cell>
          <cell r="G81" t="str">
            <v>Dirección de Capacidades Productivas y Generación de Ingresos</v>
          </cell>
        </row>
        <row r="82">
          <cell r="D82" t="str">
            <v>C-1702-1100-7-0-1702021-02</v>
          </cell>
          <cell r="E82" t="str">
            <v>C-1702-1100-7</v>
          </cell>
          <cell r="F82" t="str">
            <v>FORTALECIMIENTO DEL MODELO DE APOYO A ALIANZAS PRODUCTIVAS DEL SECTOR AGROPECUARIO A NIVEL NACIONAL</v>
          </cell>
          <cell r="G82" t="str">
            <v>Dirección de Capacidades Productivas y Generación de Ingresos</v>
          </cell>
        </row>
        <row r="83">
          <cell r="D83" t="str">
            <v>C-1702-1100-7-0-1702007-03</v>
          </cell>
          <cell r="E83" t="str">
            <v>C-1702-1100-7</v>
          </cell>
          <cell r="F83" t="str">
            <v>FORTALECIMIENTO DEL MODELO DE APOYO A ALIANZAS PRODUCTIVAS DEL SECTOR AGROPECUARIO A NIVEL NACIONAL</v>
          </cell>
          <cell r="G83" t="str">
            <v>Dirección de Capacidades Productivas y Generación de Ingresos</v>
          </cell>
        </row>
        <row r="84">
          <cell r="D84" t="str">
            <v>C-1702-1100-9-0-1702007-02-01</v>
          </cell>
          <cell r="E84" t="str">
            <v>C-1702-1100-9</v>
          </cell>
          <cell r="F84" t="str">
            <v>CONSTRUCCIÓN DE CAPACIDADES EMPRESARIALES RURALES: CONFIANZA Y OPORTUNIDAD A NIVEL NACIONAL</v>
          </cell>
          <cell r="G84" t="str">
            <v>Dirección de Capacidades Productivas y Generación de Ingresos</v>
          </cell>
        </row>
        <row r="85">
          <cell r="D85" t="str">
            <v>C-1702-1100-9-0-1702021-02-01</v>
          </cell>
          <cell r="E85" t="str">
            <v>C-1702-1100-9</v>
          </cell>
          <cell r="F85" t="str">
            <v>CONSTRUCCIÓN DE CAPACIDADES EMPRESARIALES RURALES: CONFIANZA Y OPORTUNIDAD A NIVEL NACIONAL</v>
          </cell>
          <cell r="G85" t="str">
            <v>Dirección de Capacidades Productivas y Generación de Ingresos</v>
          </cell>
        </row>
        <row r="86">
          <cell r="D86" t="str">
            <v>C-1702-1100-9-0-1702012-02-02</v>
          </cell>
          <cell r="E86" t="str">
            <v>C-1702-1100-9</v>
          </cell>
          <cell r="F86" t="str">
            <v>CONSTRUCCIÓN DE CAPACIDADES EMPRESARIALES RURALES: CONFIANZA Y OPORTUNIDAD A NIVEL NACIONAL</v>
          </cell>
          <cell r="G86" t="str">
            <v>Dirección de Capacidades Productivas y Generación de Ingresos</v>
          </cell>
        </row>
        <row r="87">
          <cell r="D87" t="str">
            <v>C-1702-1100-9-0-1702037-02-03</v>
          </cell>
          <cell r="E87" t="str">
            <v>C-1702-1100-9</v>
          </cell>
          <cell r="F87" t="str">
            <v>CONSTRUCCIÓN DE CAPACIDADES EMPRESARIALES RURALES: CONFIANZA Y OPORTUNIDAD A NIVEL NACIONAL</v>
          </cell>
          <cell r="G87" t="str">
            <v>Dirección de Capacidades Productivas y Generación de Ingresos</v>
          </cell>
        </row>
        <row r="88">
          <cell r="D88" t="str">
            <v>C-1702-1100-9-0-1702021-02-04</v>
          </cell>
          <cell r="E88" t="str">
            <v>C-1702-1100-9</v>
          </cell>
          <cell r="F88" t="str">
            <v>CONSTRUCCIÓN DE CAPACIDADES EMPRESARIALES RURALES: CONFIANZA Y OPORTUNIDAD A NIVEL NACIONAL</v>
          </cell>
          <cell r="G88" t="str">
            <v>Dirección de Capacidades Productivas y Generación de Ingresos</v>
          </cell>
        </row>
        <row r="89">
          <cell r="D89" t="str">
            <v>C-1702-1100-9-0-1702007-03-01</v>
          </cell>
          <cell r="E89" t="str">
            <v>C-1702-1100-9</v>
          </cell>
          <cell r="F89" t="str">
            <v>CONSTRUCCIÓN DE CAPACIDADES EMPRESARIALES RURALES: CONFIANZA Y OPORTUNIDAD A NIVEL NACIONAL</v>
          </cell>
          <cell r="G89" t="str">
            <v>Dirección de Capacidades Productivas y Generación de Ingresos</v>
          </cell>
        </row>
        <row r="90">
          <cell r="D90" t="str">
            <v>C-1702-1100-9-0-1702036-03-02</v>
          </cell>
          <cell r="E90" t="str">
            <v>C-1702-1100-9</v>
          </cell>
          <cell r="F90" t="str">
            <v>CONSTRUCCIÓN DE CAPACIDADES EMPRESARIALES RURALES: CONFIANZA Y OPORTUNIDAD A NIVEL NACIONAL</v>
          </cell>
          <cell r="G90" t="str">
            <v>Dirección de Capacidades Productivas y Generación de Ingresos</v>
          </cell>
        </row>
        <row r="91">
          <cell r="D91" t="str">
            <v>C-1702-1100-11-0-1702007-02</v>
          </cell>
          <cell r="E91" t="str">
            <v>C-1702-1100-11</v>
          </cell>
          <cell r="F91" t="str">
            <v>APOYO PARA GENERAR OPORTUNIDADES A LOS JÓVENES RURALES PARA SU INTEGRACIÓN GENERACIONAL EN EL CAMPO NACIONAL</v>
          </cell>
          <cell r="G91" t="str">
            <v>Dirección de Gestión de Bienes Públicos Rurales</v>
          </cell>
        </row>
        <row r="92">
          <cell r="D92" t="str">
            <v>C-1702-1100-12-0-1702007-02</v>
          </cell>
          <cell r="E92" t="str">
            <v>C-1702-1100-12</v>
          </cell>
          <cell r="F92" t="str">
            <v>FORTALECIMIENTO DE ACTIVIDADES QUE IMPULSEN Y CONTRIBUYAN AL DESARROLLO DEL SECTOR AGROPECUARIO, PESQUERO Y DE DESARROLLO RUURAL - FONDO DE FOMENTO AGROPECUARIO - FFA NACIONAL</v>
          </cell>
          <cell r="G92" t="str">
            <v>Dirección de Gestión de Bienes Públicos Rurales</v>
          </cell>
        </row>
        <row r="93">
          <cell r="D93" t="str">
            <v>C-1702-1100-12-0-1702007-03</v>
          </cell>
          <cell r="E93" t="str">
            <v>C-1702-1100-12</v>
          </cell>
          <cell r="F93" t="str">
            <v>FORTALECIMIENTO DE ACTIVIDADES QUE IMPULSEN Y CONTRIBUYAN AL DESARROLLO DEL SECTOR AGROPECUARIO, PESQUERO Y DE DESARROLLO RUURAL - FONDO DE FOMENTO AGROPECUARIO - FFA NACIONAL</v>
          </cell>
          <cell r="G93" t="str">
            <v>Dirección de Gestión de Bienes Públicos Rurales</v>
          </cell>
        </row>
        <row r="94">
          <cell r="D94" t="str">
            <v>C-1702-1100-12-0-1702007-03</v>
          </cell>
          <cell r="E94" t="str">
            <v>C-1702-1100-12</v>
          </cell>
          <cell r="F94" t="str">
            <v>FORTALECIMIENTO DE ACTIVIDADES QUE IMPULSEN Y CONTRIBUYAN AL DESARROLLO DEL SECTOR AGROPECUARIO, PESQUERO Y DE DESARROLLO RUURAL - FONDO DE FOMENTO AGROPECUARIO - FFA NACIONAL</v>
          </cell>
          <cell r="G94" t="str">
            <v>Dirección de Gestión de Bienes Públicos Rurales</v>
          </cell>
        </row>
        <row r="95">
          <cell r="D95" t="str">
            <v>C-1702-1100-13-0-1702018-02</v>
          </cell>
          <cell r="E95" t="str">
            <v>C-1702-1100-13</v>
          </cell>
          <cell r="F95" t="str">
            <v>CONSTRUCCIÓN Y FORTALECIMIENTO DE POLÍTICAS DE GENERACIÓN DE INGRESOS Y FORTALECIMIENTO DE LAS CAPACIDADES PRODUCTIVAS QUE PERMITAN EL DESARROLLO AGROPECUARIO Y RURAL NACIONAL</v>
          </cell>
          <cell r="G95" t="str">
            <v>Dirección de Capacidades Productivas y Generación de Ingresos</v>
          </cell>
        </row>
        <row r="96">
          <cell r="D96" t="str">
            <v>C-1702-1100-13-0-1702023-02</v>
          </cell>
          <cell r="E96" t="str">
            <v>C-1702-1100-13</v>
          </cell>
          <cell r="F96" t="str">
            <v>CONSTRUCCIÓN Y FORTALECIMIENTO DE POLÍTICAS DE GENERACIÓN DE INGRESOS Y FORTALECIMIENTO DE LAS CAPACIDADES PRODUCTIVAS QUE PERMITAN EL DESARROLLO AGROPECUARIO Y RURAL NACIONAL</v>
          </cell>
          <cell r="G96" t="str">
            <v>Dirección de Capacidades Productivas y Generación de Ingresos</v>
          </cell>
        </row>
        <row r="97">
          <cell r="D97" t="str">
            <v>C-1702-1100-13-0-1702019-02</v>
          </cell>
          <cell r="E97" t="str">
            <v>C-1702-1100-13</v>
          </cell>
          <cell r="F97" t="str">
            <v>CONSTRUCCIÓN Y FORTALECIMIENTO DE POLÍTICAS DE GENERACIÓN DE INGRESOS Y FORTALECIMIENTO DE LAS CAPACIDADES PRODUCTIVAS QUE PERMITAN EL DESARROLLO AGROPECUARIO Y RURAL NACIONAL</v>
          </cell>
          <cell r="G97" t="str">
            <v>Dirección de Capacidades Productivas y Generación de Ingresos</v>
          </cell>
        </row>
        <row r="98">
          <cell r="D98" t="str">
            <v>C-1702-1100-13-0-1702022-02</v>
          </cell>
          <cell r="E98" t="str">
            <v>C-1702-1100-13</v>
          </cell>
          <cell r="F98" t="str">
            <v>CONSTRUCCIÓN Y FORTALECIMIENTO DE POLÍTICAS DE GENERACIÓN DE INGRESOS Y FORTALECIMIENTO DE LAS CAPACIDADES PRODUCTIVAS QUE PERMITAN EL DESARROLLO AGROPECUARIO Y RURAL NACIONAL</v>
          </cell>
          <cell r="G98" t="str">
            <v>Dirección de Capacidades Productivas y Generación de Ingresos</v>
          </cell>
        </row>
        <row r="99">
          <cell r="D99" t="str">
            <v>C-1702-1100-14-0-1702041-02</v>
          </cell>
          <cell r="E99" t="str">
            <v>C-1702-1100-14</v>
          </cell>
          <cell r="F99" t="str">
            <v>FORTALECIMIENTO DE LOS MECANISMOS DE ATENCIÓN A LAS MUJERES RURALES Y CAMPESINAS PARA LA SUPERACIÓN DE LAS BRECHAS DE GENERO Y SOCIOECONÓMICAS A NIVEL NACIONAL</v>
          </cell>
          <cell r="G99" t="str">
            <v>Dirección de la Mujer Rural</v>
          </cell>
        </row>
        <row r="100">
          <cell r="D100" t="str">
            <v>C-1702-1100-14-0-1702007-02</v>
          </cell>
          <cell r="E100" t="str">
            <v>C-1702-1100-14</v>
          </cell>
          <cell r="F100" t="str">
            <v>FORTALECIMIENTO DE LOS MECANISMOS DE ATENCIÓN A LAS MUJERES RURALES Y CAMPESINAS PARA LA SUPERACIÓN DE LAS BRECHAS DE GENERO Y SOCIOECONÓMICAS A NIVEL NACIONAL</v>
          </cell>
          <cell r="G100" t="str">
            <v>Dirección de la Mujer Rural</v>
          </cell>
        </row>
        <row r="101">
          <cell r="D101" t="str">
            <v>C-1702-1100-14-0-1702018-02</v>
          </cell>
          <cell r="E101" t="str">
            <v>C-1702-1100-14</v>
          </cell>
          <cell r="F101" t="str">
            <v>FORTALECIMIENTO DE LOS MECANISMOS DE ATENCIÓN A LAS MUJERES RURALES Y CAMPESINAS PARA LA SUPERACIÓN DE LAS BRECHAS DE GENERO Y SOCIOECONÓMICAS A NIVEL NACIONAL</v>
          </cell>
          <cell r="G101" t="str">
            <v>Dirección de la Mujer Rural</v>
          </cell>
        </row>
        <row r="102">
          <cell r="D102" t="str">
            <v>C-1702-1100-14-0-1702007-03</v>
          </cell>
          <cell r="E102" t="str">
            <v>C-1702-1100-14</v>
          </cell>
          <cell r="F102" t="str">
            <v>FORTALECIMIENTO DE LOS MECANISMOS DE ATENCIÓN A LAS MUJERES RURALES Y CAMPESINAS PARA LA SUPERACIÓN DE LAS BRECHAS DE GENERO Y SOCIOECONÓMICAS A NIVEL NACIONAL</v>
          </cell>
          <cell r="G102" t="str">
            <v>Dirección de la Mujer Rural</v>
          </cell>
        </row>
        <row r="103">
          <cell r="D103" t="str">
            <v>C-1702-1100-14-0-1702007-03</v>
          </cell>
          <cell r="E103" t="str">
            <v>C-1702-1100-14</v>
          </cell>
          <cell r="F103" t="str">
            <v>FORTALECIMIENTO DE LOS MECANISMOS DE ATENCIÓN A LAS MUJERES RURALES Y CAMPESINAS PARA LA SUPERACIÓN DE LAS BRECHAS DE GENERO Y SOCIOECONÓMICAS A NIVEL NACIONAL</v>
          </cell>
          <cell r="G103" t="str">
            <v>Dirección de la Mujer Rural</v>
          </cell>
        </row>
        <row r="104">
          <cell r="D104" t="str">
            <v>C-1703-1100-5-0-1703001-02</v>
          </cell>
          <cell r="E104" t="str">
            <v>C-1703-1100-5</v>
          </cell>
          <cell r="F104" t="str">
            <v>IMPLEMENTACIÓN DE ESTRATEGIAS PARA LA INCLUSIÓN FINANCIERA EN EL SECTOR AGROPECUARIO  NACIONAL-[PREVIO CONCEPTO DNP]</v>
          </cell>
          <cell r="G104" t="str">
            <v>Dirección de Financiamiento y Riesgos Agropecuarios</v>
          </cell>
        </row>
        <row r="105">
          <cell r="D105" t="str">
            <v>C-1703-1100-5-0-1703013-02</v>
          </cell>
          <cell r="E105" t="str">
            <v>C-1703-1100-5</v>
          </cell>
          <cell r="F105" t="str">
            <v>IMPLEMENTACIÓN DE ESTRATEGIAS PARA LA INCLUSIÓN FINANCIERA EN EL SECTOR AGROPECUARIO  NACIONAL-[PREVIO CONCEPTO DNP]</v>
          </cell>
          <cell r="G105" t="str">
            <v>Dirección de Financiamiento y Riesgos Agropecuarios</v>
          </cell>
        </row>
        <row r="106">
          <cell r="D106" t="str">
            <v>C-1703-1100-5-0-1703010-02</v>
          </cell>
          <cell r="E106" t="str">
            <v>C-1703-1100-5</v>
          </cell>
          <cell r="F106" t="str">
            <v>IMPLEMENTACIÓN DE ESTRATEGIAS PARA LA INCLUSIÓN FINANCIERA EN EL SECTOR AGROPECUARIO  NACIONAL-[PREVIO CONCEPTO DNP]</v>
          </cell>
          <cell r="G106" t="str">
            <v>Dirección de Financiamiento y Riesgos Agropecuarios</v>
          </cell>
        </row>
        <row r="107">
          <cell r="D107" t="str">
            <v>C-1703-1100-5-0-1703005-02</v>
          </cell>
          <cell r="E107" t="str">
            <v>C-1703-1100-5</v>
          </cell>
          <cell r="F107" t="str">
            <v>IMPLEMENTACIÓN DE ESTRATEGIAS PARA LA INCLUSIÓN FINANCIERA EN EL SECTOR AGROPECUARIO  NACIONAL-[PREVIO CONCEPTO DNP]</v>
          </cell>
          <cell r="G107" t="str">
            <v>Dirección de Financiamiento y Riesgos Agropecuarios</v>
          </cell>
        </row>
        <row r="108">
          <cell r="D108" t="str">
            <v>C-1703-1100-5-0-1703009-02</v>
          </cell>
          <cell r="E108" t="str">
            <v>C-1703-1100-5</v>
          </cell>
          <cell r="F108" t="str">
            <v>IMPLEMENTACIÓN DE ESTRATEGIAS PARA LA INCLUSIÓN FINANCIERA EN EL SECTOR AGROPECUARIO  NACIONAL-[PREVIO CONCEPTO DNP]</v>
          </cell>
          <cell r="G108" t="str">
            <v>Dirección de Financiamiento y Riesgos Agropecuarios</v>
          </cell>
        </row>
        <row r="109">
          <cell r="D109" t="str">
            <v>C-1703-1100-5-0-1703012-02</v>
          </cell>
          <cell r="E109" t="str">
            <v>C-1703-1100-5</v>
          </cell>
          <cell r="F109" t="str">
            <v>IMPLEMENTACIÓN DE ESTRATEGIAS PARA LA INCLUSIÓN FINANCIERA EN EL SECTOR AGROPECUARIO  NACIONAL-[PREVIO CONCEPTO DNP]</v>
          </cell>
          <cell r="G109" t="str">
            <v>Dirección de Financiamiento y Riesgos Agropecuarios</v>
          </cell>
        </row>
        <row r="110">
          <cell r="D110" t="str">
            <v>C-1703-1100-5-0-1703003-02</v>
          </cell>
          <cell r="E110" t="str">
            <v>C-1703-1100-5</v>
          </cell>
          <cell r="F110" t="str">
            <v>IMPLEMENTACIÓN DE ESTRATEGIAS PARA LA INCLUSIÓN FINANCIERA EN EL SECTOR AGROPECUARIO  NACIONAL-[PREVIO CONCEPTO DNP]</v>
          </cell>
          <cell r="G110" t="str">
            <v>Dirección de Financiamiento y Riesgos Agropecuarios</v>
          </cell>
        </row>
        <row r="111">
          <cell r="D111" t="str">
            <v>C-1703-1100-5-0-1703008-02</v>
          </cell>
          <cell r="E111" t="str">
            <v>C-1703-1100-5</v>
          </cell>
          <cell r="F111" t="str">
            <v>IMPLEMENTACIÓN DE ESTRATEGIAS PARA LA INCLUSIÓN FINANCIERA EN EL SECTOR AGROPECUARIO  NACIONAL-[PREVIO CONCEPTO DNP]</v>
          </cell>
          <cell r="G111" t="str">
            <v>Dirección de Financiamiento y Riesgos Agropecuarios</v>
          </cell>
        </row>
        <row r="112">
          <cell r="D112" t="str">
            <v>C-1703-1100-5-0-1703011-02</v>
          </cell>
          <cell r="E112" t="str">
            <v>C-1703-1100-5</v>
          </cell>
          <cell r="F112" t="str">
            <v>IMPLEMENTACIÓN DE ESTRATEGIAS PARA LA INCLUSIÓN FINANCIERA EN EL SECTOR AGROPECUARIO  NACIONAL-[PREVIO CONCEPTO DNP]</v>
          </cell>
          <cell r="G112" t="str">
            <v>Dirección de Financiamiento y Riesgos Agropecuarios</v>
          </cell>
        </row>
        <row r="113">
          <cell r="D113" t="str">
            <v>C-1703-1100-5-0-1703005-03</v>
          </cell>
          <cell r="E113" t="str">
            <v>C-1703-1100-5</v>
          </cell>
          <cell r="F113" t="str">
            <v>IMPLEMENTACIÓN DE ESTRATEGIAS PARA LA INCLUSIÓN FINANCIERA EN EL SECTOR AGROPECUARIO  NACIONAL-[PREVIO CONCEPTO DNP]</v>
          </cell>
          <cell r="G113" t="str">
            <v>Dirección de Financiamiento y Riesgos Agropecuarios</v>
          </cell>
        </row>
        <row r="114">
          <cell r="D114" t="str">
            <v>C-1703-1100-5-0-1703009-03</v>
          </cell>
          <cell r="E114" t="str">
            <v>C-1703-1100-5</v>
          </cell>
          <cell r="F114" t="str">
            <v>IMPLEMENTACIÓN DE ESTRATEGIAS PARA LA INCLUSIÓN FINANCIERA EN EL SECTOR AGROPECUARIO  NACIONAL-[PREVIO CONCEPTO DNP]</v>
          </cell>
          <cell r="G114" t="str">
            <v>Dirección de Financiamiento y Riesgos Agropecuarios</v>
          </cell>
        </row>
        <row r="115">
          <cell r="D115" t="str">
            <v>C-1703-1100-5-0-1703008-03</v>
          </cell>
          <cell r="E115" t="str">
            <v>C-1703-1100-5</v>
          </cell>
          <cell r="F115" t="str">
            <v>IMPLEMENTACIÓN DE ESTRATEGIAS PARA LA INCLUSIÓN FINANCIERA EN EL SECTOR AGROPECUARIO  NACIONAL-[PREVIO CONCEPTO DNP]</v>
          </cell>
          <cell r="G115" t="str">
            <v>Dirección de Financiamiento y Riesgos Agropecuarios</v>
          </cell>
        </row>
        <row r="116">
          <cell r="D116" t="str">
            <v>C-1703-1100-5-0-1703009-03</v>
          </cell>
          <cell r="E116" t="str">
            <v>C-1703-1100-5</v>
          </cell>
          <cell r="F116" t="str">
            <v>IMPLEMENTACIÓN DE ESTRATEGIAS PARA LA INCLUSIÓN FINANCIERA EN EL SECTOR AGROPECUARIO  NACIONAL-[PREVIO CONCEPTO DNP]</v>
          </cell>
          <cell r="G116" t="str">
            <v>Dirección de Financiamiento y Riesgos Agropecuarios</v>
          </cell>
        </row>
        <row r="117">
          <cell r="D117" t="str">
            <v>C-1703-1100-5-0-1703005-03</v>
          </cell>
          <cell r="E117" t="str">
            <v>C-1703-1100-5</v>
          </cell>
          <cell r="F117" t="str">
            <v>IMPLEMENTACIÓN DE ESTRATEGIAS PARA LA INCLUSIÓN FINANCIERA EN EL SECTOR AGROPECUARIO  NACIONAL-[PREVIO CONCEPTO DNP]</v>
          </cell>
          <cell r="G117" t="str">
            <v>Dirección de Financiamiento y Riesgos Agropecuarios</v>
          </cell>
        </row>
        <row r="118">
          <cell r="D118" t="str">
            <v>C-1703-1100-5-0-1703005-03</v>
          </cell>
          <cell r="E118" t="str">
            <v>C-1703-1100-5</v>
          </cell>
          <cell r="F118" t="str">
            <v>IMPLEMENTACIÓN DE ESTRATEGIAS PARA LA INCLUSIÓN FINANCIERA EN EL SECTOR AGROPECUARIO  NACIONAL-[PREVIO CONCEPTO DNP]</v>
          </cell>
          <cell r="G118" t="str">
            <v>Dirección de Financiamiento y Riesgos Agropecuarios</v>
          </cell>
        </row>
        <row r="119">
          <cell r="D119" t="str">
            <v>C-1703-1100-5-0-1703004-04</v>
          </cell>
          <cell r="E119" t="str">
            <v>C-1703-1100-5</v>
          </cell>
          <cell r="F119" t="str">
            <v>IMPLEMENTACIÓN DE ESTRATEGIAS PARA LA INCLUSIÓN FINANCIERA EN EL SECTOR AGROPECUARIO  NACIONAL-[PREVIO CONCEPTO DNP]</v>
          </cell>
          <cell r="G119" t="str">
            <v>Dirección de Financiamiento y Riesgos Agropecuarios</v>
          </cell>
        </row>
        <row r="120">
          <cell r="D120" t="str">
            <v>C-1704-1100-2-0-1704002-02</v>
          </cell>
          <cell r="E120" t="str">
            <v>C-1704-1100-2</v>
          </cell>
          <cell r="F120" t="str">
            <v>FORTALECIMIENTO A LA FORMULACIÓN, COORDINACIÓN Y SEGUIMIENTO DE LA POLÍTICA PÚBLICA PARA EL ORDENAMIENTO PRODUCTIVO Y SOCIAL DE LA PROPIEDAD RURAL CON ENFOQUE TERRITORIAL  NACIONAL</v>
          </cell>
          <cell r="G120" t="str">
            <v>Dirección de Ordenamiento Social de la Propiedad Rural y Uso Productivo del Suelo</v>
          </cell>
        </row>
        <row r="121">
          <cell r="D121" t="str">
            <v>C-1704-1100-2-0-1704021-02</v>
          </cell>
          <cell r="E121" t="str">
            <v>C-1704-1100-2</v>
          </cell>
          <cell r="F121" t="str">
            <v>FORTALECIMIENTO A LA FORMULACIÓN, COORDINACIÓN Y SEGUIMIENTO DE LA POLÍTICA PÚBLICA PARA EL ORDENAMIENTO PRODUCTIVO Y SOCIAL DE LA PROPIEDAD RURAL CON ENFOQUE TERRITORIAL  NACIONAL</v>
          </cell>
          <cell r="G121" t="str">
            <v>Dirección de Ordenamiento Social de la Propiedad Rural y Uso Productivo del Suelo</v>
          </cell>
        </row>
        <row r="122">
          <cell r="D122" t="str">
            <v>C-1706-1100-2-0-1706002-02</v>
          </cell>
          <cell r="E122" t="str">
            <v>C-1706-1100-2</v>
          </cell>
          <cell r="F122" t="str">
            <v>APROVECHAMIENTO DE LAS OPORTUNIDADES AGROEXPORTADORAS NACIONAL</v>
          </cell>
          <cell r="G122" t="str">
            <v>Oficina de Asuntos Internacionales</v>
          </cell>
        </row>
        <row r="123">
          <cell r="D123" t="str">
            <v>C-1706-1100-2-0-1706001-02</v>
          </cell>
          <cell r="E123" t="str">
            <v>C-1706-1100-2</v>
          </cell>
          <cell r="F123" t="str">
            <v>APROVECHAMIENTO DE LAS OPORTUNIDADES AGROEXPORTADORAS NACIONAL</v>
          </cell>
          <cell r="G123" t="str">
            <v>Oficina de Asuntos Internacionales</v>
          </cell>
        </row>
        <row r="124">
          <cell r="D124" t="str">
            <v>C-1706-1100-2-0-1706003-02</v>
          </cell>
          <cell r="E124" t="str">
            <v>C-1706-1100-2</v>
          </cell>
          <cell r="F124" t="str">
            <v>APROVECHAMIENTO DE LAS OPORTUNIDADES AGROEXPORTADORAS NACIONAL</v>
          </cell>
          <cell r="G124" t="str">
            <v>Oficina de Asuntos Internacionales</v>
          </cell>
        </row>
        <row r="125">
          <cell r="D125" t="str">
            <v>C-1706-1100-2-0-1706004-02</v>
          </cell>
          <cell r="E125" t="str">
            <v>C-1706-1100-2</v>
          </cell>
          <cell r="F125" t="str">
            <v>APROVECHAMIENTO DE LAS OPORTUNIDADES AGROEXPORTADORAS NACIONAL</v>
          </cell>
          <cell r="G125" t="str">
            <v>Oficina de Asuntos Internacionales</v>
          </cell>
        </row>
        <row r="126">
          <cell r="D126" t="str">
            <v>C-1706-1100-2-0-1706007-02</v>
          </cell>
          <cell r="E126" t="str">
            <v>C-1706-1100-2</v>
          </cell>
          <cell r="F126" t="str">
            <v>APROVECHAMIENTO DE LAS OPORTUNIDADES AGROEXPORTADORAS NACIONAL</v>
          </cell>
          <cell r="G126" t="str">
            <v>Oficina de Asuntos Internacionales</v>
          </cell>
        </row>
        <row r="127">
          <cell r="D127" t="str">
            <v>C-1706-1100-2-0-1706006-02</v>
          </cell>
          <cell r="E127" t="str">
            <v>C-1706-1100-2</v>
          </cell>
          <cell r="F127" t="str">
            <v>APROVECHAMIENTO DE LAS OPORTUNIDADES AGROEXPORTADORAS NACIONAL</v>
          </cell>
          <cell r="G127" t="str">
            <v>Oficina de Asuntos Internacionales</v>
          </cell>
        </row>
        <row r="128">
          <cell r="D128" t="str">
            <v>C-1707-1100-1-0-1707069-02</v>
          </cell>
          <cell r="E128" t="str">
            <v>C-1707-1100-1</v>
          </cell>
          <cell r="F128" t="str">
            <v>FORTALECIMIENTO DEL ESTATUS SANITARIO, FITOSANITARIO Y DE INOCUIDAD DEL SECTOR AGROPECUARIO A NIVEL  NACIONAL</v>
          </cell>
          <cell r="G128" t="str">
            <v>Dirección Innovación Desarrollo Tecnológico Protección Sanitaria</v>
          </cell>
        </row>
        <row r="129">
          <cell r="D129" t="str">
            <v>C-1707-1100-1-0-1707068-02</v>
          </cell>
          <cell r="E129" t="str">
            <v>C-1707-1100-1</v>
          </cell>
          <cell r="F129" t="str">
            <v>FORTALECIMIENTO DEL ESTATUS SANITARIO, FITOSANITARIO Y DE INOCUIDAD DEL SECTOR AGROPECUARIO A NIVEL  NACIONAL</v>
          </cell>
          <cell r="G129" t="str">
            <v>Dirección Innovación Desarrollo Tecnológico Protección Sanitaria</v>
          </cell>
        </row>
        <row r="130">
          <cell r="D130" t="str">
            <v>C-1707-1100-1-0-1707002-02</v>
          </cell>
          <cell r="E130" t="str">
            <v>C-1707-1100-1</v>
          </cell>
          <cell r="F130" t="str">
            <v>FORTALECIMIENTO DEL ESTATUS SANITARIO, FITOSANITARIO Y DE INOCUIDAD DEL SECTOR AGROPECUARIO A NIVEL  NACIONAL</v>
          </cell>
          <cell r="G130" t="str">
            <v>Dirección Innovación Desarrollo Tecnológico Protección Sanitaria</v>
          </cell>
        </row>
        <row r="131">
          <cell r="D131" t="str">
            <v>C-1707-1100-1-0-1707001-02</v>
          </cell>
          <cell r="E131" t="str">
            <v>C-1707-1100-1</v>
          </cell>
          <cell r="F131" t="str">
            <v>FORTALECIMIENTO DEL ESTATUS SANITARIO, FITOSANITARIO Y DE INOCUIDAD DEL SECTOR AGROPECUARIO A NIVEL  NACIONAL</v>
          </cell>
          <cell r="G131" t="str">
            <v>Dirección Innovación Desarrollo Tecnológico Protección Sanitaria</v>
          </cell>
        </row>
        <row r="132">
          <cell r="D132" t="str">
            <v>C-1707-1100-1-0-1707070-02</v>
          </cell>
          <cell r="E132" t="str">
            <v>C-1707-1100-1</v>
          </cell>
          <cell r="F132" t="str">
            <v>FORTALECIMIENTO DEL ESTATUS SANITARIO, FITOSANITARIO Y DE INOCUIDAD DEL SECTOR AGROPECUARIO A NIVEL  NACIONAL</v>
          </cell>
          <cell r="G132" t="str">
            <v>Dirección Innovación Desarrollo Tecnológico Protección Sanitaria</v>
          </cell>
        </row>
        <row r="133">
          <cell r="D133" t="str">
            <v>C-1708-1100-1-0-1708032-02</v>
          </cell>
          <cell r="E133" t="str">
            <v>C-1708-1100-1</v>
          </cell>
          <cell r="F133" t="str">
            <v>IMPLEMENTACIÓN DE ESTRATEGIAS TECNOLÓGICAS DIRIGIDAS AL DESARROLLO DE LA CADENA LACTEA NACIONAL</v>
          </cell>
          <cell r="G133" t="str">
            <v>Dirección de Cadenas Pecuarias, Pesqueras y Acuícolas</v>
          </cell>
        </row>
        <row r="134">
          <cell r="D134" t="str">
            <v>C-1708-1100-1-0-1708018-02</v>
          </cell>
          <cell r="E134" t="str">
            <v>C-1708-1100-1</v>
          </cell>
          <cell r="F134" t="str">
            <v>IMPLEMENTACIÓN DE ESTRATEGIAS TECNOLÓGICAS DIRIGIDAS AL DESARROLLO DE LA CADENA LACTEA NACIONAL</v>
          </cell>
          <cell r="G134" t="str">
            <v>Dirección de Cadenas Pecuarias, Pesqueras y Acuícolas</v>
          </cell>
        </row>
        <row r="135">
          <cell r="D135" t="str">
            <v>C-1708-1100-1-0-1708032-02</v>
          </cell>
          <cell r="E135" t="str">
            <v>C-1708-1100-1</v>
          </cell>
          <cell r="F135" t="str">
            <v>IMPLEMENTACIÓN DE ESTRATEGIAS TECNOLÓGICAS DIRIGIDAS AL DESARROLLO DE LA CADENA LACTEA NACIONAL</v>
          </cell>
          <cell r="G135" t="str">
            <v>Dirección de Cadenas Pecuarias, Pesqueras y Acuícolas</v>
          </cell>
        </row>
        <row r="136">
          <cell r="D136" t="str">
            <v>C-1708-1100-1-0-1708016-02</v>
          </cell>
          <cell r="E136" t="str">
            <v>C-1708-1100-1</v>
          </cell>
          <cell r="F136" t="str">
            <v>IMPLEMENTACIÓN DE ESTRATEGIAS TECNOLÓGICAS DIRIGIDAS AL DESARROLLO DE LA CADENA LACTEA NACIONAL</v>
          </cell>
          <cell r="G136" t="str">
            <v>Dirección de Cadenas Pecuarias, Pesqueras y Acuícolas</v>
          </cell>
        </row>
        <row r="137">
          <cell r="D137" t="str">
            <v>C-1708-1100-2-0-1708049-02</v>
          </cell>
          <cell r="E137" t="str">
            <v>C-1708-1100-2</v>
          </cell>
          <cell r="F137" t="str">
            <v>MEJORAMIENTO DE LA SOSTENIBILIDAD DE LA PRODUCCIÓN AGROPECUARIA FRENTE A LOS FENÓMENOS CLIMÁTICOS NACIONAL</v>
          </cell>
          <cell r="G137" t="str">
            <v>Dirección Innovación Desarrollo Tecnológico Protección Sanitaria</v>
          </cell>
        </row>
        <row r="138">
          <cell r="D138" t="str">
            <v>C-1708-1100-2-0-1708053-02</v>
          </cell>
          <cell r="E138" t="str">
            <v>C-1708-1100-2</v>
          </cell>
          <cell r="F138" t="str">
            <v>MEJORAMIENTO DE LA SOSTENIBILIDAD DE LA PRODUCCIÓN AGROPECUARIA FRENTE A LOS FENÓMENOS CLIMÁTICOS NACIONAL</v>
          </cell>
          <cell r="G138" t="str">
            <v>Dirección Innovación Desarrollo Tecnológico Protección Sanitaria</v>
          </cell>
        </row>
        <row r="139">
          <cell r="D139" t="str">
            <v>C-1708-1100-2-0-1708032-02</v>
          </cell>
          <cell r="E139" t="str">
            <v>C-1708-1100-2</v>
          </cell>
          <cell r="F139" t="str">
            <v>MEJORAMIENTO DE LA SOSTENIBILIDAD DE LA PRODUCCIÓN AGROPECUARIA FRENTE A LOS FENÓMENOS CLIMÁTICOS NACIONAL</v>
          </cell>
          <cell r="G139" t="str">
            <v>Dirección Innovación Desarrollo Tecnológico Protección Sanitaria</v>
          </cell>
        </row>
        <row r="140">
          <cell r="D140" t="str">
            <v>C-1708-1100-2-0-1708053-02</v>
          </cell>
          <cell r="E140" t="str">
            <v>C-1708-1100-2</v>
          </cell>
          <cell r="F140" t="str">
            <v>MEJORAMIENTO DE LA SOSTENIBILIDAD DE LA PRODUCCIÓN AGROPECUARIA FRENTE A LOS FENÓMENOS CLIMÁTICOS NACIONAL</v>
          </cell>
          <cell r="G140" t="str">
            <v>Dirección Innovación Desarrollo Tecnológico Protección Sanitaria</v>
          </cell>
        </row>
        <row r="141">
          <cell r="D141" t="str">
            <v>C-1708-1100-3-0-1708040-02</v>
          </cell>
          <cell r="E141" t="str">
            <v>C-1708-1100-3</v>
          </cell>
          <cell r="F141" t="str">
            <v>DESARROLLO DE INICIATIVAS CLIMÁTICAMENTE INTELIGENTES PARA LA ADAPTACIÓN AL CAMBIO CLIMÁTICO Y LA SOSTENIBILIDAD EN SISTEMAS PRODUCTIVOS AGROPECUARIOS PRIORIZADOS (ARROZ, MAÍZ, BANANO, CAÑA DE AZÚCAR, PAPA Y GANADERÍA BOVINA).  NACIONAL</v>
          </cell>
          <cell r="G141" t="str">
            <v>Dirección Innovación Desarrollo Tecnológico Protección Sanitaria</v>
          </cell>
        </row>
        <row r="142">
          <cell r="D142" t="str">
            <v>C-1708-1100-3-0-1708032-02</v>
          </cell>
          <cell r="E142" t="str">
            <v>C-1708-1100-3</v>
          </cell>
          <cell r="F142" t="str">
            <v>DESARROLLO DE INICIATIVAS CLIMÁTICAMENTE INTELIGENTES PARA LA ADAPTACIÓN AL CAMBIO CLIMÁTICO Y LA SOSTENIBILIDAD EN SISTEMAS PRODUCTIVOS AGROPECUARIOS PRIORIZADOS (ARROZ, MAÍZ, BANANO, CAÑA DE AZÚCAR, PAPA Y GANADERÍA BOVINA).  NACIONAL</v>
          </cell>
          <cell r="G142" t="str">
            <v>Dirección Innovación Desarrollo Tecnológico Protección Sanitaria</v>
          </cell>
        </row>
        <row r="143">
          <cell r="D143" t="str">
            <v>C-1708-1100-3-0-1708017-02</v>
          </cell>
          <cell r="E143" t="str">
            <v>C-1708-1100-3</v>
          </cell>
          <cell r="F143" t="str">
            <v>DESARROLLO DE INICIATIVAS CLIMÁTICAMENTE INTELIGENTES PARA LA ADAPTACIÓN AL CAMBIO CLIMÁTICO Y LA SOSTENIBILIDAD EN SISTEMAS PRODUCTIVOS AGROPECUARIOS PRIORIZADOS (ARROZ, MAÍZ, BANANO, CAÑA DE AZÚCAR, PAPA Y GANADERÍA BOVINA).  NACIONAL</v>
          </cell>
          <cell r="G143" t="str">
            <v>Dirección Innovación Desarrollo Tecnológico Protección Sanitaria</v>
          </cell>
        </row>
        <row r="144">
          <cell r="D144" t="str">
            <v>C-1708-1100-3-0-1708033-02</v>
          </cell>
          <cell r="E144" t="str">
            <v>C-1708-1100-3</v>
          </cell>
          <cell r="F144" t="str">
            <v>DESARROLLO DE INICIATIVAS CLIMÁTICAMENTE INTELIGENTES PARA LA ADAPTACIÓN AL CAMBIO CLIMÁTICO Y LA SOSTENIBILIDAD EN SISTEMAS PRODUCTIVOS AGROPECUARIOS PRIORIZADOS (ARROZ, MAÍZ, BANANO, CAÑA DE AZÚCAR, PAPA Y GANADERÍA BOVINA).  NACIONAL</v>
          </cell>
          <cell r="G144" t="str">
            <v>Dirección Innovación Desarrollo Tecnológico Protección Sanitaria</v>
          </cell>
        </row>
        <row r="145">
          <cell r="D145" t="str">
            <v>C-1708-1100-4-0-1708058-02</v>
          </cell>
          <cell r="E145" t="str">
            <v>C-1708-1100-4</v>
          </cell>
          <cell r="F145" t="str">
            <v>FORTALECIMIENTO DE LA INNOVACION EN EL SECTOR AGROPECUARIO A NIVEL  NACIONAL</v>
          </cell>
          <cell r="G145" t="str">
            <v>Dirección Innovación Desarrollo Tecnológico Protección Sanitaria</v>
          </cell>
        </row>
        <row r="146">
          <cell r="D146" t="str">
            <v>C-1708-1100-4-0-1708040-02</v>
          </cell>
          <cell r="E146" t="str">
            <v>C-1708-1100-4</v>
          </cell>
          <cell r="F146" t="str">
            <v>FORTALECIMIENTO DE LA INNOVACION EN EL SECTOR AGROPECUARIO A NIVEL  NACIONAL</v>
          </cell>
          <cell r="G146" t="str">
            <v>Dirección Innovación Desarrollo Tecnológico Protección Sanitaria</v>
          </cell>
        </row>
        <row r="147">
          <cell r="D147" t="str">
            <v>C-1708-1100-4-0-1708016-02</v>
          </cell>
          <cell r="E147" t="str">
            <v>C-1708-1100-4</v>
          </cell>
          <cell r="F147" t="str">
            <v>FORTALECIMIENTO DE LA INNOVACION EN EL SECTOR AGROPECUARIO A NIVEL  NACIONAL</v>
          </cell>
          <cell r="G147" t="str">
            <v>Dirección Innovación Desarrollo Tecnológico Protección Sanitaria</v>
          </cell>
        </row>
        <row r="148">
          <cell r="D148" t="str">
            <v>C-1709-1100-3-0-1709110-02</v>
          </cell>
          <cell r="E148" t="str">
            <v>C-1709-1100-3</v>
          </cell>
          <cell r="F148" t="str">
            <v>FORTALECIMIENTO PARA EL DESARROLLO DE LA CADENA FORESTAL PRODUCTIVA NACIONAL</v>
          </cell>
          <cell r="G148" t="str">
            <v>Dirección de Cadenas Agrícolas y Forestales</v>
          </cell>
        </row>
        <row r="149">
          <cell r="D149" t="str">
            <v>C-1709-1100-3-0-1709110-02</v>
          </cell>
          <cell r="E149" t="str">
            <v>C-1709-1100-3</v>
          </cell>
          <cell r="F149" t="str">
            <v>FORTALECIMIENTO PARA EL DESARROLLO DE LA CADENA FORESTAL PRODUCTIVA NACIONAL</v>
          </cell>
          <cell r="G149" t="str">
            <v>Dirección de Cadenas Agrícolas y Forestales</v>
          </cell>
        </row>
        <row r="150">
          <cell r="D150" t="str">
            <v>C-1709-1100-4-0-1709106-02</v>
          </cell>
          <cell r="E150" t="str">
            <v>C-1709-1100-4</v>
          </cell>
          <cell r="F150" t="str">
            <v>FORTALECIMIENTO DE LA COMPETITIVIDAD DE LAS CADENAS PRODUCTIVAS AGROPECUARIAS A NIVEL NACIONAL</v>
          </cell>
          <cell r="G150" t="str">
            <v>Dirección de Cadenas Agrícolas y Forestales</v>
          </cell>
        </row>
        <row r="151">
          <cell r="D151" t="str">
            <v>C-1709-1100-4-0-1709107-02</v>
          </cell>
          <cell r="E151" t="str">
            <v>C-1709-1100-4</v>
          </cell>
          <cell r="F151" t="str">
            <v>FORTALECIMIENTO DE LA COMPETITIVIDAD DE LAS CADENAS PRODUCTIVAS AGROPECUARIAS A NIVEL NACIONAL</v>
          </cell>
          <cell r="G151" t="str">
            <v>Dirección de Cadenas Agrícolas y Forestales</v>
          </cell>
        </row>
        <row r="152">
          <cell r="D152" t="str">
            <v>C-1709-1100-4-0-1709109-02</v>
          </cell>
          <cell r="E152" t="str">
            <v>C-1709-1100-4</v>
          </cell>
          <cell r="F152" t="str">
            <v>FORTALECIMIENTO DE LA COMPETITIVIDAD DE LAS CADENAS PRODUCTIVAS AGROPECUARIAS A NIVEL NACIONAL</v>
          </cell>
          <cell r="G152" t="str">
            <v>Dirección de Cadenas Agrícolas y Forestales</v>
          </cell>
        </row>
        <row r="153">
          <cell r="D153" t="str">
            <v>C-1709-1100-4-0-1709105-02</v>
          </cell>
          <cell r="E153" t="str">
            <v>C-1709-1100-4</v>
          </cell>
          <cell r="F153" t="str">
            <v>FORTALECIMIENTO DE LA COMPETITIVIDAD DE LAS CADENAS PRODUCTIVAS AGROPECUARIAS A NIVEL NACIONAL</v>
          </cell>
          <cell r="G153" t="str">
            <v>Dirección de Cadenas Agrícolas y Forestales</v>
          </cell>
        </row>
        <row r="154">
          <cell r="D154" t="str">
            <v>C-1709-1100-4-0-1709105-02</v>
          </cell>
          <cell r="E154" t="str">
            <v>C-1709-1100-4</v>
          </cell>
          <cell r="F154" t="str">
            <v>FORTALECIMIENTO DE LA COMPETITIVIDAD DE LAS CADENAS PRODUCTIVAS AGROPECUARIAS A NIVEL NACIONAL</v>
          </cell>
          <cell r="G154" t="str">
            <v>Dirección de Cadenas Agrícolas y Forestales</v>
          </cell>
        </row>
        <row r="155">
          <cell r="D155" t="str">
            <v>C-1709-1100-4-0-1709106-02</v>
          </cell>
          <cell r="E155" t="str">
            <v>C-1709-1100-4</v>
          </cell>
          <cell r="F155" t="str">
            <v>FORTALECIMIENTO DE LA COMPETITIVIDAD DE LAS CADENAS PRODUCTIVAS AGROPECUARIAS A NIVEL NACIONAL</v>
          </cell>
          <cell r="G155" t="str">
            <v>Dirección de Cadenas Agrícolas y Forestales</v>
          </cell>
        </row>
        <row r="156">
          <cell r="D156" t="str">
            <v>C-1709-1100-4-0-1709105-02</v>
          </cell>
          <cell r="E156" t="str">
            <v>C-1709-1100-4</v>
          </cell>
          <cell r="F156" t="str">
            <v>FORTALECIMIENTO DE LA COMPETITIVIDAD DE LAS CADENAS PRODUCTIVAS AGROPECUARIAS A NIVEL NACIONAL</v>
          </cell>
          <cell r="G156" t="str">
            <v>Dirección de Cadenas Agrícolas y Forestales</v>
          </cell>
        </row>
        <row r="157">
          <cell r="D157" t="str">
            <v>C-1799-1100-9-0-1799011-02</v>
          </cell>
          <cell r="E157" t="str">
            <v>C-1799-1100-9</v>
          </cell>
          <cell r="F157" t="str">
            <v>ADECUACIÓN A LAS INSTALACIONES DEL MINISTERIO DE AGRICULTURA Y DESARROLLO RURAL EN MATERIA DE INFRAESTRUCTURA FÍSICA Y GESTIÓN DOCUMENTAL   BOGOTÁ-[PREVIO CONCEPTO  DNP]</v>
          </cell>
          <cell r="G157" t="str">
            <v>Subdirección Administrativa</v>
          </cell>
        </row>
        <row r="158">
          <cell r="D158" t="str">
            <v>C-1799-1100-9-0-1799052-02</v>
          </cell>
          <cell r="E158" t="str">
            <v>C-1799-1100-9</v>
          </cell>
          <cell r="F158" t="str">
            <v>ADECUACIÓN A LAS INSTALACIONES DEL MINISTERIO DE AGRICULTURA Y DESARROLLO RURAL EN MATERIA DE INFRAESTRUCTURA FÍSICA Y GESTIÓN DOCUMENTAL   BOGOTÁ-[PREVIO CONCEPTO  DNP]</v>
          </cell>
          <cell r="G158" t="str">
            <v>Subdirección Administrativa</v>
          </cell>
        </row>
        <row r="159">
          <cell r="D159" t="str">
            <v>C-1799-1100-12-0-1799055-02</v>
          </cell>
          <cell r="E159" t="str">
            <v>C-1799-1100-12</v>
          </cell>
          <cell r="F159" t="str">
            <v>FORTALECIMIENTO DEL DISEÑO, SEGUIMIENTO Y EVALUACIÓN DE POLÍTICAS PÚBLICAS PARA EL DESARROLLO AGROPECUARIO NACIONAL</v>
          </cell>
          <cell r="G159" t="str">
            <v>Viceministerio de Asuntos Agropecuarios</v>
          </cell>
        </row>
        <row r="160">
          <cell r="D160" t="str">
            <v>C-1799-1100-12-0-1799053-02</v>
          </cell>
          <cell r="E160" t="str">
            <v>C-1799-1100-12</v>
          </cell>
          <cell r="F160" t="str">
            <v>FORTALECIMIENTO DEL DISEÑO, SEGUIMIENTO Y EVALUACIÓN DE POLÍTICAS PÚBLICAS PARA EL DESARROLLO AGROPECUARIO NACIONAL</v>
          </cell>
          <cell r="G160" t="str">
            <v>Viceministerio de Asuntos Agropecuarios</v>
          </cell>
        </row>
        <row r="161">
          <cell r="D161" t="str">
            <v>C-1799-1100-12-0-1799054-02</v>
          </cell>
          <cell r="E161" t="str">
            <v>C-1799-1100-12</v>
          </cell>
          <cell r="F161" t="str">
            <v>FORTALECIMIENTO DEL DISEÑO, SEGUIMIENTO Y EVALUACIÓN DE POLÍTICAS PÚBLICAS PARA EL DESARROLLO AGROPECUARIO NACIONAL</v>
          </cell>
          <cell r="G161" t="str">
            <v>Viceministerio de Asuntos Agropecuarios</v>
          </cell>
        </row>
        <row r="162">
          <cell r="D162" t="str">
            <v>C-1799-1100-13-0-1799055-02</v>
          </cell>
          <cell r="E162" t="str">
            <v>C-1799-1100-13</v>
          </cell>
          <cell r="F162" t="str">
            <v>FORTALECIMIENTO DE LAS CAPACIDADES PARA LA GESTIÓN Y ARTICULACIÓN DE LA POLÍTICA DE DESARROLLO RURAL   NACIONAL</v>
          </cell>
          <cell r="G162" t="str">
            <v>Viceministerio de Desarrollo Rural</v>
          </cell>
        </row>
        <row r="163">
          <cell r="D163" t="str">
            <v>C-1799-1100-13-0-1799053-02</v>
          </cell>
          <cell r="E163" t="str">
            <v>C-1799-1100-13</v>
          </cell>
          <cell r="F163" t="str">
            <v>FORTALECIMIENTO DE LAS CAPACIDADES PARA LA GESTIÓN Y ARTICULACIÓN DE LA POLÍTICA DE DESARROLLO RURAL   NACIONAL</v>
          </cell>
          <cell r="G163" t="str">
            <v>Viceministerio de Desarrollo Rural</v>
          </cell>
        </row>
        <row r="164">
          <cell r="D164" t="str">
            <v>C-1799-1100-13-0-1799054-02</v>
          </cell>
          <cell r="E164" t="str">
            <v>C-1799-1100-13</v>
          </cell>
          <cell r="F164" t="str">
            <v>FORTALECIMIENTO DE LAS CAPACIDADES PARA LA GESTIÓN Y ARTICULACIÓN DE LA POLÍTICA DE DESARROLLO RURAL   NACIONAL</v>
          </cell>
          <cell r="G164" t="str">
            <v>Viceministerio de Desarrollo Rural</v>
          </cell>
        </row>
        <row r="165">
          <cell r="D165" t="str">
            <v>C-1799-1100-14-0-1799054-02</v>
          </cell>
          <cell r="E165" t="str">
            <v>C-1799-1100-14</v>
          </cell>
          <cell r="F165" t="str">
            <v>FORTALECIMIENTO DE LA PLANEACIÓN ESTRATÉGICA Y LA GESTIÓN A NIVEL INSTITUCIONAL Y SECTORIAL, NACIONAL</v>
          </cell>
          <cell r="G165" t="str">
            <v>Oficina Asesora de Planeación y Prospectiva</v>
          </cell>
        </row>
        <row r="166">
          <cell r="D166" t="str">
            <v>C-1799-1100-14-0-1799060-02</v>
          </cell>
          <cell r="E166" t="str">
            <v>C-1799-1100-14</v>
          </cell>
          <cell r="F166" t="str">
            <v>FORTALECIMIENTO DE LA PLANEACIÓN ESTRATÉGICA Y LA GESTIÓN A NIVEL INSTITUCIONAL Y SECTORIAL, NACIONAL</v>
          </cell>
          <cell r="G166" t="str">
            <v>Oficina Asesora de Planeación y Prospectiva</v>
          </cell>
        </row>
        <row r="167">
          <cell r="D167" t="str">
            <v>C-1799-1100-15-0-1799056-02</v>
          </cell>
          <cell r="E167" t="str">
            <v>C-1799-1100-15</v>
          </cell>
          <cell r="F167" t="str">
            <v xml:space="preserve">FORTALECIMIENTO DE LA GESTIÓN DE TECNOLOGÍAS DE LA INFORMACIÓN - TI EN EL MINISTERIO DE AGRICULTURA Y DESARROLLO RURAL EN FUNCIÓN DE LA TRANSFORMACIÓN DIGITAL DEL SECTOR AGROPECUARIO.  BOGOTÁ </v>
          </cell>
          <cell r="G167" t="str">
            <v>Oficina de Tecnologías de la Información y las Comunicaciones</v>
          </cell>
        </row>
        <row r="168">
          <cell r="D168" t="str">
            <v>C-1799-1100-15-0-1799064-02</v>
          </cell>
          <cell r="E168" t="str">
            <v>C-1799-1100-15</v>
          </cell>
          <cell r="F168" t="str">
            <v xml:space="preserve">FORTALECIMIENTO DE LA GESTIÓN DE TECNOLOGÍAS DE LA INFORMACIÓN - TI EN EL MINISTERIO DE AGRICULTURA Y DESARROLLO RURAL EN FUNCIÓN DE LA TRANSFORMACIÓN DIGITAL DEL SECTOR AGROPECUARIO.  BOGOTÁ </v>
          </cell>
          <cell r="G168" t="str">
            <v>Oficina de Tecnologías de la Información y las Comunicaciones</v>
          </cell>
        </row>
        <row r="169">
          <cell r="D169" t="str">
            <v>C-1799-1100-15-0-1799065-02</v>
          </cell>
          <cell r="E169" t="str">
            <v>C-1799-1100-15</v>
          </cell>
          <cell r="F169" t="str">
            <v xml:space="preserve">FORTALECIMIENTO DE LA GESTIÓN DE TECNOLOGÍAS DE LA INFORMACIÓN - TI EN EL MINISTERIO DE AGRICULTURA Y DESARROLLO RURAL EN FUNCIÓN DE LA TRANSFORMACIÓN DIGITAL DEL SECTOR AGROPECUARIO.  BOGOTÁ </v>
          </cell>
          <cell r="G169" t="str">
            <v>Oficina de Tecnologías de la Información y las Comunicaciones</v>
          </cell>
        </row>
        <row r="170">
          <cell r="D170" t="str">
            <v>C-1799-1100-15-0-1799054-02</v>
          </cell>
          <cell r="E170" t="str">
            <v>C-1799-1100-15</v>
          </cell>
          <cell r="F170" t="str">
            <v xml:space="preserve">FORTALECIMIENTO DE LA GESTIÓN DE TECNOLOGÍAS DE LA INFORMACIÓN - TI EN EL MINISTERIO DE AGRICULTURA Y DESARROLLO RURAL EN FUNCIÓN DE LA TRANSFORMACIÓN DIGITAL DEL SECTOR AGROPECUARIO.  BOGOTÁ </v>
          </cell>
          <cell r="G170" t="str">
            <v>Oficina de Tecnologías de la Información y las Comunicaciones</v>
          </cell>
        </row>
        <row r="171">
          <cell r="D171" t="str">
            <v>C-1799-1100-15-0-1799053-02</v>
          </cell>
          <cell r="E171" t="str">
            <v>C-1799-1100-15</v>
          </cell>
          <cell r="F171" t="str">
            <v xml:space="preserve">FORTALECIMIENTO DE LA GESTIÓN DE TECNOLOGÍAS DE LA INFORMACIÓN - TI EN EL MINISTERIO DE AGRICULTURA Y DESARROLLO RURAL EN FUNCIÓN DE LA TRANSFORMACIÓN DIGITAL DEL SECTOR AGROPECUARIO.  BOGOTÁ </v>
          </cell>
          <cell r="G171" t="str">
            <v>Oficina de Tecnologías de la Información y las Comunicaciones</v>
          </cell>
        </row>
        <row r="172">
          <cell r="D172" t="str">
            <v>A-01-01-01</v>
          </cell>
          <cell r="E172" t="str">
            <v>SALARIO</v>
          </cell>
          <cell r="G172" t="str">
            <v>Subdirección Administrativa - Grupo Talento Humano</v>
          </cell>
        </row>
        <row r="173">
          <cell r="D173" t="str">
            <v>A-01-01-02</v>
          </cell>
          <cell r="E173" t="str">
            <v>CONTRIBUCIONES INHERENTES A LA NÓMINA</v>
          </cell>
          <cell r="G173" t="str">
            <v>Subdirección Administrativa - Grupo Talento Humano</v>
          </cell>
        </row>
        <row r="174">
          <cell r="D174" t="str">
            <v>A-01-01-03</v>
          </cell>
          <cell r="E174" t="str">
            <v>REMUNERACIONES NO CONSTITUTIVAS DE FACTOR SALARIAL</v>
          </cell>
          <cell r="G174" t="str">
            <v>Subdirección Administrativa - Grupo Talento Humano</v>
          </cell>
        </row>
        <row r="175">
          <cell r="D175" t="str">
            <v>A-02</v>
          </cell>
          <cell r="E175" t="str">
            <v>ADQUISICIÓN DE BIENES  Y SERVICIOS</v>
          </cell>
          <cell r="G175" t="str">
            <v>Subdirección Administrativa</v>
          </cell>
        </row>
        <row r="176">
          <cell r="D176" t="str">
            <v>A-03-02-02</v>
          </cell>
          <cell r="E176" t="str">
            <v>A ORGANIZACIONES INTERNACIONALES</v>
          </cell>
          <cell r="G176" t="str">
            <v>Oficina de Asuntos Internacionales / Dirección de Cadenas Agrícolas y Forestales / Dirección de Cadenas Pecuarias, Pesqueras y Acuícolas</v>
          </cell>
        </row>
        <row r="177">
          <cell r="D177" t="str">
            <v>A-03-03-01-020</v>
          </cell>
          <cell r="E177" t="str">
            <v>FONDO DE FOMENTO AGROPECUARIO DECRETO LEY  1279 DE 1994</v>
          </cell>
          <cell r="G177" t="str">
            <v>Dirección de Gestión de Bienes Públicos Rurales</v>
          </cell>
        </row>
        <row r="178">
          <cell r="D178" t="str">
            <v>A-03-03-01-067</v>
          </cell>
          <cell r="E178" t="str">
            <v>DESARROLLO DE FUNCIONES DE APOYO AL SECTOR AGROPECUARIO EN CIENCIA, TECNOLOGÍA E INNOVACIÓN A CARGO DE CORPOICA A NIVEL NACIONAL. LEY 1731 DE 2014</v>
          </cell>
          <cell r="G178" t="str">
            <v>Dirección Innovación Desarrollo Tecnológico Protección Sanitaria</v>
          </cell>
        </row>
        <row r="179">
          <cell r="D179" t="str">
            <v>A-03-03-04-050</v>
          </cell>
          <cell r="E179" t="str">
            <v>TRANSFERENCIA A LA SOCIEDAD FIDUCIARIA DE DESARROLLO AGROPECUARIO S.A. FIDUAGRARIA - PATRIMONIO AUTÓNOMO DE REMANENTES - INCODER EN LIQUIDACIÓN</v>
          </cell>
          <cell r="G179" t="str">
            <v>Secretaria General</v>
          </cell>
        </row>
        <row r="180">
          <cell r="D180" t="str">
            <v>A-03-04-02-004</v>
          </cell>
          <cell r="E180" t="str">
            <v>BONOS PENSIONALES (DE PENSIONES)</v>
          </cell>
          <cell r="G180" t="str">
            <v>Grupo Gestión Integral de Entidades Liquidadas</v>
          </cell>
        </row>
        <row r="181">
          <cell r="D181" t="str">
            <v>A-03-04-02-009</v>
          </cell>
          <cell r="E181" t="str">
            <v>OBLIGACIONES CONVENCIONALES PENSIONADOS DEL IDEMA (DE PENSIONES)</v>
          </cell>
          <cell r="G181" t="str">
            <v>Grupo Gestión Integral de Entidades Liquidadas</v>
          </cell>
        </row>
        <row r="182">
          <cell r="D182" t="str">
            <v>A-03-04-02-012</v>
          </cell>
          <cell r="E182" t="str">
            <v>INCAPACIDADES Y LICENCIAS DE MATERNIDAD Y PATERNIDAD (NO DE PENSIONES)</v>
          </cell>
          <cell r="G182" t="str">
            <v>Subdirección Administrativa - Grupo Talento Humano</v>
          </cell>
        </row>
        <row r="183">
          <cell r="D183" t="str">
            <v>A-03-04-02-080</v>
          </cell>
          <cell r="E183" t="str">
            <v>MESADAS PENSIONALES DEL IDEMA (DE PENSIONES)</v>
          </cell>
          <cell r="G183" t="str">
            <v>Grupo Gestión Integral de Entidades Liquidadas</v>
          </cell>
        </row>
        <row r="184">
          <cell r="D184" t="str">
            <v>A-03-03-04-071</v>
          </cell>
          <cell r="E184" t="str">
            <v>FONDO PARA EL ACCESO A LOS INSUMOS AGROPECUARIOS -FAIA, LEY 2183 DE 2022</v>
          </cell>
          <cell r="G184" t="str">
            <v>Dirección de Cadenas Agrícolas y Forestales</v>
          </cell>
        </row>
        <row r="185">
          <cell r="D185" t="str">
            <v>A-03-03-04-071</v>
          </cell>
          <cell r="E185" t="str">
            <v>FONDO PARA EL ACCESO A LOS INSUMOS AGROPECUARIOS -FAIA, LEY 2183 DE 2022</v>
          </cell>
          <cell r="G185" t="str">
            <v>Dirección de Cadenas Agrícolas y Forestales</v>
          </cell>
        </row>
        <row r="186">
          <cell r="D186" t="str">
            <v>A-03-06-01-001</v>
          </cell>
          <cell r="E186" t="str">
            <v>FORTALECIMIENTO DE LAS ASOCIACIONES Y LIGAS DE CONSUMIDORES (LEY 73 DE 1981 Y DECRETO 1320 DE 1982)</v>
          </cell>
          <cell r="G186" t="str">
            <v>Grupo de Comunicaciones y Prensa / Oficina de Tecnologías de la Información y las Comunicaciones</v>
          </cell>
        </row>
        <row r="187">
          <cell r="D187" t="str">
            <v>A-03-10</v>
          </cell>
          <cell r="E187" t="str">
            <v>SENTENCIAS Y CONCILIACIONES</v>
          </cell>
          <cell r="G187" t="str">
            <v>Oficina Asesora Jurídica</v>
          </cell>
        </row>
        <row r="188">
          <cell r="D188" t="str">
            <v>A-03-11-02-001</v>
          </cell>
          <cell r="E188" t="str">
            <v>TRANSFERENCIAS AL SECTOR AGRÍCOLA Y SECTOR INDUSTRIAL PARA APOYO A LA PRODUCCIÓN - ARTÍCULO 1 LEY 16 DE 1990 Y ARTÍCULO 1 LEY 101 DE 1993; LEY 795 DE 2003</v>
          </cell>
          <cell r="G188" t="str">
            <v>Dirección de Cadenas Agrícolas y Forestales</v>
          </cell>
        </row>
        <row r="189">
          <cell r="D189" t="str">
            <v>A-03-11-06-004</v>
          </cell>
          <cell r="E189" t="str">
            <v>APERTURA Y/U OPERACIÓN OFICINAS DE LA RED SOCIAL DEL BANCO AGRARIO A NIVEL NACIONAL. LEY 795 DE 2003</v>
          </cell>
          <cell r="G189" t="str">
            <v>Dirección de Financiamiento y Riesgos Agropecuarios</v>
          </cell>
        </row>
        <row r="190">
          <cell r="D190" t="str">
            <v>A-08-01</v>
          </cell>
          <cell r="E190" t="str">
            <v>IMPUESTOS</v>
          </cell>
          <cell r="G190" t="str">
            <v>Subdirección Administrativa</v>
          </cell>
        </row>
        <row r="191">
          <cell r="D191" t="str">
            <v>A-08-03</v>
          </cell>
          <cell r="E191" t="str">
            <v>TASAS Y DERECHOS ADMINISTRATIVOS</v>
          </cell>
          <cell r="G191" t="str">
            <v>Subdirección Administrativa</v>
          </cell>
        </row>
        <row r="192">
          <cell r="D192" t="str">
            <v>A-08-04-01</v>
          </cell>
          <cell r="E192" t="str">
            <v>CUOTA DE FISCALIZACIÓN Y AUDITAJE</v>
          </cell>
          <cell r="G192" t="str">
            <v>Subdirección Administrativa</v>
          </cell>
        </row>
        <row r="193">
          <cell r="D193" t="str">
            <v>B-10-04-01</v>
          </cell>
          <cell r="E193" t="str">
            <v>APORTES AL FONDO DE CONTINGENCIAS</v>
          </cell>
          <cell r="G193" t="str">
            <v>Oficina Asesora Jurídica</v>
          </cell>
        </row>
        <row r="194">
          <cell r="D194" t="str">
            <v>C-1701-1100-3</v>
          </cell>
          <cell r="E194" t="str">
            <v>SUBSIDIO PARA LA CONSTRUCCIÓN O MEJORAMIENTO DE VIVIENDA DE INTERÉS SOCIAL RURAL PARA LA POBLACIÓN RURAL   NACIONAL</v>
          </cell>
          <cell r="G194" t="str">
            <v>Dirección de Gestión de Bienes Públicos Rurales</v>
          </cell>
        </row>
        <row r="195">
          <cell r="D195" t="str">
            <v>C-1701-1100-3</v>
          </cell>
          <cell r="E195" t="str">
            <v>SUBSIDIO PARA LA CONSTRUCCIÓN O MEJORAMIENTO DE VIVIENDA DE INTERÉS SOCIAL RURAL PARA LA POBLACIÓN RURAL   NACIONAL</v>
          </cell>
          <cell r="G195" t="str">
            <v>Dirección de Gestión de Bienes Públicos Rurales</v>
          </cell>
        </row>
        <row r="196">
          <cell r="D196" t="str">
            <v>C-1702-1100-7</v>
          </cell>
          <cell r="E196" t="str">
            <v>FORTALECIMIENTO DEL MODELO DE APOYO A ALIANZAS PRODUCTIVAS DEL SECTOR AGROPECUARIO A NIVEL  NACIONAL</v>
          </cell>
          <cell r="G196" t="str">
            <v>Dirección de Capacidades Productivas y Generación de Ingresos</v>
          </cell>
        </row>
        <row r="197">
          <cell r="D197" t="str">
            <v>C-1702-1100-7</v>
          </cell>
          <cell r="E197" t="str">
            <v>FORTALECIMIENTO DEL MODELO DE APOYO A ALIANZAS PRODUCTIVAS DEL SECTOR AGROPECUARIO A NIVEL  NACIONAL</v>
          </cell>
          <cell r="G197" t="str">
            <v>Dirección de Capacidades Productivas y Generación de Ingresos</v>
          </cell>
        </row>
        <row r="198">
          <cell r="D198" t="str">
            <v>C-1702-1100-9</v>
          </cell>
          <cell r="E198" t="str">
            <v>CONSTRUCCIÓN DE CAPACIDADES EMPRESARIALES RURALES: CONFIANZA Y OPORTUNIDAD A NIVEL  NACIONAL</v>
          </cell>
          <cell r="G198" t="str">
            <v>Dirección de Capacidades Productivas y Generación de Ingresos</v>
          </cell>
        </row>
        <row r="199">
          <cell r="D199" t="str">
            <v>C-1702-1100-15</v>
          </cell>
          <cell r="E199" t="str">
            <v>APOYO PARA GENERAR OPORTUNIDAD EDUCATIVAS A LOS JOVENES RURALES PARA PERMANECER EN EL CAMPO NACIONAL NACIONAL</v>
          </cell>
          <cell r="G199" t="str">
            <v>Dirección de Gestión de Bienes Públicos Rurales</v>
          </cell>
        </row>
        <row r="200">
          <cell r="D200" t="str">
            <v>C-1702-1100-11</v>
          </cell>
          <cell r="E200" t="str">
            <v>APOYO PARA GENERAR OPORTUNIDADES A LOS JÓVENES RURALES PARA SU INTEGRACIÓN GENERACIONAL EN EL CAMPO  NACIONAL-[PREVIO CONCEPTO  DNP]</v>
          </cell>
          <cell r="G200" t="str">
            <v>Dirección de Gestión de Bienes Públicos Rurales</v>
          </cell>
        </row>
        <row r="201">
          <cell r="D201" t="str">
            <v>C-1702-1100-12</v>
          </cell>
          <cell r="E201" t="str">
            <v>FORTALECIMIENTO DE ACTIVIDADES QUE IMPULSEN Y CONTRIBUYAN AL DESARROLLO DEL SECTOR AGROPECUARIO, PESQUERO Y DE DESARROLLO RURAL – FONDO DE FOMENTO AGROPECUARIO - FFA  NACIONAL</v>
          </cell>
          <cell r="G201" t="str">
            <v>Dirección de Gestión de Bienes Públicos Rurales</v>
          </cell>
        </row>
        <row r="202">
          <cell r="D202" t="str">
            <v>C-1702-1100-12</v>
          </cell>
          <cell r="E202" t="str">
            <v>FORTALECIMIENTO DE ACTIVIDADES QUE IMPULSEN Y CONTRIBUYAN AL DESARROLLO DEL SECTOR AGROPECUARIO, PESQUERO Y DE DESARROLLO RURAL – FONDO DE FOMENTO AGROPECUARIO - FFA  NACIONAL</v>
          </cell>
          <cell r="G202" t="str">
            <v>Dirección de Gestión de Bienes Públicos Rurales</v>
          </cell>
        </row>
        <row r="203">
          <cell r="D203" t="str">
            <v>C-1702-1100-13</v>
          </cell>
          <cell r="E203" t="str">
            <v>CONSTRUCCIÓN Y FORTALECIMIENTO DE POLÍTICAS DE GENERACIÓN DE INGRESOS Y FORTALECIMIENTO DE LAS CAPACIDADES PRODUCTIVAS QUE PERMITAN EL DESARROLLO AGROPECUARIO Y RURAL  NACIONAL</v>
          </cell>
          <cell r="G203" t="str">
            <v>Dirección de Capacidades Productivas y Generación de Ingresos</v>
          </cell>
        </row>
        <row r="204">
          <cell r="D204" t="str">
            <v>C-1702-1100-14</v>
          </cell>
          <cell r="E204" t="str">
            <v>FORTALECIMIENTO DE LOS MECANISMOS DE ATENCIÓN A LAS MUJERES RURALES Y CAMPESINAS PARA LA SUPERACIÓN DE LAS BRECHAS DE GENERO Y SOCIOECONÓMICAS A NIVEL NACIONAL</v>
          </cell>
          <cell r="G204" t="str">
            <v>Dirección de la Mujer Rural</v>
          </cell>
        </row>
        <row r="205">
          <cell r="D205" t="str">
            <v>C-1702-1100-14</v>
          </cell>
          <cell r="E205" t="str">
            <v>FORTALECIMIENTO DE LOS MECANISMOS DE ATENCIÓN A LAS MUJERES RURALES Y CAMPESINAS PARA LA SUPERACIÓN DE LAS BRECHAS DE GENERO Y SOCIOECONÓMICAS A NIVEL NACIONAL</v>
          </cell>
          <cell r="G205" t="str">
            <v>Dirección de la Mujer Rural</v>
          </cell>
        </row>
        <row r="206">
          <cell r="D206" t="str">
            <v>C-1703-1100-5</v>
          </cell>
          <cell r="E206" t="str">
            <v>IMPLEMENTACIÓN DE ESTRATEGIAS PARA LA INCLUSIÓN FINANCIERA EN EL SECTOR AGROPECUARIO  NACIONAL-[PREVIO CONCEPTO DNP]</v>
          </cell>
          <cell r="G206" t="str">
            <v>Dirección de Financiamiento y Riesgos Agropecuarios</v>
          </cell>
        </row>
        <row r="207">
          <cell r="D207" t="str">
            <v>C-1703-1100-5</v>
          </cell>
          <cell r="E207" t="str">
            <v>IMPLEMENTACIÓN DE ESTRATEGIAS PARA LA INCLUSIÓN FINANCIERA EN EL SECTOR AGROPECUARIO  NACIONAL-[PREVIO CONCEPTO DNP]</v>
          </cell>
          <cell r="G207" t="str">
            <v>Dirección de Financiamiento y Riesgos Agropecuarios</v>
          </cell>
        </row>
        <row r="208">
          <cell r="D208" t="str">
            <v>C-1703-1100-5</v>
          </cell>
          <cell r="E208" t="str">
            <v>IMPLEMENTACIÓN DE ESTRATEGIAS PARA LA INCLUSIÓN FINANCIERA EN EL SECTOR AGROPECUARIO  NACIONAL-[PREVIO CONCEPTO DNP]</v>
          </cell>
          <cell r="G208" t="str">
            <v>Dirección de Financiamiento y Riesgos Agropecuarios</v>
          </cell>
        </row>
        <row r="209">
          <cell r="D209" t="str">
            <v>C-1704-1100-2</v>
          </cell>
          <cell r="E209" t="str">
            <v>FORTALECIMIENTO A LA FORMULACIÓN, COORDINACIÓN Y SEGUIMIENTO DE LA POLÍTICA PÚBLICA PARA EL ORDENAMIENTO PRODUCTIVO Y SOCIAL DE LA PROPIEDAD RURAL CON ENFOQUE TERRITORIAL  NACIONAL</v>
          </cell>
          <cell r="G209" t="str">
            <v>Dirección de Ordenamiento Social de la Propiedad Rural y Uso Productivo del Suelo</v>
          </cell>
        </row>
        <row r="210">
          <cell r="D210" t="str">
            <v>C-1706-1100-2</v>
          </cell>
          <cell r="E210" t="str">
            <v>APROVECHAMIENTO DE LAS OPORTUNIDADES AGROEXPORTADORAS   NACIONAL</v>
          </cell>
          <cell r="G210" t="str">
            <v>Oficina de Asuntos Internacionales</v>
          </cell>
        </row>
        <row r="211">
          <cell r="D211" t="str">
            <v>C-1707-1100-1</v>
          </cell>
          <cell r="E211" t="str">
            <v>FORTALECIMIENTO DEL ESTATUS SANITARIO, FITOSANITARIO Y DE INOCUIDAD DEL SECTOR AGROPECUARIO A NIVEL  NACIONAL</v>
          </cell>
          <cell r="G211" t="str">
            <v>Dirección Innovación Desarrollo Tecnológico Protección Sanitaria</v>
          </cell>
        </row>
        <row r="212">
          <cell r="D212" t="str">
            <v>C-1708-1100-1</v>
          </cell>
          <cell r="E212" t="str">
            <v>IMPLEMENTACIÓN DE ESTRATEGIAS TECNOLOGICAS DIRIGIDAS AL DESARROLLO DE LA CADENA LACTEA   NACIONAL</v>
          </cell>
          <cell r="G212" t="str">
            <v>Dirección de Cadenas Pecuarias, Pesqueras y Acuícolas</v>
          </cell>
        </row>
        <row r="213">
          <cell r="D213" t="str">
            <v>C-1708-1100-1</v>
          </cell>
          <cell r="E213" t="str">
            <v>IMPLEMENTACIÓN DE ESTRATEGIAS TECNOLOGICAS DIRIGIDAS AL DESARROLLO DE LA CADENA LACTEA   NACIONAL</v>
          </cell>
          <cell r="G213" t="str">
            <v>Dirección de Cadenas Pecuarias, Pesqueras y Acuícolas</v>
          </cell>
        </row>
        <row r="214">
          <cell r="D214" t="str">
            <v>C-1708-1100-2</v>
          </cell>
          <cell r="E214" t="str">
            <v>MEJORAMIENTO DE LA SOSTENIBILIDAD DE LA PRODUCCIÓN AGROPECUARIA FRENTE A LOS FENÓMENOS CLIMÁTICOS  NACIONAL</v>
          </cell>
          <cell r="G214" t="str">
            <v>Dirección Innovación Desarrollo Tecnológico Protección Sanitaria</v>
          </cell>
        </row>
        <row r="215">
          <cell r="D215" t="str">
            <v>C-1708-1100-2</v>
          </cell>
          <cell r="E215" t="str">
            <v>MEJORAMIENTO DE LA SOSTENIBILIDAD DE LA PRODUCCIÓN AGROPECUARIA FRENTE A LOS FENÓMENOS CLIMÁTICOS  NACIONAL</v>
          </cell>
          <cell r="G215" t="str">
            <v>Dirección Innovación Desarrollo Tecnológico Protección Sanitaria</v>
          </cell>
        </row>
        <row r="216">
          <cell r="D216" t="str">
            <v>C-1708-1100-3</v>
          </cell>
          <cell r="E216" t="str">
            <v>DESARROLLO DE INICIATIVAS CLIMÁTICAMENTE INTELIGENTES PARA LA ADAPTACIÓN AL CAMBIO CLIMÁTICO Y LA SOSTENIBILIDAD EN SISTEMAS PRODUCTIVOS AGROPECUARIOS PRIORIZADOS (ARROZ, MAÍZ, BANANO, CAÑA DE AZÚCAR, PAPA Y GANADERÍA BOVINA).  NACIONAL</v>
          </cell>
          <cell r="G216" t="str">
            <v>Dirección Innovación Desarrollo Tecnológico Protección Sanitaria</v>
          </cell>
        </row>
        <row r="217">
          <cell r="D217" t="str">
            <v>C-1708-1100-4</v>
          </cell>
          <cell r="E217" t="str">
            <v>FORTALECIMIENTO DE LA INNOVACION EN EL SECTOR AGROPECUARIO A NIVEL  NACIONAL</v>
          </cell>
          <cell r="G217" t="str">
            <v>Dirección Innovación Desarrollo Tecnológico Protección Sanitaria</v>
          </cell>
        </row>
        <row r="218">
          <cell r="D218" t="str">
            <v>C-1709-1100-3</v>
          </cell>
          <cell r="E218" t="str">
            <v>FORTALECIMIENTO PARA  EL DESARROLLO DE LA CADENA FORESTAL PRODUCTIVA  NACIONAL</v>
          </cell>
          <cell r="G218" t="str">
            <v>Dirección de Cadenas Agrícolas y Forestales</v>
          </cell>
        </row>
        <row r="219">
          <cell r="D219" t="str">
            <v>C-1709-1100-3</v>
          </cell>
          <cell r="E219" t="str">
            <v>FORTALECIMIENTO PARA  EL DESARROLLO DE LA CADENA FORESTAL PRODUCTIVA  NACIONAL</v>
          </cell>
          <cell r="G219" t="str">
            <v>Dirección de Cadenas Agrícolas y Forestales</v>
          </cell>
        </row>
        <row r="220">
          <cell r="D220" t="str">
            <v>C-1709-1100-4</v>
          </cell>
          <cell r="E220" t="str">
            <v>FORTALECIMIENTO DE LA COMPETITIVIDAD DE LAS CADENAS PRODUCTIVAS AGROPECUARIAS A NIVEL  NACIONAL</v>
          </cell>
          <cell r="G220" t="str">
            <v>Dirección de Cadenas Agrícolas y Forestales</v>
          </cell>
        </row>
        <row r="221">
          <cell r="D221" t="str">
            <v>C-1709-1100-4</v>
          </cell>
          <cell r="E221" t="str">
            <v>FORTALECIMIENTO DE LA COMPETITIVIDAD DE LAS CADENAS PRODUCTIVAS AGROPECUARIAS A NIVEL  NACIONAL</v>
          </cell>
          <cell r="G221" t="str">
            <v>Dirección de Cadenas Agrícolas y Forestales</v>
          </cell>
        </row>
        <row r="222">
          <cell r="D222" t="str">
            <v>C-1709-1100-4</v>
          </cell>
          <cell r="E222" t="str">
            <v>FORTALECIMIENTO DE LA COMPETITIVIDAD DE LAS CADENAS PRODUCTIVAS AGROPECUARIAS A NIVEL  NACIONAL</v>
          </cell>
          <cell r="G222" t="str">
            <v>Dirección de Cadenas Agrícolas y Forestales</v>
          </cell>
        </row>
        <row r="223">
          <cell r="D223" t="str">
            <v>C-1799-1100-9</v>
          </cell>
          <cell r="E223" t="str">
            <v>ADECUACIÓN A LAS INSTALACIONES DEL MINISTERIO DE AGRICULTURA Y DESARROLLO RURAL EN MATERIA DE INFRAESTRUCTURA FÍSICA Y GESTIÓN DOCUMENTAL   BOGOTÁ-[PREVIO CONCEPTO  DNP]</v>
          </cell>
          <cell r="G223" t="str">
            <v>Subdirección Administrativa</v>
          </cell>
        </row>
        <row r="224">
          <cell r="D224" t="str">
            <v>C-1799-1100-12</v>
          </cell>
          <cell r="E224" t="str">
            <v>FORTALECIMIENTO DEL DISEÑO, SEGUIMIENTO Y EVALUACIÓN DE POLÍTICAS PÚBLICAS PARA EL DESARROLLO AGROPECUARIO   NACIONAL</v>
          </cell>
          <cell r="G224" t="str">
            <v>Viceministerio de Asuntos Agropecuarios</v>
          </cell>
        </row>
        <row r="225">
          <cell r="D225" t="str">
            <v>C-1799-1100-13</v>
          </cell>
          <cell r="E225" t="str">
            <v>FORTALECIMIENTO DE LAS CAPACIDADES PARA LA GESTIÓN Y ARTICULACIÓN DE LA POLÍTICA DE DESARROLLO RURAL   NACIONAL</v>
          </cell>
          <cell r="G225" t="str">
            <v>Viceministerio de Desarrollo Rural</v>
          </cell>
        </row>
        <row r="226">
          <cell r="D226" t="str">
            <v>C-1799-1100-14</v>
          </cell>
          <cell r="E226" t="str">
            <v>FORTALECIMIENTO DE LA PLANEACIÓN ESTRATÉGICA Y LA GESTIÓN A NIVEL INSTITUCIONAL Y SECTORIAL, NACIONAL</v>
          </cell>
          <cell r="G226" t="str">
            <v>Oficina Asesora de Planeación y Prospectiva</v>
          </cell>
        </row>
        <row r="227">
          <cell r="D227" t="str">
            <v>C-1799-1100-15</v>
          </cell>
          <cell r="E227" t="str">
            <v xml:space="preserve">FORTALECIMIENTO DE LA GESTIÓN DE TECNOLOGÍAS DE LA INFORMACIÓN - TI EN EL MINISTERIO DE AGRICULTURA Y DESARROLLO RURAL EN FUNCIÓN DE LA TRANSFORMACIÓN DIGITAL DEL SECTOR AGROPECUARIO.  BOGOTÁ </v>
          </cell>
          <cell r="G227" t="str">
            <v>Oficina de Tecnologías de la Información y las Comunicaciones</v>
          </cell>
        </row>
        <row r="228">
          <cell r="D228" t="str">
            <v>A-03-03-04-071</v>
          </cell>
          <cell r="E228" t="str">
            <v>FONDO PARA EL ACCESO A LOS INSUMOS AGROPECUARIOS -FAIA, LEY 2183 DE 2022</v>
          </cell>
          <cell r="G228" t="str">
            <v>Dirección de Cadenas Agrícolas y Forestales</v>
          </cell>
        </row>
        <row r="229">
          <cell r="D229" t="str">
            <v>A-03-03-04-070</v>
          </cell>
          <cell r="E229" t="str">
            <v>FONDO DE FOMENTO PARA LAS MUJERES RURALES -FOMMUR, LEY 731 DE 2002</v>
          </cell>
          <cell r="G229" t="str">
            <v>Dirección de la Mujer Rural</v>
          </cell>
        </row>
        <row r="230">
          <cell r="D230" t="str">
            <v>A-03-02-02-065-002</v>
          </cell>
          <cell r="E230" t="str">
            <v>A ORGANIZACIONES INTERNACIONALES</v>
          </cell>
          <cell r="G230" t="str">
            <v>Dirección de Cadenas Agrícolas y Forestales</v>
          </cell>
        </row>
        <row r="231">
          <cell r="D231" t="str">
            <v>A-03-02-02-105-002</v>
          </cell>
          <cell r="E231" t="str">
            <v>A ORGANIZACIONES INTERNACIONALES</v>
          </cell>
          <cell r="G231" t="str">
            <v>Oficina de Asuntos Internacionales</v>
          </cell>
        </row>
        <row r="232">
          <cell r="D232" t="str">
            <v>A-03-02-02-135-001</v>
          </cell>
          <cell r="E232" t="str">
            <v>A ORGANIZACIONES INTERNACIONALES</v>
          </cell>
          <cell r="G232" t="str">
            <v>Dirección de Cadenas Pecuarias, Pesqueras y Acuícolas</v>
          </cell>
        </row>
        <row r="233">
          <cell r="D233" t="str">
            <v>A-03-03-01-080</v>
          </cell>
          <cell r="E233" t="str">
            <v>TRANSFERENCIA PARA ENTIDADES EN PROCESO DE LIQUIDACIÓN</v>
          </cell>
          <cell r="G233" t="str">
            <v>Grupo Gestión Integral de Entidades Liquidadas</v>
          </cell>
        </row>
        <row r="234">
          <cell r="D234" t="str">
            <v>A-03-03-01-999</v>
          </cell>
          <cell r="E234" t="str">
            <v>OTRAS TRANSFERENCIAS - DISTRIBUCIÓN PREVIO CONCEPTO DGPPN</v>
          </cell>
          <cell r="G234" t="str">
            <v>Subdirección Administrativa</v>
          </cell>
        </row>
        <row r="235">
          <cell r="D235" t="str">
            <v>A-03-02-02</v>
          </cell>
          <cell r="G235" t="str">
            <v>Oficina de Asuntos Internacionales / Dirección de Cadenas Agrícolas y Forestales / Dirección de Cadenas Pecuarias, Pesqueras y Acuícolas</v>
          </cell>
        </row>
        <row r="236">
          <cell r="D236" t="str">
            <v>A-02-01-01-004-009</v>
          </cell>
          <cell r="G236" t="str">
            <v>Subdirección Administrativa</v>
          </cell>
        </row>
        <row r="237">
          <cell r="D237" t="str">
            <v>A-02-02-02-008-008</v>
          </cell>
          <cell r="G237" t="str">
            <v>Subdirección Administrativa</v>
          </cell>
        </row>
        <row r="238">
          <cell r="D238" t="str">
            <v>C-1702-1100-7-0-1702033-02</v>
          </cell>
          <cell r="G238" t="str">
            <v>Dirección de Capacidades Productivas y Generación de Ingresos</v>
          </cell>
        </row>
        <row r="239">
          <cell r="D239" t="str">
            <v>C-1708-1100-1-0-1708040-02</v>
          </cell>
          <cell r="G239" t="str">
            <v>Dirección de Cadenas Pecuarias, Pesqueras y Acuícolas</v>
          </cell>
        </row>
        <row r="240">
          <cell r="D240" t="str">
            <v>C-1709-1100-3-0-1709104-02</v>
          </cell>
          <cell r="G240" t="str">
            <v>Dirección de Cadenas Agrícolas y Forestales</v>
          </cell>
        </row>
        <row r="241">
          <cell r="D241" t="str">
            <v>C-1709-1100-4-0-1709108-02</v>
          </cell>
          <cell r="G241" t="str">
            <v>Dirección de Cadenas Agrícolas y Forestales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0211730-A9CF-4E15-A92B-B5AF2F2CFB77}" name="Tabla13" displayName="Tabla13" ref="A4:AS61" totalsRowShown="0" headerRowDxfId="46" dataDxfId="45" headerRowCellStyle="Normal 2" dataCellStyle="Normal 2">
  <autoFilter ref="A4:AS61" xr:uid="{CFD30E64-B775-4530-B9EF-9FC95AFB6DC0}"/>
  <tableColumns count="45">
    <tableColumn id="1" xr3:uid="{FF10D5A7-FD55-40F1-BA5D-CD0E5B646028}" name="DIRECCION" dataDxfId="44">
      <calculatedColumnFormula>(IFERROR(VLOOKUP(B5,[2]DIRECTORIO!$A$1:$B$19,2,FALSE),""))</calculatedColumnFormula>
    </tableColumn>
    <tableColumn id="2" xr3:uid="{B6EFD181-67A2-4BD6-B1E0-955318769430}" name="DEPENDENCIA" dataDxfId="43">
      <calculatedColumnFormula>(IFERROR(VLOOKUP(E5,[2]DIRECTORIO!D:G,4,FALSE),""))</calculatedColumnFormula>
    </tableColumn>
    <tableColumn id="3" xr3:uid="{6C12C3EE-A453-498D-9337-216D9CD1AC89}" name="UEJ" dataDxfId="42" dataCellStyle="Normal 2"/>
    <tableColumn id="4" xr3:uid="{6F7CCC9A-E5D9-48C6-86B3-94A5E3C5A657}" name="NOMBRE UEJ" dataDxfId="41" dataCellStyle="Normal 2"/>
    <tableColumn id="5" xr3:uid="{A62B1F33-BB19-438E-9F01-BCDF923BB7C6}" name="RUBRO" dataDxfId="40" dataCellStyle="Normal 2"/>
    <tableColumn id="6" xr3:uid="{DABB8F29-3C69-4A75-8DC3-75A328A6B767}" name="TIPO" dataDxfId="39" dataCellStyle="Normal 2"/>
    <tableColumn id="7" xr3:uid="{F92E526F-69D3-4145-9F52-13AA8F5186DC}" name="CTA" dataDxfId="38" dataCellStyle="Normal 2"/>
    <tableColumn id="8" xr3:uid="{85403EDD-818D-4D2A-9FB7-9B3EBEB85E52}" name="SUB_x000a_CTA" dataDxfId="37" dataCellStyle="Normal 2"/>
    <tableColumn id="9" xr3:uid="{32E17B9E-F669-49DC-96F1-233169589954}" name="OBJ" dataDxfId="36" dataCellStyle="Normal 2"/>
    <tableColumn id="10" xr3:uid="{3A917A1F-F0D0-462A-AFD9-8966DB8AB97C}" name="ORD" dataDxfId="35" dataCellStyle="Normal 2"/>
    <tableColumn id="11" xr3:uid="{6DF3AB46-B977-4084-AE37-54BCBEF03F20}" name="SOR_x000a_ORD" dataDxfId="34" dataCellStyle="Normal 2"/>
    <tableColumn id="12" xr3:uid="{5C66AB57-79AD-4D0C-8B76-CE95F8A52EFB}" name="ITEM" dataDxfId="33" dataCellStyle="Normal 2"/>
    <tableColumn id="13" xr3:uid="{D1EFA42E-A473-4061-889E-DE1A6C84CC18}" name="SUB_x000a_ITEM" dataDxfId="32" dataCellStyle="Normal 2"/>
    <tableColumn id="14" xr3:uid="{787D0EB3-22F1-4426-982F-C191582137E2}" name="SUB_x000a_ITEM 2" dataDxfId="31" dataCellStyle="Normal 2"/>
    <tableColumn id="15" xr3:uid="{EA1FC035-D115-4D5C-A760-FA87BBCA7462}" name="FUENTE" dataDxfId="30" dataCellStyle="Normal 2"/>
    <tableColumn id="16" xr3:uid="{B9FDC77A-A30C-498C-B6E8-B9E8FA05A9CF}" name="REC" dataDxfId="29" dataCellStyle="Normal 2"/>
    <tableColumn id="17" xr3:uid="{F44633AF-6290-4EAD-A316-7250E4383C52}" name="SIT" dataDxfId="28" dataCellStyle="Normal 2"/>
    <tableColumn id="18" xr3:uid="{F50A83ED-FC4F-467B-B2B0-201613CDF259}" name="DESCRIPCION" dataDxfId="27" dataCellStyle="Normal 2"/>
    <tableColumn id="19" xr3:uid="{59B2FA8A-44BF-42A8-BB8D-16DAFCDC4692}" name="APR. INICIAL" dataDxfId="26" dataCellStyle="Normal 2"/>
    <tableColumn id="20" xr3:uid="{EB3E1166-9B5F-46A2-86BA-EDA1BB08267D}" name="APR. ADICIONADA" dataDxfId="25" dataCellStyle="Normal 2"/>
    <tableColumn id="21" xr3:uid="{3F6B511C-23BC-44E2-B5C0-08684D9D31C5}" name="APR. REDUCIDA" dataDxfId="24" dataCellStyle="Normal 2"/>
    <tableColumn id="22" xr3:uid="{CDACA896-A8D5-4D32-8AFF-FAD2717D3079}" name="APR. VIGENTE" dataDxfId="23" dataCellStyle="Normal 2"/>
    <tableColumn id="23" xr3:uid="{7B58A0F9-B188-466D-863A-42375803F966}" name="APR BLOQUEADA" dataDxfId="22" dataCellStyle="Normal 2"/>
    <tableColumn id="24" xr3:uid="{26517361-9E4D-40FD-B40B-E38B7B8A0E07}" name="CDP" dataDxfId="21" dataCellStyle="Normal 2"/>
    <tableColumn id="25" xr3:uid="{7D74D4B3-0B8B-4E28-A654-E9B82DCF9A59}" name="APR. DISPONIBLE" dataDxfId="20" dataCellStyle="Normal 2"/>
    <tableColumn id="26" xr3:uid="{CD011D81-1AC8-4B75-8538-E393D7A088F3}" name="COMPROMISO" dataDxfId="19" dataCellStyle="Normal 2"/>
    <tableColumn id="27" xr3:uid="{EBC6E327-6388-4A65-B756-AEB72BAF67A4}" name="OBLIGACION" dataDxfId="18" dataCellStyle="Normal 2"/>
    <tableColumn id="28" xr3:uid="{666C76A5-7BAE-4ECA-88F9-48CBF966FF74}" name="ORDEN PAGO" dataDxfId="17" dataCellStyle="Normal 2"/>
    <tableColumn id="29" xr3:uid="{98F4DCCE-130D-4051-8522-9C686B0D2CCA}" name="PAGOS" dataDxfId="16" dataCellStyle="Normal 2"/>
    <tableColumn id="30" xr3:uid="{1CEA5165-A434-45E2-A6B0-CFB29C35179C}" name="DEPENDENCIA2" dataDxfId="15"/>
    <tableColumn id="31" xr3:uid="{3316F064-BF28-4DEA-8F6F-806388217C34}" name="DIRECCION3" dataDxfId="14"/>
    <tableColumn id="32" xr3:uid="{DF782B50-A9EB-42F4-B777-3D6FB2BFDA12}" name="DEPENDENCIA3" dataDxfId="13" dataCellStyle="Normal 2"/>
    <tableColumn id="33" xr3:uid="{A31DAFF6-02C8-4EFB-8565-E7C347CFCDA1}" name="APR. INICIAL5" dataDxfId="12" dataCellStyle="Millares">
      <calculatedColumnFormula>+Tabla13[[#This Row],[APR. INICIAL]]/1000000</calculatedColumnFormula>
    </tableColumn>
    <tableColumn id="34" xr3:uid="{F77EB0C2-93BC-4063-BCBE-F0C8C14B85E9}" name="APR. ADICIONADA6" dataDxfId="11" dataCellStyle="Millares"/>
    <tableColumn id="35" xr3:uid="{CC164E88-1323-4290-81B1-6F97E9609384}" name="APR. REDUCIDA7" dataDxfId="10" dataCellStyle="Millares"/>
    <tableColumn id="36" xr3:uid="{79D50222-793A-4585-A216-274D705D75A7}" name="APR. VIGENTE8" dataDxfId="9" dataCellStyle="Millares">
      <calculatedColumnFormula>+Tabla13[[#This Row],[APR. VIGENTE]]/1000000</calculatedColumnFormula>
    </tableColumn>
    <tableColumn id="37" xr3:uid="{5204D87E-9B14-4BBF-A7A7-D246057637B5}" name="APR BLOQUEADA9" dataDxfId="8" dataCellStyle="Millares"/>
    <tableColumn id="38" xr3:uid="{29881053-398F-4137-8154-A966DE423D55}" name="CDP10" dataDxfId="7" dataCellStyle="Millares"/>
    <tableColumn id="39" xr3:uid="{2358DF82-6423-41BA-B40A-503063DF04EE}" name="APR. DISPONIBLE11" dataDxfId="6" dataCellStyle="Millares"/>
    <tableColumn id="40" xr3:uid="{07B8C403-36FA-4C5F-B2C4-E824D322856E}" name="COMPROMISO12" dataDxfId="5" dataCellStyle="Millares"/>
    <tableColumn id="41" xr3:uid="{872D0EDD-AB86-46C6-AC2B-8AF13B2EB2D8}" name="OBLIGACION13" dataDxfId="4" dataCellStyle="Millares"/>
    <tableColumn id="42" xr3:uid="{75036FFA-5106-4A69-9A4E-B52C252CB0AE}" name="ORDEN PAGO14" dataDxfId="3" dataCellStyle="Millares"/>
    <tableColumn id="43" xr3:uid="{9E0A44F9-EBD6-41EA-8BB8-34557E5E82CF}" name="PAGOS15" dataDxfId="2" dataCellStyle="Millares"/>
    <tableColumn id="44" xr3:uid="{3B3FA404-6E03-461E-AEAC-1FA22DF7E265}" name="POR COMPROMETER" dataDxfId="1" dataCellStyle="Millares">
      <calculatedColumnFormula>+Tabla13[[#This Row],[APR. VIGENTE8]]-Tabla13[[#This Row],[COMPROMISO12]]</calculatedColumnFormula>
    </tableColumn>
    <tableColumn id="45" xr3:uid="{1A4E7AE4-F0F9-4EF5-89B8-60684ED2036F}" name="RUBRO2" dataDxfId="0" dataCellStyle="Normal 2">
      <calculatedColumnFormula>CONCATENATE(Tabla13[[#This Row],[TIPO]],Tabla13[[#This Row],[CTA]])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B58EDD4-F070-4286-9D03-75524ECA813B}" name="Tabla1" displayName="Tabla1" ref="A4:AF68" totalsRowShown="0" headerRowDxfId="80" dataDxfId="79" headerRowCellStyle="Normal 2" dataCellStyle="Normal 2">
  <autoFilter ref="A4:AF68" xr:uid="{CFD30E64-B775-4530-B9EF-9FC95AFB6DC0}"/>
  <tableColumns count="32">
    <tableColumn id="1" xr3:uid="{69AE357D-A276-4533-8CC2-7C63ACB2BA8E}" name="DIRECCION" dataDxfId="78"/>
    <tableColumn id="2" xr3:uid="{3B40EBE9-7E3C-47A6-BBD2-0077B9E86E0D}" name="DEPENDENCIA" dataDxfId="77"/>
    <tableColumn id="3" xr3:uid="{72FB101E-8D5B-4737-805E-78E734182428}" name="UEJ" dataDxfId="76" dataCellStyle="Normal 2"/>
    <tableColumn id="4" xr3:uid="{4638B206-7D9D-4EE1-9F4B-5428022F5ADC}" name="NOMBRE UEJ" dataDxfId="75" dataCellStyle="Normal 2"/>
    <tableColumn id="5" xr3:uid="{DEB600BF-A27A-412B-A484-43163EA1296D}" name="RUBRO" dataDxfId="74" dataCellStyle="Normal 2"/>
    <tableColumn id="6" xr3:uid="{9C538C0D-A712-48B3-B01D-55FF48DA96F1}" name="TIPO" dataDxfId="73" dataCellStyle="Normal 2"/>
    <tableColumn id="7" xr3:uid="{5C067F87-BC0B-457E-8242-BBA5D9049185}" name="CTA" dataDxfId="72" dataCellStyle="Normal 2"/>
    <tableColumn id="8" xr3:uid="{34291946-D34E-43B2-988D-3D07F3B214F6}" name="SUB_x000a_CTA" dataDxfId="71" dataCellStyle="Normal 2"/>
    <tableColumn id="9" xr3:uid="{0282866D-F784-4974-942E-6FF0278FC948}" name="OBJ" dataDxfId="70" dataCellStyle="Normal 2"/>
    <tableColumn id="10" xr3:uid="{9ACA444D-CAA2-4916-AB1B-4E04BC19398B}" name="ORD" dataDxfId="69" dataCellStyle="Normal 2"/>
    <tableColumn id="11" xr3:uid="{FE67FA56-0931-4053-83EE-3AC47AE0C787}" name="SOR_x000a_ORD" dataDxfId="68" dataCellStyle="Normal 2"/>
    <tableColumn id="12" xr3:uid="{D3A9124A-5D44-4B0A-B9C0-65BCAE9AAF43}" name="ITEM" dataDxfId="67" dataCellStyle="Normal 2"/>
    <tableColumn id="13" xr3:uid="{2F0125FD-8EA5-428E-BE81-76F7ADCC00E7}" name="SUB_x000a_ITEM" dataDxfId="66" dataCellStyle="Normal 2"/>
    <tableColumn id="14" xr3:uid="{BB909292-5FB9-473C-9BFC-BADD5BB8C50E}" name="SUB_x000a_ITEM 2" dataDxfId="65" dataCellStyle="Normal 2"/>
    <tableColumn id="15" xr3:uid="{CC926C61-66AB-4C0A-89F7-F0F12B42EEB8}" name="FUENTE" dataDxfId="64" dataCellStyle="Normal 2"/>
    <tableColumn id="16" xr3:uid="{459E620F-A769-47D6-9163-AD4F5F324DBA}" name="REC" dataDxfId="63" dataCellStyle="Normal 2"/>
    <tableColumn id="17" xr3:uid="{C04ACCB3-C68E-4A7C-AEEA-CD3A6002EDFD}" name="SIT" dataDxfId="62" dataCellStyle="Normal 2"/>
    <tableColumn id="18" xr3:uid="{434F7539-6F80-4D58-A3D8-5B6F961CA1D4}" name="DESCRIPCION" dataDxfId="61" dataCellStyle="Normal 2"/>
    <tableColumn id="19" xr3:uid="{24E80D77-1A82-4D07-ADD3-ED923D0848C1}" name="APR. INICIAL" dataDxfId="60" dataCellStyle="Normal 2"/>
    <tableColumn id="20" xr3:uid="{41BA4922-D0A6-4970-A478-463C10A89867}" name="APR. ADICIONADA" dataDxfId="59" dataCellStyle="Normal 2"/>
    <tableColumn id="21" xr3:uid="{64FD4265-8AAB-4772-B5E9-812313107EA3}" name="APR. REDUCIDA" dataDxfId="58" dataCellStyle="Normal 2"/>
    <tableColumn id="22" xr3:uid="{7B875179-605E-485B-8D8C-2E059FDACB2B}" name="APR. VIGENTE" dataDxfId="57" dataCellStyle="Normal 2"/>
    <tableColumn id="23" xr3:uid="{1931B235-83BF-4072-8013-9F310D77A79E}" name="APR BLOQUEADA" dataDxfId="56" dataCellStyle="Normal 2"/>
    <tableColumn id="24" xr3:uid="{A2AE090B-8003-444B-9C64-667F5D29D8ED}" name="CDP" dataDxfId="55" dataCellStyle="Normal 2"/>
    <tableColumn id="25" xr3:uid="{9F0FA385-86BC-42D6-961D-BEB8592900BB}" name="APR. DISPONIBLE" dataDxfId="54" dataCellStyle="Normal 2"/>
    <tableColumn id="26" xr3:uid="{E52D0C3B-D1D5-4DA8-9A78-EC0577CCFE0A}" name="COMPROMISO" dataDxfId="53" dataCellStyle="Normal 2"/>
    <tableColumn id="27" xr3:uid="{20F45A74-4CFD-4BA0-B74E-0DFADA8D9C4B}" name="OBLIGACION" dataDxfId="52" dataCellStyle="Normal 2"/>
    <tableColumn id="28" xr3:uid="{D9F7EEC5-CCDD-4940-B891-F8921CB64A84}" name="ORDEN PAGO" dataDxfId="51" dataCellStyle="Normal 2"/>
    <tableColumn id="29" xr3:uid="{36411AB2-CFE3-4FDA-8C1C-29D286646575}" name="PAGOS" dataDxfId="50" dataCellStyle="Normal 2"/>
    <tableColumn id="30" xr3:uid="{1DEF75D5-2E88-42D2-827B-1F85B9B141B6}" name="% EJECUCION EN COMPROMISOS " dataDxfId="49" dataCellStyle="Porcentaje"/>
    <tableColumn id="31" xr3:uid="{8C13222D-F80E-4279-8023-3D14790F03BA}" name="% EJECUCION EN PAGOS" dataDxfId="48" dataCellStyle="Porcentaje"/>
    <tableColumn id="32" xr3:uid="{D28FC3F3-238F-4A3F-8A72-8A4C5D39DFD4}" name="Columna1" dataDxfId="47" dataCellStyle="Normal 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40D21-D9EF-4859-BBEC-448372B81C9C}">
  <dimension ref="A1:AW77"/>
  <sheetViews>
    <sheetView showGridLines="0" tabSelected="1" topLeftCell="L1" zoomScale="85" zoomScaleNormal="85" workbookViewId="0">
      <pane ySplit="4" topLeftCell="A51" activePane="bottomLeft" state="frozen"/>
      <selection pane="bottomLeft" activeCell="T58" sqref="T58"/>
    </sheetView>
  </sheetViews>
  <sheetFormatPr baseColWidth="10" defaultColWidth="11.42578125" defaultRowHeight="30" customHeight="1" x14ac:dyDescent="0.25"/>
  <cols>
    <col min="1" max="1" width="13" style="1" customWidth="1"/>
    <col min="2" max="2" width="22.7109375" style="1" customWidth="1"/>
    <col min="3" max="3" width="13.42578125" style="1" customWidth="1"/>
    <col min="4" max="4" width="27" style="1" customWidth="1"/>
    <col min="5" max="5" width="21.5703125" style="1" customWidth="1"/>
    <col min="6" max="6" width="7.28515625" style="1" customWidth="1"/>
    <col min="7" max="7" width="6.7109375" style="1" customWidth="1"/>
    <col min="8" max="8" width="5.42578125" style="1" customWidth="1"/>
    <col min="9" max="9" width="6.5703125" style="1" customWidth="1"/>
    <col min="10" max="10" width="7" style="1" customWidth="1"/>
    <col min="11" max="11" width="5.42578125" style="1" customWidth="1"/>
    <col min="12" max="12" width="7.42578125" style="1" customWidth="1"/>
    <col min="13" max="13" width="5.42578125" style="1" customWidth="1"/>
    <col min="14" max="14" width="7" style="1" customWidth="1"/>
    <col min="15" max="15" width="9.7109375" style="1" customWidth="1"/>
    <col min="16" max="16" width="8" style="1" customWidth="1"/>
    <col min="17" max="17" width="9.5703125" style="1" customWidth="1"/>
    <col min="18" max="18" width="27.5703125" style="1" customWidth="1"/>
    <col min="19" max="19" width="23.5703125" style="1" customWidth="1"/>
    <col min="20" max="20" width="25.5703125" style="1" customWidth="1"/>
    <col min="21" max="21" width="18.85546875" style="1" customWidth="1"/>
    <col min="22" max="22" width="26.85546875" style="1" customWidth="1"/>
    <col min="23" max="23" width="25.7109375" style="1" customWidth="1"/>
    <col min="24" max="24" width="26" style="1" customWidth="1"/>
    <col min="25" max="25" width="22" style="1" customWidth="1"/>
    <col min="26" max="26" width="23.140625" style="1" customWidth="1"/>
    <col min="27" max="29" width="27.85546875" style="1" customWidth="1"/>
    <col min="30" max="30" width="36.28515625" style="50" customWidth="1"/>
    <col min="31" max="31" width="25.7109375" style="50" customWidth="1"/>
    <col min="32" max="32" width="18.7109375" style="50" customWidth="1"/>
    <col min="33" max="33" width="18.7109375" style="51" customWidth="1"/>
    <col min="34" max="34" width="19.28515625" style="51" customWidth="1"/>
    <col min="35" max="35" width="18.7109375" style="51" customWidth="1"/>
    <col min="36" max="36" width="15.5703125" style="51" customWidth="1"/>
    <col min="37" max="37" width="18.42578125" style="51" customWidth="1"/>
    <col min="38" max="38" width="11.42578125" style="51" customWidth="1"/>
    <col min="39" max="39" width="19.42578125" style="51" customWidth="1"/>
    <col min="40" max="40" width="17.42578125" style="51" customWidth="1"/>
    <col min="41" max="41" width="16" style="51" customWidth="1"/>
    <col min="42" max="42" width="16.28515625" style="51" customWidth="1"/>
    <col min="43" max="43" width="11.42578125" style="51" customWidth="1"/>
    <col min="44" max="44" width="20.85546875" style="51" customWidth="1"/>
    <col min="45" max="49" width="11.42578125" style="50"/>
    <col min="50" max="16384" width="11.42578125" style="1"/>
  </cols>
  <sheetData>
    <row r="1" spans="1:45" ht="30" customHeight="1" x14ac:dyDescent="0.25">
      <c r="C1" s="2" t="s">
        <v>0</v>
      </c>
      <c r="D1" s="2">
        <v>2023</v>
      </c>
      <c r="E1" s="4" t="s">
        <v>1</v>
      </c>
      <c r="F1" s="4" t="s">
        <v>1</v>
      </c>
      <c r="G1" s="4" t="s">
        <v>1</v>
      </c>
      <c r="H1" s="4" t="s">
        <v>1</v>
      </c>
      <c r="I1" s="4" t="s">
        <v>1</v>
      </c>
      <c r="J1" s="4" t="s">
        <v>1</v>
      </c>
      <c r="K1" s="4" t="s">
        <v>1</v>
      </c>
      <c r="L1" s="4" t="s">
        <v>1</v>
      </c>
      <c r="M1" s="4" t="s">
        <v>1</v>
      </c>
      <c r="N1" s="4" t="s">
        <v>1</v>
      </c>
      <c r="O1" s="4" t="s">
        <v>1</v>
      </c>
      <c r="P1" s="4" t="s">
        <v>1</v>
      </c>
      <c r="Q1" s="4" t="s">
        <v>1</v>
      </c>
      <c r="R1" s="4" t="s">
        <v>1</v>
      </c>
      <c r="S1" s="4" t="s">
        <v>1</v>
      </c>
      <c r="T1" s="4" t="s">
        <v>1</v>
      </c>
      <c r="U1" s="4" t="s">
        <v>1</v>
      </c>
      <c r="V1" s="48"/>
      <c r="W1" s="4" t="s">
        <v>1</v>
      </c>
      <c r="X1" s="4" t="s">
        <v>1</v>
      </c>
      <c r="Y1" s="4" t="s">
        <v>1</v>
      </c>
      <c r="Z1" s="4" t="s">
        <v>1</v>
      </c>
      <c r="AA1" s="49"/>
      <c r="AB1" s="4" t="s">
        <v>1</v>
      </c>
      <c r="AC1" s="4" t="s">
        <v>1</v>
      </c>
    </row>
    <row r="2" spans="1:45" ht="30" customHeight="1" x14ac:dyDescent="0.25">
      <c r="C2" s="2" t="s">
        <v>2</v>
      </c>
      <c r="D2" s="2" t="s">
        <v>3</v>
      </c>
      <c r="E2" s="4" t="s">
        <v>1</v>
      </c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  <c r="M2" s="4" t="s">
        <v>1</v>
      </c>
      <c r="N2" s="4" t="s">
        <v>1</v>
      </c>
      <c r="O2" s="4" t="s">
        <v>1</v>
      </c>
      <c r="P2" s="4" t="s">
        <v>1</v>
      </c>
      <c r="Q2" s="4" t="s">
        <v>1</v>
      </c>
      <c r="R2" s="4" t="s">
        <v>1</v>
      </c>
      <c r="S2" s="52">
        <f>SUM(Tabla13[APR. INICIAL])</f>
        <v>2527520370544</v>
      </c>
      <c r="T2" s="52">
        <f>SUM(Tabla13[APR. ADICIONADA])</f>
        <v>1042432545869</v>
      </c>
      <c r="U2" s="52">
        <f>SUM(Tabla13[APR. REDUCIDA])</f>
        <v>21469145869</v>
      </c>
      <c r="V2" s="53"/>
      <c r="W2" s="52">
        <f>SUM(Tabla13[APR BLOQUEADA])</f>
        <v>26860000000</v>
      </c>
      <c r="X2" s="7"/>
      <c r="Y2" s="52">
        <f>SUM(Tabla13[APR. DISPONIBLE])</f>
        <v>91435465542.380005</v>
      </c>
      <c r="Z2" s="53"/>
      <c r="AA2" s="52"/>
      <c r="AB2" s="52"/>
      <c r="AC2" s="53"/>
      <c r="AD2" s="54"/>
      <c r="AE2" s="47"/>
    </row>
    <row r="3" spans="1:45" ht="30" customHeight="1" x14ac:dyDescent="0.25">
      <c r="C3" s="2" t="s">
        <v>4</v>
      </c>
      <c r="D3" s="3" t="s">
        <v>192</v>
      </c>
      <c r="E3" s="4" t="s">
        <v>1</v>
      </c>
      <c r="F3" s="4" t="s">
        <v>1</v>
      </c>
      <c r="G3" s="4" t="s">
        <v>1</v>
      </c>
      <c r="H3" s="4" t="s">
        <v>1</v>
      </c>
      <c r="I3" s="4" t="s">
        <v>1</v>
      </c>
      <c r="J3" s="4" t="s">
        <v>1</v>
      </c>
      <c r="K3" s="4" t="s">
        <v>1</v>
      </c>
      <c r="L3" s="4" t="s">
        <v>1</v>
      </c>
      <c r="M3" s="4" t="s">
        <v>1</v>
      </c>
      <c r="N3" s="4" t="s">
        <v>1</v>
      </c>
      <c r="O3" s="4" t="s">
        <v>1</v>
      </c>
      <c r="P3" s="4" t="s">
        <v>1</v>
      </c>
      <c r="Q3" s="8" t="s">
        <v>6</v>
      </c>
      <c r="R3" s="8"/>
      <c r="S3" s="9">
        <f>SUBTOTAL(9,S5:S58)</f>
        <v>1263760185272</v>
      </c>
      <c r="T3" s="9">
        <f t="shared" ref="T3:AC3" si="0">SUBTOTAL(9,T5:T58)</f>
        <v>521312940290</v>
      </c>
      <c r="U3" s="9">
        <f t="shared" si="0"/>
        <v>10831240290</v>
      </c>
      <c r="V3" s="9">
        <f t="shared" si="0"/>
        <v>1774241885272</v>
      </c>
      <c r="W3" s="9">
        <f t="shared" si="0"/>
        <v>13430000000</v>
      </c>
      <c r="X3" s="9">
        <f t="shared" si="0"/>
        <v>1715094152500.8098</v>
      </c>
      <c r="Y3" s="9">
        <f t="shared" si="0"/>
        <v>45717732771.190002</v>
      </c>
      <c r="Z3" s="9">
        <f t="shared" si="0"/>
        <v>1689364538785.1301</v>
      </c>
      <c r="AA3" s="9">
        <f t="shared" si="0"/>
        <v>1226725799328.6899</v>
      </c>
      <c r="AB3" s="9">
        <f t="shared" si="0"/>
        <v>1225304967146.02</v>
      </c>
      <c r="AC3" s="9">
        <f t="shared" si="0"/>
        <v>1225304967146.02</v>
      </c>
      <c r="AD3" s="55"/>
      <c r="AE3" s="55"/>
    </row>
    <row r="4" spans="1:45" ht="30" customHeight="1" x14ac:dyDescent="0.25">
      <c r="A4" s="10" t="s">
        <v>7</v>
      </c>
      <c r="B4" s="10" t="s">
        <v>8</v>
      </c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  <c r="H4" s="11" t="s">
        <v>14</v>
      </c>
      <c r="I4" s="11" t="s">
        <v>15</v>
      </c>
      <c r="J4" s="11" t="s">
        <v>16</v>
      </c>
      <c r="K4" s="11" t="s">
        <v>17</v>
      </c>
      <c r="L4" s="11" t="s">
        <v>18</v>
      </c>
      <c r="M4" s="11" t="s">
        <v>19</v>
      </c>
      <c r="N4" s="11" t="s">
        <v>20</v>
      </c>
      <c r="O4" s="11" t="s">
        <v>21</v>
      </c>
      <c r="P4" s="11" t="s">
        <v>22</v>
      </c>
      <c r="Q4" s="12" t="s">
        <v>23</v>
      </c>
      <c r="R4" s="12" t="s">
        <v>24</v>
      </c>
      <c r="S4" s="12" t="s">
        <v>25</v>
      </c>
      <c r="T4" s="12" t="s">
        <v>26</v>
      </c>
      <c r="U4" s="12" t="s">
        <v>27</v>
      </c>
      <c r="V4" s="12" t="s">
        <v>28</v>
      </c>
      <c r="W4" s="12" t="s">
        <v>29</v>
      </c>
      <c r="X4" s="12" t="s">
        <v>30</v>
      </c>
      <c r="Y4" s="12" t="s">
        <v>31</v>
      </c>
      <c r="Z4" s="12" t="s">
        <v>32</v>
      </c>
      <c r="AA4" s="12" t="s">
        <v>33</v>
      </c>
      <c r="AB4" s="12" t="s">
        <v>34</v>
      </c>
      <c r="AC4" s="13" t="s">
        <v>35</v>
      </c>
      <c r="AD4" s="56" t="s">
        <v>193</v>
      </c>
      <c r="AE4" s="56" t="s">
        <v>194</v>
      </c>
      <c r="AF4" s="56" t="s">
        <v>195</v>
      </c>
      <c r="AG4" s="56" t="s">
        <v>196</v>
      </c>
      <c r="AH4" s="56" t="s">
        <v>197</v>
      </c>
      <c r="AI4" s="56" t="s">
        <v>198</v>
      </c>
      <c r="AJ4" s="56" t="s">
        <v>199</v>
      </c>
      <c r="AK4" s="56" t="s">
        <v>200</v>
      </c>
      <c r="AL4" s="56" t="s">
        <v>201</v>
      </c>
      <c r="AM4" s="56" t="s">
        <v>202</v>
      </c>
      <c r="AN4" s="56" t="s">
        <v>203</v>
      </c>
      <c r="AO4" s="56" t="s">
        <v>204</v>
      </c>
      <c r="AP4" s="56" t="s">
        <v>205</v>
      </c>
      <c r="AQ4" s="56" t="s">
        <v>206</v>
      </c>
      <c r="AR4" s="56" t="s">
        <v>207</v>
      </c>
      <c r="AS4" s="57" t="s">
        <v>208</v>
      </c>
    </row>
    <row r="5" spans="1:45" ht="30" customHeight="1" x14ac:dyDescent="0.25">
      <c r="A5" s="17" t="str">
        <f>(IFERROR(VLOOKUP(B5,[2]DIRECTORIO!$A$1:$B$19,2,FALSE),""))</f>
        <v>SECRETARIA</v>
      </c>
      <c r="B5" s="17" t="str">
        <f>(IFERROR(VLOOKUP(E5,[2]DIRECTORIO!D:G,4,FALSE),""))</f>
        <v>Subdirección Administrativa - Grupo Talento Humano</v>
      </c>
      <c r="C5" s="18" t="s">
        <v>39</v>
      </c>
      <c r="D5" s="17" t="s">
        <v>40</v>
      </c>
      <c r="E5" s="19" t="s">
        <v>41</v>
      </c>
      <c r="F5" s="18" t="s">
        <v>42</v>
      </c>
      <c r="G5" s="18" t="s">
        <v>43</v>
      </c>
      <c r="H5" s="18" t="s">
        <v>43</v>
      </c>
      <c r="I5" s="18" t="s">
        <v>43</v>
      </c>
      <c r="J5" s="18"/>
      <c r="K5" s="18"/>
      <c r="L5" s="18"/>
      <c r="M5" s="18"/>
      <c r="N5" s="18"/>
      <c r="O5" s="18" t="s">
        <v>44</v>
      </c>
      <c r="P5" s="18" t="s">
        <v>45</v>
      </c>
      <c r="Q5" s="18" t="s">
        <v>46</v>
      </c>
      <c r="R5" s="17" t="s">
        <v>47</v>
      </c>
      <c r="S5" s="20">
        <v>18502341000</v>
      </c>
      <c r="T5" s="20">
        <v>542000000</v>
      </c>
      <c r="U5" s="20">
        <v>0</v>
      </c>
      <c r="V5" s="20">
        <v>19044341000</v>
      </c>
      <c r="W5" s="20">
        <v>0</v>
      </c>
      <c r="X5" s="20">
        <v>19044341000</v>
      </c>
      <c r="Y5" s="20">
        <v>0</v>
      </c>
      <c r="Z5" s="20">
        <v>18356435634</v>
      </c>
      <c r="AA5" s="20">
        <v>18356435634</v>
      </c>
      <c r="AB5" s="20">
        <v>18356435634</v>
      </c>
      <c r="AC5" s="20">
        <v>18356435634</v>
      </c>
      <c r="AD5" s="56" t="str">
        <f>VLOOKUP(E5,[2]DIRECTORIO!D:G,4,FALSE)</f>
        <v>Subdirección Administrativa - Grupo Talento Humano</v>
      </c>
      <c r="AE5" s="56" t="str">
        <f>VLOOKUP(AD5,[2]DIRECTORIO!$A$1:$B$19,2,FALSE)</f>
        <v>SECRETARIA</v>
      </c>
      <c r="AF5" s="56" t="str">
        <f>VLOOKUP(AD5,[2]DIRECTORIO!$A$1:$C$20,3,FALSE)</f>
        <v>Administrativa TH</v>
      </c>
      <c r="AG5" s="51">
        <f>+Tabla13[[#This Row],[APR. INICIAL]]/1000000</f>
        <v>18502.341</v>
      </c>
      <c r="AH5" s="51">
        <f>+Tabla13[[#This Row],[APR. ADICIONADA]]/1000000</f>
        <v>542</v>
      </c>
      <c r="AI5" s="51">
        <f>+Tabla13[[#This Row],[APR. REDUCIDA]]/1000000</f>
        <v>0</v>
      </c>
      <c r="AJ5" s="51">
        <f>+Tabla13[[#This Row],[APR. VIGENTE]]/1000000</f>
        <v>19044.341</v>
      </c>
      <c r="AK5" s="51">
        <f>+Tabla13[[#This Row],[APR BLOQUEADA]]/1000000</f>
        <v>0</v>
      </c>
      <c r="AL5" s="51">
        <f>+Tabla13[[#This Row],[CDP]]/1000000</f>
        <v>19044.341</v>
      </c>
      <c r="AM5" s="51">
        <f>+Tabla13[[#This Row],[APR. DISPONIBLE]]/1000000</f>
        <v>0</v>
      </c>
      <c r="AN5" s="51">
        <f>+Tabla13[[#This Row],[COMPROMISO]]/1000000</f>
        <v>18356.435634000001</v>
      </c>
      <c r="AO5" s="51">
        <f>+Tabla13[[#This Row],[OBLIGACION]]/1000000</f>
        <v>18356.435634000001</v>
      </c>
      <c r="AP5" s="51">
        <f>+Tabla13[[#This Row],[ORDEN PAGO]]/1000000</f>
        <v>18356.435634000001</v>
      </c>
      <c r="AQ5" s="51">
        <f>+Tabla13[[#This Row],[PAGOS]]/1000000</f>
        <v>18356.435634000001</v>
      </c>
      <c r="AR5" s="51">
        <f>+Tabla13[[#This Row],[APR. VIGENTE8]]-Tabla13[[#This Row],[COMPROMISO12]]</f>
        <v>687.90536599999905</v>
      </c>
      <c r="AS5" s="58" t="str">
        <f>CONCATENATE(Tabla13[[#This Row],[TIPO]],Tabla13[[#This Row],[CTA]])</f>
        <v>A01</v>
      </c>
    </row>
    <row r="6" spans="1:45" ht="30" customHeight="1" x14ac:dyDescent="0.25">
      <c r="A6" s="17" t="str">
        <f>(IFERROR(VLOOKUP(B6,[2]DIRECTORIO!$A$1:$B$19,2,FALSE),""))</f>
        <v>SECRETARIA</v>
      </c>
      <c r="B6" s="17" t="str">
        <f>(IFERROR(VLOOKUP(E6,[2]DIRECTORIO!D:G,4,FALSE),""))</f>
        <v>Subdirección Administrativa - Grupo Talento Humano</v>
      </c>
      <c r="C6" s="18" t="s">
        <v>39</v>
      </c>
      <c r="D6" s="17" t="s">
        <v>40</v>
      </c>
      <c r="E6" s="19" t="s">
        <v>48</v>
      </c>
      <c r="F6" s="18" t="s">
        <v>42</v>
      </c>
      <c r="G6" s="18" t="s">
        <v>43</v>
      </c>
      <c r="H6" s="18" t="s">
        <v>43</v>
      </c>
      <c r="I6" s="18" t="s">
        <v>49</v>
      </c>
      <c r="J6" s="18"/>
      <c r="K6" s="18"/>
      <c r="L6" s="18"/>
      <c r="M6" s="18"/>
      <c r="N6" s="18"/>
      <c r="O6" s="18" t="s">
        <v>44</v>
      </c>
      <c r="P6" s="18" t="s">
        <v>45</v>
      </c>
      <c r="Q6" s="18" t="s">
        <v>46</v>
      </c>
      <c r="R6" s="17" t="s">
        <v>50</v>
      </c>
      <c r="S6" s="20">
        <v>6656558000</v>
      </c>
      <c r="T6" s="20">
        <v>205000000</v>
      </c>
      <c r="U6" s="20">
        <v>0</v>
      </c>
      <c r="V6" s="20">
        <v>6861558000</v>
      </c>
      <c r="W6" s="20">
        <v>0</v>
      </c>
      <c r="X6" s="20">
        <v>6861558000</v>
      </c>
      <c r="Y6" s="20">
        <v>0</v>
      </c>
      <c r="Z6" s="20">
        <v>6585641253</v>
      </c>
      <c r="AA6" s="20">
        <v>6585641253</v>
      </c>
      <c r="AB6" s="20">
        <v>6585641253</v>
      </c>
      <c r="AC6" s="20">
        <v>6585641253</v>
      </c>
      <c r="AD6" s="56" t="str">
        <f>VLOOKUP(E6,[2]DIRECTORIO!D:G,4,FALSE)</f>
        <v>Subdirección Administrativa - Grupo Talento Humano</v>
      </c>
      <c r="AE6" s="56" t="str">
        <f>VLOOKUP(AD6,[2]DIRECTORIO!$A$1:$B$19,2,FALSE)</f>
        <v>SECRETARIA</v>
      </c>
      <c r="AF6" s="56" t="str">
        <f>VLOOKUP(AD6,[2]DIRECTORIO!$A$1:$C$20,3,FALSE)</f>
        <v>Administrativa TH</v>
      </c>
      <c r="AG6" s="51">
        <f>+Tabla13[[#This Row],[APR. INICIAL]]/1000000</f>
        <v>6656.558</v>
      </c>
      <c r="AH6" s="51">
        <f>+Tabla13[[#This Row],[APR. ADICIONADA]]/1000000</f>
        <v>205</v>
      </c>
      <c r="AI6" s="51">
        <f>+Tabla13[[#This Row],[APR. REDUCIDA]]/1000000</f>
        <v>0</v>
      </c>
      <c r="AJ6" s="51">
        <f>+Tabla13[[#This Row],[APR. VIGENTE]]/1000000</f>
        <v>6861.558</v>
      </c>
      <c r="AK6" s="51">
        <f>+Tabla13[[#This Row],[APR BLOQUEADA]]/1000000</f>
        <v>0</v>
      </c>
      <c r="AL6" s="51">
        <f>+Tabla13[[#This Row],[CDP]]/1000000</f>
        <v>6861.558</v>
      </c>
      <c r="AM6" s="51">
        <f>+Tabla13[[#This Row],[APR. DISPONIBLE]]/1000000</f>
        <v>0</v>
      </c>
      <c r="AN6" s="51">
        <f>+Tabla13[[#This Row],[COMPROMISO]]/1000000</f>
        <v>6585.6412529999998</v>
      </c>
      <c r="AO6" s="51">
        <f>+Tabla13[[#This Row],[OBLIGACION]]/1000000</f>
        <v>6585.6412529999998</v>
      </c>
      <c r="AP6" s="51">
        <f>+Tabla13[[#This Row],[ORDEN PAGO]]/1000000</f>
        <v>6585.6412529999998</v>
      </c>
      <c r="AQ6" s="51">
        <f>+Tabla13[[#This Row],[PAGOS]]/1000000</f>
        <v>6585.6412529999998</v>
      </c>
      <c r="AR6" s="51">
        <f>+Tabla13[[#This Row],[APR. VIGENTE8]]-Tabla13[[#This Row],[COMPROMISO12]]</f>
        <v>275.91674700000021</v>
      </c>
      <c r="AS6" s="58" t="str">
        <f>CONCATENATE(Tabla13[[#This Row],[TIPO]],Tabla13[[#This Row],[CTA]])</f>
        <v>A01</v>
      </c>
    </row>
    <row r="7" spans="1:45" ht="30" customHeight="1" x14ac:dyDescent="0.25">
      <c r="A7" s="17" t="str">
        <f>(IFERROR(VLOOKUP(B7,[2]DIRECTORIO!$A$1:$B$19,2,FALSE),""))</f>
        <v>SECRETARIA</v>
      </c>
      <c r="B7" s="17" t="str">
        <f>(IFERROR(VLOOKUP(E7,[2]DIRECTORIO!D:G,4,FALSE),""))</f>
        <v>Subdirección Administrativa - Grupo Talento Humano</v>
      </c>
      <c r="C7" s="18" t="s">
        <v>39</v>
      </c>
      <c r="D7" s="17" t="s">
        <v>40</v>
      </c>
      <c r="E7" s="19" t="s">
        <v>51</v>
      </c>
      <c r="F7" s="18" t="s">
        <v>42</v>
      </c>
      <c r="G7" s="18" t="s">
        <v>43</v>
      </c>
      <c r="H7" s="18" t="s">
        <v>43</v>
      </c>
      <c r="I7" s="18" t="s">
        <v>52</v>
      </c>
      <c r="J7" s="18"/>
      <c r="K7" s="18"/>
      <c r="L7" s="18"/>
      <c r="M7" s="18"/>
      <c r="N7" s="18"/>
      <c r="O7" s="18" t="s">
        <v>44</v>
      </c>
      <c r="P7" s="18" t="s">
        <v>45</v>
      </c>
      <c r="Q7" s="18" t="s">
        <v>46</v>
      </c>
      <c r="R7" s="17" t="s">
        <v>53</v>
      </c>
      <c r="S7" s="20">
        <v>3447331000</v>
      </c>
      <c r="T7" s="20">
        <v>50000000</v>
      </c>
      <c r="U7" s="20">
        <v>0</v>
      </c>
      <c r="V7" s="20">
        <v>3497331000</v>
      </c>
      <c r="W7" s="20">
        <v>0</v>
      </c>
      <c r="X7" s="20">
        <v>3497331000</v>
      </c>
      <c r="Y7" s="20">
        <v>0</v>
      </c>
      <c r="Z7" s="20">
        <v>3039838118</v>
      </c>
      <c r="AA7" s="20">
        <v>3039838118</v>
      </c>
      <c r="AB7" s="20">
        <v>3039838118</v>
      </c>
      <c r="AC7" s="20">
        <v>3039838118</v>
      </c>
      <c r="AD7" s="56" t="str">
        <f>VLOOKUP(E7,[2]DIRECTORIO!D:G,4,FALSE)</f>
        <v>Subdirección Administrativa - Grupo Talento Humano</v>
      </c>
      <c r="AE7" s="56" t="str">
        <f>VLOOKUP(AD7,[2]DIRECTORIO!$A$1:$B$19,2,FALSE)</f>
        <v>SECRETARIA</v>
      </c>
      <c r="AF7" s="56" t="str">
        <f>VLOOKUP(AD7,[2]DIRECTORIO!$A$1:$C$20,3,FALSE)</f>
        <v>Administrativa TH</v>
      </c>
      <c r="AG7" s="51">
        <f>+Tabla13[[#This Row],[APR. INICIAL]]/1000000</f>
        <v>3447.3310000000001</v>
      </c>
      <c r="AH7" s="51">
        <f>+Tabla13[[#This Row],[APR. ADICIONADA]]/1000000</f>
        <v>50</v>
      </c>
      <c r="AI7" s="51">
        <f>+Tabla13[[#This Row],[APR. REDUCIDA]]/1000000</f>
        <v>0</v>
      </c>
      <c r="AJ7" s="51">
        <f>+Tabla13[[#This Row],[APR. VIGENTE]]/1000000</f>
        <v>3497.3310000000001</v>
      </c>
      <c r="AK7" s="51">
        <f>+Tabla13[[#This Row],[APR BLOQUEADA]]/1000000</f>
        <v>0</v>
      </c>
      <c r="AL7" s="51">
        <f>+Tabla13[[#This Row],[CDP]]/1000000</f>
        <v>3497.3310000000001</v>
      </c>
      <c r="AM7" s="51">
        <f>+Tabla13[[#This Row],[APR. DISPONIBLE]]/1000000</f>
        <v>0</v>
      </c>
      <c r="AN7" s="51">
        <f>+Tabla13[[#This Row],[COMPROMISO]]/1000000</f>
        <v>3039.8381180000001</v>
      </c>
      <c r="AO7" s="51">
        <f>+Tabla13[[#This Row],[OBLIGACION]]/1000000</f>
        <v>3039.8381180000001</v>
      </c>
      <c r="AP7" s="51">
        <f>+Tabla13[[#This Row],[ORDEN PAGO]]/1000000</f>
        <v>3039.8381180000001</v>
      </c>
      <c r="AQ7" s="51">
        <f>+Tabla13[[#This Row],[PAGOS]]/1000000</f>
        <v>3039.8381180000001</v>
      </c>
      <c r="AR7" s="51">
        <f>+Tabla13[[#This Row],[APR. VIGENTE8]]-Tabla13[[#This Row],[COMPROMISO12]]</f>
        <v>457.49288200000001</v>
      </c>
      <c r="AS7" s="58" t="str">
        <f>CONCATENATE(Tabla13[[#This Row],[TIPO]],Tabla13[[#This Row],[CTA]])</f>
        <v>A01</v>
      </c>
    </row>
    <row r="8" spans="1:45" ht="30" customHeight="1" x14ac:dyDescent="0.25">
      <c r="A8" s="17" t="str">
        <f>(IFERROR(VLOOKUP(B8,[2]DIRECTORIO!$A$1:$B$19,2,FALSE),""))</f>
        <v>SECRETARIA</v>
      </c>
      <c r="B8" s="17" t="str">
        <f>(IFERROR(VLOOKUP(E8,[2]DIRECTORIO!D:G,4,FALSE),""))</f>
        <v>Subdirección Administrativa</v>
      </c>
      <c r="C8" s="18" t="s">
        <v>39</v>
      </c>
      <c r="D8" s="17" t="s">
        <v>40</v>
      </c>
      <c r="E8" s="19" t="s">
        <v>54</v>
      </c>
      <c r="F8" s="18" t="s">
        <v>42</v>
      </c>
      <c r="G8" s="18" t="s">
        <v>49</v>
      </c>
      <c r="H8" s="18"/>
      <c r="I8" s="18"/>
      <c r="J8" s="18"/>
      <c r="K8" s="18"/>
      <c r="L8" s="18"/>
      <c r="M8" s="18"/>
      <c r="N8" s="18"/>
      <c r="O8" s="18" t="s">
        <v>44</v>
      </c>
      <c r="P8" s="18" t="s">
        <v>45</v>
      </c>
      <c r="Q8" s="18" t="s">
        <v>46</v>
      </c>
      <c r="R8" s="17" t="s">
        <v>55</v>
      </c>
      <c r="S8" s="20">
        <v>9382063000</v>
      </c>
      <c r="T8" s="20">
        <v>2400000000</v>
      </c>
      <c r="U8" s="20">
        <v>0</v>
      </c>
      <c r="V8" s="20">
        <v>11782063000</v>
      </c>
      <c r="W8" s="20">
        <v>0</v>
      </c>
      <c r="X8" s="20">
        <v>11176605380.51</v>
      </c>
      <c r="Y8" s="20">
        <v>605457619.49000001</v>
      </c>
      <c r="Z8" s="20">
        <v>10509684304.15</v>
      </c>
      <c r="AA8" s="20">
        <v>8093342340.3900003</v>
      </c>
      <c r="AB8" s="20">
        <v>7702814744.7200003</v>
      </c>
      <c r="AC8" s="20">
        <v>7702814744.7200003</v>
      </c>
      <c r="AD8" s="56" t="str">
        <f>VLOOKUP(E8,[2]DIRECTORIO!D:G,4,FALSE)</f>
        <v>Subdirección Administrativa</v>
      </c>
      <c r="AE8" s="56" t="str">
        <f>VLOOKUP(AD8,[2]DIRECTORIO!$A$1:$B$19,2,FALSE)</f>
        <v>SECRETARIA</v>
      </c>
      <c r="AF8" s="56" t="str">
        <f>VLOOKUP(AD8,[2]DIRECTORIO!$A$1:$C$20,3,FALSE)</f>
        <v>Administrativa</v>
      </c>
      <c r="AG8" s="51">
        <f>+Tabla13[[#This Row],[APR. INICIAL]]/1000000</f>
        <v>9382.0630000000001</v>
      </c>
      <c r="AH8" s="51">
        <f>+Tabla13[[#This Row],[APR. ADICIONADA]]/1000000</f>
        <v>2400</v>
      </c>
      <c r="AI8" s="51">
        <f>+Tabla13[[#This Row],[APR. REDUCIDA]]/1000000</f>
        <v>0</v>
      </c>
      <c r="AJ8" s="51">
        <f>+Tabla13[[#This Row],[APR. VIGENTE]]/1000000</f>
        <v>11782.063</v>
      </c>
      <c r="AK8" s="51">
        <f>+Tabla13[[#This Row],[APR BLOQUEADA]]/1000000</f>
        <v>0</v>
      </c>
      <c r="AL8" s="51">
        <f>+Tabla13[[#This Row],[CDP]]/1000000</f>
        <v>11176.60538051</v>
      </c>
      <c r="AM8" s="51">
        <f>+Tabla13[[#This Row],[APR. DISPONIBLE]]/1000000</f>
        <v>605.45761948999996</v>
      </c>
      <c r="AN8" s="51">
        <f>+Tabla13[[#This Row],[COMPROMISO]]/1000000</f>
        <v>10509.68430415</v>
      </c>
      <c r="AO8" s="51">
        <f>+Tabla13[[#This Row],[OBLIGACION]]/1000000</f>
        <v>8093.3423403900006</v>
      </c>
      <c r="AP8" s="51">
        <f>+Tabla13[[#This Row],[ORDEN PAGO]]/1000000</f>
        <v>7702.8147447199999</v>
      </c>
      <c r="AQ8" s="51">
        <f>+Tabla13[[#This Row],[PAGOS]]/1000000</f>
        <v>7702.8147447199999</v>
      </c>
      <c r="AR8" s="51">
        <f>+Tabla13[[#This Row],[APR. VIGENTE8]]-Tabla13[[#This Row],[COMPROMISO12]]</f>
        <v>1272.3786958500004</v>
      </c>
      <c r="AS8" s="58" t="str">
        <f>CONCATENATE(Tabla13[[#This Row],[TIPO]],Tabla13[[#This Row],[CTA]])</f>
        <v>A02</v>
      </c>
    </row>
    <row r="9" spans="1:45" ht="30" customHeight="1" x14ac:dyDescent="0.25">
      <c r="A9" s="17" t="str">
        <f>(IFERROR(VLOOKUP(B9,[2]DIRECTORIO!$A$1:$B$19,2,FALSE),""))</f>
        <v>VAA</v>
      </c>
      <c r="B9" s="17" t="str">
        <f>(IFERROR(VLOOKUP(E9,[2]DIRECTORIO!D:G,4,FALSE),""))</f>
        <v>Dirección de Cadenas Agrícolas y Forestales</v>
      </c>
      <c r="C9" s="18" t="s">
        <v>39</v>
      </c>
      <c r="D9" s="17" t="s">
        <v>40</v>
      </c>
      <c r="E9" s="19" t="s">
        <v>56</v>
      </c>
      <c r="F9" s="18" t="s">
        <v>42</v>
      </c>
      <c r="G9" s="18" t="s">
        <v>52</v>
      </c>
      <c r="H9" s="18" t="s">
        <v>49</v>
      </c>
      <c r="I9" s="18" t="s">
        <v>49</v>
      </c>
      <c r="J9" s="18" t="s">
        <v>57</v>
      </c>
      <c r="K9" s="18" t="s">
        <v>58</v>
      </c>
      <c r="L9" s="18"/>
      <c r="M9" s="18"/>
      <c r="N9" s="18"/>
      <c r="O9" s="18" t="s">
        <v>44</v>
      </c>
      <c r="P9" s="18" t="s">
        <v>45</v>
      </c>
      <c r="Q9" s="18" t="s">
        <v>46</v>
      </c>
      <c r="R9" s="17" t="s">
        <v>59</v>
      </c>
      <c r="S9" s="20">
        <v>87000000</v>
      </c>
      <c r="T9" s="20">
        <v>0</v>
      </c>
      <c r="U9" s="20">
        <v>0</v>
      </c>
      <c r="V9" s="20">
        <v>87000000</v>
      </c>
      <c r="W9" s="20">
        <v>0</v>
      </c>
      <c r="X9" s="20">
        <v>87000000</v>
      </c>
      <c r="Y9" s="20">
        <v>0</v>
      </c>
      <c r="Z9" s="20">
        <v>87000000</v>
      </c>
      <c r="AA9" s="20">
        <v>87000000</v>
      </c>
      <c r="AB9" s="20">
        <v>87000000</v>
      </c>
      <c r="AC9" s="20">
        <v>87000000</v>
      </c>
      <c r="AD9" s="56" t="str">
        <f>VLOOKUP(E9,[2]DIRECTORIO!D:G,4,FALSE)</f>
        <v>Dirección de Cadenas Agrícolas y Forestales</v>
      </c>
      <c r="AE9" s="56" t="str">
        <f>VLOOKUP(AD9,[2]DIRECTORIO!$A$1:$B$19,2,FALSE)</f>
        <v>VAA</v>
      </c>
      <c r="AF9" s="56" t="str">
        <f>VLOOKUP(AD9,[2]DIRECTORIO!$A$1:$C$20,3,FALSE)</f>
        <v>C.Agrícolas</v>
      </c>
      <c r="AG9" s="51">
        <f>+Tabla13[[#This Row],[APR. INICIAL]]/1000000</f>
        <v>87</v>
      </c>
      <c r="AH9" s="51">
        <f>+Tabla13[[#This Row],[APR. ADICIONADA]]/1000000</f>
        <v>0</v>
      </c>
      <c r="AI9" s="51">
        <f>+Tabla13[[#This Row],[APR. REDUCIDA]]/1000000</f>
        <v>0</v>
      </c>
      <c r="AJ9" s="51">
        <f>+Tabla13[[#This Row],[APR. VIGENTE]]/1000000</f>
        <v>87</v>
      </c>
      <c r="AK9" s="51">
        <f>+Tabla13[[#This Row],[APR BLOQUEADA]]/1000000</f>
        <v>0</v>
      </c>
      <c r="AL9" s="51">
        <f>+Tabla13[[#This Row],[CDP]]/1000000</f>
        <v>87</v>
      </c>
      <c r="AM9" s="51">
        <f>+Tabla13[[#This Row],[APR. DISPONIBLE]]/1000000</f>
        <v>0</v>
      </c>
      <c r="AN9" s="51">
        <f>+Tabla13[[#This Row],[COMPROMISO]]/1000000</f>
        <v>87</v>
      </c>
      <c r="AO9" s="51">
        <f>+Tabla13[[#This Row],[OBLIGACION]]/1000000</f>
        <v>87</v>
      </c>
      <c r="AP9" s="51">
        <f>+Tabla13[[#This Row],[ORDEN PAGO]]/1000000</f>
        <v>87</v>
      </c>
      <c r="AQ9" s="51">
        <f>+Tabla13[[#This Row],[PAGOS]]/1000000</f>
        <v>87</v>
      </c>
      <c r="AR9" s="51">
        <f>+Tabla13[[#This Row],[APR. VIGENTE8]]-Tabla13[[#This Row],[COMPROMISO12]]</f>
        <v>0</v>
      </c>
      <c r="AS9" s="58" t="str">
        <f>CONCATENATE(Tabla13[[#This Row],[TIPO]],Tabla13[[#This Row],[CTA]])</f>
        <v>A03</v>
      </c>
    </row>
    <row r="10" spans="1:45" ht="30" customHeight="1" x14ac:dyDescent="0.25">
      <c r="A10" s="17" t="str">
        <f>(IFERROR(VLOOKUP(B10,[2]DIRECTORIO!$A$1:$B$19,2,FALSE),""))</f>
        <v>DESPACHO</v>
      </c>
      <c r="B10" s="17" t="str">
        <f>(IFERROR(VLOOKUP(E10,[2]DIRECTORIO!D:G,4,FALSE),""))</f>
        <v>Oficina de Asuntos Internacionales</v>
      </c>
      <c r="C10" s="18" t="s">
        <v>39</v>
      </c>
      <c r="D10" s="17" t="s">
        <v>40</v>
      </c>
      <c r="E10" s="19" t="s">
        <v>60</v>
      </c>
      <c r="F10" s="18" t="s">
        <v>42</v>
      </c>
      <c r="G10" s="18" t="s">
        <v>52</v>
      </c>
      <c r="H10" s="18" t="s">
        <v>49</v>
      </c>
      <c r="I10" s="18" t="s">
        <v>49</v>
      </c>
      <c r="J10" s="18" t="s">
        <v>61</v>
      </c>
      <c r="K10" s="18" t="s">
        <v>58</v>
      </c>
      <c r="L10" s="18"/>
      <c r="M10" s="18"/>
      <c r="N10" s="18"/>
      <c r="O10" s="18" t="s">
        <v>44</v>
      </c>
      <c r="P10" s="18" t="s">
        <v>45</v>
      </c>
      <c r="Q10" s="18" t="s">
        <v>46</v>
      </c>
      <c r="R10" s="17" t="s">
        <v>59</v>
      </c>
      <c r="S10" s="20">
        <v>1534522033</v>
      </c>
      <c r="T10" s="20">
        <v>0</v>
      </c>
      <c r="U10" s="20">
        <v>193334711</v>
      </c>
      <c r="V10" s="20">
        <v>1341187322</v>
      </c>
      <c r="W10" s="20">
        <v>0</v>
      </c>
      <c r="X10" s="20">
        <v>1341187322</v>
      </c>
      <c r="Y10" s="20">
        <v>0</v>
      </c>
      <c r="Z10" s="20">
        <v>1331187322</v>
      </c>
      <c r="AA10" s="20">
        <v>1242337152.3099999</v>
      </c>
      <c r="AB10" s="20">
        <v>1242337152.3099999</v>
      </c>
      <c r="AC10" s="20">
        <v>1242337152.3099999</v>
      </c>
      <c r="AD10" s="56"/>
      <c r="AE10" s="56"/>
      <c r="AF10" s="56"/>
      <c r="AG10" s="51">
        <f>+Tabla13[[#This Row],[APR. INICIAL]]/1000000</f>
        <v>1534.522033</v>
      </c>
      <c r="AJ10" s="51">
        <f>+Tabla13[[#This Row],[APR. VIGENTE]]/1000000</f>
        <v>1341.187322</v>
      </c>
      <c r="AR10" s="51">
        <f>+Tabla13[[#This Row],[APR. VIGENTE8]]-Tabla13[[#This Row],[COMPROMISO12]]</f>
        <v>1341.187322</v>
      </c>
      <c r="AS10" s="58" t="str">
        <f>CONCATENATE(Tabla13[[#This Row],[TIPO]],Tabla13[[#This Row],[CTA]])</f>
        <v>A03</v>
      </c>
    </row>
    <row r="11" spans="1:45" ht="30" customHeight="1" x14ac:dyDescent="0.25">
      <c r="A11" s="17" t="str">
        <f>(IFERROR(VLOOKUP(B11,[2]DIRECTORIO!$A$1:$B$19,2,FALSE),""))</f>
        <v>VAA</v>
      </c>
      <c r="B11" s="17" t="str">
        <f>(IFERROR(VLOOKUP(E11,[2]DIRECTORIO!D:G,4,FALSE),""))</f>
        <v>Dirección de Cadenas Pecuarias, Pesqueras y Acuícolas</v>
      </c>
      <c r="C11" s="18" t="s">
        <v>39</v>
      </c>
      <c r="D11" s="17" t="s">
        <v>40</v>
      </c>
      <c r="E11" s="19" t="s">
        <v>62</v>
      </c>
      <c r="F11" s="18" t="s">
        <v>42</v>
      </c>
      <c r="G11" s="18" t="s">
        <v>52</v>
      </c>
      <c r="H11" s="18" t="s">
        <v>49</v>
      </c>
      <c r="I11" s="18" t="s">
        <v>49</v>
      </c>
      <c r="J11" s="18" t="s">
        <v>63</v>
      </c>
      <c r="K11" s="18" t="s">
        <v>64</v>
      </c>
      <c r="L11" s="18"/>
      <c r="M11" s="18"/>
      <c r="N11" s="18"/>
      <c r="O11" s="18" t="s">
        <v>44</v>
      </c>
      <c r="P11" s="18" t="s">
        <v>45</v>
      </c>
      <c r="Q11" s="18" t="s">
        <v>46</v>
      </c>
      <c r="R11" s="17" t="s">
        <v>65</v>
      </c>
      <c r="S11" s="20">
        <v>1320309967</v>
      </c>
      <c r="T11" s="20">
        <v>193334711</v>
      </c>
      <c r="U11" s="20">
        <v>0</v>
      </c>
      <c r="V11" s="20">
        <v>1513644678</v>
      </c>
      <c r="W11" s="20">
        <v>0</v>
      </c>
      <c r="X11" s="20">
        <v>1513644678</v>
      </c>
      <c r="Y11" s="20">
        <v>0</v>
      </c>
      <c r="Z11" s="20">
        <v>1262192400</v>
      </c>
      <c r="AA11" s="20">
        <v>1217877425.8800001</v>
      </c>
      <c r="AB11" s="20">
        <v>1217877425.8800001</v>
      </c>
      <c r="AC11" s="20">
        <v>1217877425.8800001</v>
      </c>
      <c r="AD11" s="56"/>
      <c r="AE11" s="56"/>
      <c r="AF11" s="56"/>
      <c r="AG11" s="51">
        <f>+Tabla13[[#This Row],[APR. INICIAL]]/1000000</f>
        <v>1320.3099669999999</v>
      </c>
      <c r="AJ11" s="51">
        <f>+Tabla13[[#This Row],[APR. VIGENTE]]/1000000</f>
        <v>1513.6446780000001</v>
      </c>
      <c r="AR11" s="51">
        <f>+Tabla13[[#This Row],[APR. VIGENTE8]]-Tabla13[[#This Row],[COMPROMISO12]]</f>
        <v>1513.6446780000001</v>
      </c>
      <c r="AS11" s="58" t="str">
        <f>CONCATENATE(Tabla13[[#This Row],[TIPO]],Tabla13[[#This Row],[CTA]])</f>
        <v>A03</v>
      </c>
    </row>
    <row r="12" spans="1:45" ht="30" customHeight="1" x14ac:dyDescent="0.25">
      <c r="A12" s="17" t="str">
        <f>(IFERROR(VLOOKUP(B12,[2]DIRECTORIO!$A$1:$B$19,2,FALSE),""))</f>
        <v>VDR</v>
      </c>
      <c r="B12" s="17" t="str">
        <f>(IFERROR(VLOOKUP(E12,[2]DIRECTORIO!D:G,4,FALSE),""))</f>
        <v>Dirección de Gestión de Bienes Públicos Rurales</v>
      </c>
      <c r="C12" s="18" t="s">
        <v>39</v>
      </c>
      <c r="D12" s="17" t="s">
        <v>40</v>
      </c>
      <c r="E12" s="19" t="s">
        <v>66</v>
      </c>
      <c r="F12" s="18" t="s">
        <v>42</v>
      </c>
      <c r="G12" s="18" t="s">
        <v>52</v>
      </c>
      <c r="H12" s="18" t="s">
        <v>52</v>
      </c>
      <c r="I12" s="18" t="s">
        <v>43</v>
      </c>
      <c r="J12" s="18" t="s">
        <v>67</v>
      </c>
      <c r="K12" s="18"/>
      <c r="L12" s="18"/>
      <c r="M12" s="18"/>
      <c r="N12" s="18"/>
      <c r="O12" s="18" t="s">
        <v>44</v>
      </c>
      <c r="P12" s="18" t="s">
        <v>45</v>
      </c>
      <c r="Q12" s="18" t="s">
        <v>46</v>
      </c>
      <c r="R12" s="17" t="s">
        <v>68</v>
      </c>
      <c r="S12" s="20">
        <v>393000000</v>
      </c>
      <c r="T12" s="20">
        <v>0</v>
      </c>
      <c r="U12" s="20">
        <v>0</v>
      </c>
      <c r="V12" s="20">
        <v>393000000</v>
      </c>
      <c r="W12" s="20">
        <v>0</v>
      </c>
      <c r="X12" s="20">
        <v>57060000</v>
      </c>
      <c r="Y12" s="20">
        <v>335940000</v>
      </c>
      <c r="Z12" s="20">
        <v>57060000</v>
      </c>
      <c r="AA12" s="20">
        <v>57060000</v>
      </c>
      <c r="AB12" s="20">
        <v>57060000</v>
      </c>
      <c r="AC12" s="20">
        <v>57060000</v>
      </c>
      <c r="AD12" s="56"/>
      <c r="AE12" s="56"/>
      <c r="AF12" s="56"/>
      <c r="AG12" s="51">
        <f>+Tabla13[[#This Row],[APR. INICIAL]]/1000000</f>
        <v>393</v>
      </c>
      <c r="AJ12" s="51">
        <f>+Tabla13[[#This Row],[APR. VIGENTE]]/1000000</f>
        <v>393</v>
      </c>
      <c r="AR12" s="51">
        <f>+Tabla13[[#This Row],[APR. VIGENTE8]]-Tabla13[[#This Row],[COMPROMISO12]]</f>
        <v>393</v>
      </c>
      <c r="AS12" s="58" t="str">
        <f>CONCATENATE(Tabla13[[#This Row],[TIPO]],Tabla13[[#This Row],[CTA]])</f>
        <v>A03</v>
      </c>
    </row>
    <row r="13" spans="1:45" ht="30" customHeight="1" x14ac:dyDescent="0.25">
      <c r="A13" s="17" t="str">
        <f>(IFERROR(VLOOKUP(B13,[2]DIRECTORIO!$A$1:$B$19,2,FALSE),""))</f>
        <v>VAA</v>
      </c>
      <c r="B13" s="17" t="str">
        <f>(IFERROR(VLOOKUP(E13,[2]DIRECTORIO!D:G,4,FALSE),""))</f>
        <v>Dirección Innovación Desarrollo Tecnológico Protección Sanitaria</v>
      </c>
      <c r="C13" s="18" t="s">
        <v>39</v>
      </c>
      <c r="D13" s="17" t="s">
        <v>40</v>
      </c>
      <c r="E13" s="19" t="s">
        <v>69</v>
      </c>
      <c r="F13" s="18" t="s">
        <v>42</v>
      </c>
      <c r="G13" s="18" t="s">
        <v>52</v>
      </c>
      <c r="H13" s="18" t="s">
        <v>52</v>
      </c>
      <c r="I13" s="18" t="s">
        <v>43</v>
      </c>
      <c r="J13" s="18" t="s">
        <v>70</v>
      </c>
      <c r="K13" s="18"/>
      <c r="L13" s="18"/>
      <c r="M13" s="18"/>
      <c r="N13" s="18"/>
      <c r="O13" s="18" t="s">
        <v>44</v>
      </c>
      <c r="P13" s="18" t="s">
        <v>45</v>
      </c>
      <c r="Q13" s="18" t="s">
        <v>46</v>
      </c>
      <c r="R13" s="17" t="s">
        <v>71</v>
      </c>
      <c r="S13" s="20">
        <v>250000000000</v>
      </c>
      <c r="T13" s="20">
        <v>0</v>
      </c>
      <c r="U13" s="20">
        <v>0</v>
      </c>
      <c r="V13" s="20">
        <v>250000000000</v>
      </c>
      <c r="W13" s="20">
        <v>0</v>
      </c>
      <c r="X13" s="20">
        <v>250000000000</v>
      </c>
      <c r="Y13" s="20">
        <v>0</v>
      </c>
      <c r="Z13" s="20">
        <v>250000000000</v>
      </c>
      <c r="AA13" s="20">
        <v>250000000000</v>
      </c>
      <c r="AB13" s="20">
        <v>250000000000</v>
      </c>
      <c r="AC13" s="20">
        <v>250000000000</v>
      </c>
      <c r="AD13" s="56"/>
      <c r="AE13" s="56"/>
      <c r="AF13" s="56"/>
      <c r="AG13" s="51">
        <f>+Tabla13[[#This Row],[APR. INICIAL]]/1000000</f>
        <v>250000</v>
      </c>
      <c r="AJ13" s="51">
        <f>+Tabla13[[#This Row],[APR. VIGENTE]]/1000000</f>
        <v>250000</v>
      </c>
      <c r="AR13" s="51">
        <f>+Tabla13[[#This Row],[APR. VIGENTE8]]-Tabla13[[#This Row],[COMPROMISO12]]</f>
        <v>250000</v>
      </c>
      <c r="AS13" s="58" t="str">
        <f>CONCATENATE(Tabla13[[#This Row],[TIPO]],Tabla13[[#This Row],[CTA]])</f>
        <v>A03</v>
      </c>
    </row>
    <row r="14" spans="1:45" ht="30" customHeight="1" x14ac:dyDescent="0.25">
      <c r="A14" s="17" t="str">
        <f>(IFERROR(VLOOKUP(B14,[2]DIRECTORIO!$A$1:$B$19,2,FALSE),""))</f>
        <v>SECRETARIA</v>
      </c>
      <c r="B14" s="17" t="str">
        <f>(IFERROR(VLOOKUP(E14,[2]DIRECTORIO!D:G,4,FALSE),""))</f>
        <v>Grupo Gestión Integral de Entidades Liquidadas</v>
      </c>
      <c r="C14" s="18" t="s">
        <v>39</v>
      </c>
      <c r="D14" s="17" t="s">
        <v>40</v>
      </c>
      <c r="E14" s="19" t="s">
        <v>209</v>
      </c>
      <c r="F14" s="18" t="s">
        <v>42</v>
      </c>
      <c r="G14" s="18" t="s">
        <v>52</v>
      </c>
      <c r="H14" s="18" t="s">
        <v>52</v>
      </c>
      <c r="I14" s="18" t="s">
        <v>43</v>
      </c>
      <c r="J14" s="18" t="s">
        <v>92</v>
      </c>
      <c r="K14" s="18"/>
      <c r="L14" s="18"/>
      <c r="M14" s="18"/>
      <c r="N14" s="18"/>
      <c r="O14" s="18" t="s">
        <v>44</v>
      </c>
      <c r="P14" s="18" t="s">
        <v>45</v>
      </c>
      <c r="Q14" s="18" t="s">
        <v>46</v>
      </c>
      <c r="R14" s="17" t="s">
        <v>210</v>
      </c>
      <c r="S14" s="20">
        <v>0</v>
      </c>
      <c r="T14" s="20">
        <v>2137905579</v>
      </c>
      <c r="U14" s="20">
        <v>0</v>
      </c>
      <c r="V14" s="20">
        <v>2137905579</v>
      </c>
      <c r="W14" s="20">
        <v>0</v>
      </c>
      <c r="X14" s="20">
        <v>2137905579</v>
      </c>
      <c r="Y14" s="20">
        <v>0</v>
      </c>
      <c r="Z14" s="20">
        <v>2137905579</v>
      </c>
      <c r="AA14" s="20">
        <v>0</v>
      </c>
      <c r="AB14" s="20">
        <v>0</v>
      </c>
      <c r="AC14" s="20">
        <v>0</v>
      </c>
      <c r="AD14" s="56" t="str">
        <f>VLOOKUP(E14,[2]DIRECTORIO!D:G,4,FALSE)</f>
        <v>Grupo Gestión Integral de Entidades Liquidadas</v>
      </c>
      <c r="AE14" s="56" t="str">
        <f>VLOOKUP(AD14,[2]DIRECTORIO!$A$1:$B$19,2,FALSE)</f>
        <v>SECRETARIA</v>
      </c>
      <c r="AF14" s="56" t="str">
        <f>VLOOKUP(AD14,[2]DIRECTORIO!$A$1:$C$20,3,FALSE)</f>
        <v>Entidades Liq</v>
      </c>
      <c r="AG14" s="51">
        <f>+Tabla13[[#This Row],[APR. INICIAL]]/1000000</f>
        <v>0</v>
      </c>
      <c r="AH14" s="51">
        <f>+Tabla13[[#This Row],[APR. ADICIONADA]]/1000000</f>
        <v>2137.9055790000002</v>
      </c>
      <c r="AI14" s="51">
        <f>+Tabla13[[#This Row],[APR. REDUCIDA]]/1000000</f>
        <v>0</v>
      </c>
      <c r="AJ14" s="51">
        <f>+Tabla13[[#This Row],[APR. VIGENTE]]/1000000</f>
        <v>2137.9055790000002</v>
      </c>
      <c r="AK14" s="51">
        <f>+Tabla13[[#This Row],[APR BLOQUEADA]]/1000000</f>
        <v>0</v>
      </c>
      <c r="AL14" s="51">
        <f>+Tabla13[[#This Row],[CDP]]/1000000</f>
        <v>2137.9055790000002</v>
      </c>
      <c r="AM14" s="51">
        <f>+Tabla13[[#This Row],[APR. DISPONIBLE]]/1000000</f>
        <v>0</v>
      </c>
      <c r="AN14" s="51">
        <f>+Tabla13[[#This Row],[COMPROMISO]]/1000000</f>
        <v>2137.9055790000002</v>
      </c>
      <c r="AO14" s="51">
        <f>+Tabla13[[#This Row],[OBLIGACION]]/1000000</f>
        <v>0</v>
      </c>
      <c r="AP14" s="51">
        <f>+Tabla13[[#This Row],[ORDEN PAGO]]/1000000</f>
        <v>0</v>
      </c>
      <c r="AQ14" s="51">
        <f>+Tabla13[[#This Row],[PAGOS]]/1000000</f>
        <v>0</v>
      </c>
      <c r="AR14" s="51">
        <f>+Tabla13[[#This Row],[APR. VIGENTE8]]-Tabla13[[#This Row],[COMPROMISO12]]</f>
        <v>0</v>
      </c>
      <c r="AS14" s="58" t="str">
        <f>CONCATENATE(Tabla13[[#This Row],[TIPO]],Tabla13[[#This Row],[CTA]])</f>
        <v>A03</v>
      </c>
    </row>
    <row r="15" spans="1:45" ht="30" customHeight="1" x14ac:dyDescent="0.25">
      <c r="A15" s="17" t="str">
        <f>(IFERROR(VLOOKUP(B15,[2]DIRECTORIO!$A$1:$B$19,2,FALSE),""))</f>
        <v>SECRETARIA</v>
      </c>
      <c r="B15" s="17" t="str">
        <f>(IFERROR(VLOOKUP(E15,[2]DIRECTORIO!D:G,4,FALSE),""))</f>
        <v>Subdirección Administrativa</v>
      </c>
      <c r="C15" s="18" t="s">
        <v>39</v>
      </c>
      <c r="D15" s="17" t="s">
        <v>40</v>
      </c>
      <c r="E15" s="19" t="s">
        <v>72</v>
      </c>
      <c r="F15" s="18" t="s">
        <v>42</v>
      </c>
      <c r="G15" s="18" t="s">
        <v>52</v>
      </c>
      <c r="H15" s="18" t="s">
        <v>52</v>
      </c>
      <c r="I15" s="18" t="s">
        <v>43</v>
      </c>
      <c r="J15" s="18" t="s">
        <v>73</v>
      </c>
      <c r="K15" s="18"/>
      <c r="L15" s="18"/>
      <c r="M15" s="18"/>
      <c r="N15" s="18"/>
      <c r="O15" s="18" t="s">
        <v>44</v>
      </c>
      <c r="P15" s="18" t="s">
        <v>45</v>
      </c>
      <c r="Q15" s="18" t="s">
        <v>46</v>
      </c>
      <c r="R15" s="17" t="s">
        <v>74</v>
      </c>
      <c r="S15" s="20">
        <v>13430000000</v>
      </c>
      <c r="T15" s="20">
        <v>0</v>
      </c>
      <c r="U15" s="20">
        <v>0</v>
      </c>
      <c r="V15" s="20">
        <v>13430000000</v>
      </c>
      <c r="W15" s="20">
        <v>13430000000</v>
      </c>
      <c r="X15" s="20">
        <v>0</v>
      </c>
      <c r="Y15" s="20">
        <v>0</v>
      </c>
      <c r="Z15" s="20">
        <v>0</v>
      </c>
      <c r="AA15" s="20">
        <v>0</v>
      </c>
      <c r="AB15" s="20">
        <v>0</v>
      </c>
      <c r="AC15" s="20">
        <v>0</v>
      </c>
      <c r="AD15" s="56" t="str">
        <f>VLOOKUP(E15,[2]DIRECTORIO!D:G,4,FALSE)</f>
        <v>Subdirección Administrativa</v>
      </c>
      <c r="AE15" s="56" t="str">
        <f>VLOOKUP(AD15,[2]DIRECTORIO!$A$1:$B$19,2,FALSE)</f>
        <v>SECRETARIA</v>
      </c>
      <c r="AF15" s="56" t="str">
        <f>VLOOKUP(AD15,[2]DIRECTORIO!$A$1:$C$20,3,FALSE)</f>
        <v>Administrativa</v>
      </c>
      <c r="AG15" s="51">
        <f>+Tabla13[[#This Row],[APR. INICIAL]]/1000000</f>
        <v>13430</v>
      </c>
      <c r="AH15" s="51">
        <f>+Tabla13[[#This Row],[APR. ADICIONADA]]/1000000</f>
        <v>0</v>
      </c>
      <c r="AI15" s="51">
        <f>+Tabla13[[#This Row],[APR. REDUCIDA]]/1000000</f>
        <v>0</v>
      </c>
      <c r="AJ15" s="51">
        <f>+Tabla13[[#This Row],[APR. VIGENTE]]/1000000</f>
        <v>13430</v>
      </c>
      <c r="AK15" s="51">
        <f>+Tabla13[[#This Row],[APR BLOQUEADA]]/1000000</f>
        <v>13430</v>
      </c>
      <c r="AL15" s="51">
        <f>+Tabla13[[#This Row],[CDP]]/1000000</f>
        <v>0</v>
      </c>
      <c r="AM15" s="51">
        <f>+Tabla13[[#This Row],[APR. DISPONIBLE]]/1000000</f>
        <v>0</v>
      </c>
      <c r="AN15" s="51">
        <f>+Tabla13[[#This Row],[COMPROMISO]]/1000000</f>
        <v>0</v>
      </c>
      <c r="AO15" s="51">
        <f>+Tabla13[[#This Row],[OBLIGACION]]/1000000</f>
        <v>0</v>
      </c>
      <c r="AP15" s="51">
        <f>+Tabla13[[#This Row],[ORDEN PAGO]]/1000000</f>
        <v>0</v>
      </c>
      <c r="AQ15" s="51">
        <f>+Tabla13[[#This Row],[PAGOS]]/1000000</f>
        <v>0</v>
      </c>
      <c r="AR15" s="51">
        <f>+Tabla13[[#This Row],[APR. VIGENTE8]]-Tabla13[[#This Row],[COMPROMISO12]]</f>
        <v>13430</v>
      </c>
      <c r="AS15" s="58" t="str">
        <f>CONCATENATE(Tabla13[[#This Row],[TIPO]],Tabla13[[#This Row],[CTA]])</f>
        <v>A03</v>
      </c>
    </row>
    <row r="16" spans="1:45" ht="30" customHeight="1" x14ac:dyDescent="0.25">
      <c r="A16" s="17" t="str">
        <f>(IFERROR(VLOOKUP(B16,[2]DIRECTORIO!$A$1:$B$19,2,FALSE),""))</f>
        <v>SECRETARIA</v>
      </c>
      <c r="B16" s="17" t="str">
        <f>(IFERROR(VLOOKUP(E16,[2]DIRECTORIO!D:G,4,FALSE),""))</f>
        <v>Secretaria General</v>
      </c>
      <c r="C16" s="18" t="s">
        <v>39</v>
      </c>
      <c r="D16" s="17" t="s">
        <v>40</v>
      </c>
      <c r="E16" s="19" t="s">
        <v>75</v>
      </c>
      <c r="F16" s="18" t="s">
        <v>42</v>
      </c>
      <c r="G16" s="18" t="s">
        <v>52</v>
      </c>
      <c r="H16" s="18" t="s">
        <v>52</v>
      </c>
      <c r="I16" s="18" t="s">
        <v>76</v>
      </c>
      <c r="J16" s="18" t="s">
        <v>77</v>
      </c>
      <c r="K16" s="18"/>
      <c r="L16" s="18"/>
      <c r="M16" s="18"/>
      <c r="N16" s="18"/>
      <c r="O16" s="18" t="s">
        <v>44</v>
      </c>
      <c r="P16" s="18" t="s">
        <v>45</v>
      </c>
      <c r="Q16" s="18" t="s">
        <v>46</v>
      </c>
      <c r="R16" s="17" t="s">
        <v>78</v>
      </c>
      <c r="S16" s="20">
        <v>5280000000</v>
      </c>
      <c r="T16" s="20">
        <v>3100000000</v>
      </c>
      <c r="U16" s="20">
        <v>0</v>
      </c>
      <c r="V16" s="20">
        <v>8380000000</v>
      </c>
      <c r="W16" s="20">
        <v>0</v>
      </c>
      <c r="X16" s="20">
        <v>8379999999.1899996</v>
      </c>
      <c r="Y16" s="20">
        <v>0.81</v>
      </c>
      <c r="Z16" s="20">
        <v>8379999999.1899996</v>
      </c>
      <c r="AA16" s="20">
        <v>7465517977.1899996</v>
      </c>
      <c r="AB16" s="20">
        <v>7465517977.1899996</v>
      </c>
      <c r="AC16" s="20">
        <v>7465517977.1899996</v>
      </c>
      <c r="AD16" s="56" t="str">
        <f>VLOOKUP(E16,[2]DIRECTORIO!D:G,4,FALSE)</f>
        <v>Secretaria General</v>
      </c>
      <c r="AE16" s="56" t="str">
        <f>VLOOKUP(AD16,[2]DIRECTORIO!$A$1:$B$19,2,FALSE)</f>
        <v>SECRETARIA</v>
      </c>
      <c r="AF16" s="56" t="str">
        <f>VLOOKUP(AD16,[2]DIRECTORIO!$A$1:$C$20,3,FALSE)</f>
        <v xml:space="preserve">Secretaria </v>
      </c>
      <c r="AG16" s="51">
        <f>+Tabla13[[#This Row],[APR. INICIAL]]/1000000</f>
        <v>5280</v>
      </c>
      <c r="AH16" s="51">
        <f>+Tabla13[[#This Row],[APR. ADICIONADA]]/1000000</f>
        <v>3100</v>
      </c>
      <c r="AI16" s="51">
        <f>+Tabla13[[#This Row],[APR. REDUCIDA]]/1000000</f>
        <v>0</v>
      </c>
      <c r="AJ16" s="51">
        <f>+Tabla13[[#This Row],[APR. VIGENTE]]/1000000</f>
        <v>8380</v>
      </c>
      <c r="AK16" s="51">
        <f>+Tabla13[[#This Row],[APR BLOQUEADA]]/1000000</f>
        <v>0</v>
      </c>
      <c r="AL16" s="51">
        <f>+Tabla13[[#This Row],[CDP]]/1000000</f>
        <v>8379.9999991900004</v>
      </c>
      <c r="AM16" s="51">
        <f>+Tabla13[[#This Row],[APR. DISPONIBLE]]/1000000</f>
        <v>8.1000000000000008E-7</v>
      </c>
      <c r="AN16" s="51">
        <f>+Tabla13[[#This Row],[COMPROMISO]]/1000000</f>
        <v>8379.9999991900004</v>
      </c>
      <c r="AO16" s="51">
        <f>+Tabla13[[#This Row],[OBLIGACION]]/1000000</f>
        <v>7465.5179771899993</v>
      </c>
      <c r="AP16" s="51">
        <f>+Tabla13[[#This Row],[ORDEN PAGO]]/1000000</f>
        <v>7465.5179771899993</v>
      </c>
      <c r="AQ16" s="51">
        <f>+Tabla13[[#This Row],[PAGOS]]/1000000</f>
        <v>7465.5179771899993</v>
      </c>
      <c r="AR16" s="51">
        <f>+Tabla13[[#This Row],[APR. VIGENTE8]]-Tabla13[[#This Row],[COMPROMISO12]]</f>
        <v>8.0999961937777698E-7</v>
      </c>
      <c r="AS16" s="58" t="str">
        <f>CONCATENATE(Tabla13[[#This Row],[TIPO]],Tabla13[[#This Row],[CTA]])</f>
        <v>A03</v>
      </c>
    </row>
    <row r="17" spans="1:45" ht="30" customHeight="1" x14ac:dyDescent="0.25">
      <c r="A17" s="17" t="str">
        <f>(IFERROR(VLOOKUP(B17,[2]DIRECTORIO!$A$1:$B$19,2,FALSE),""))</f>
        <v>VDR</v>
      </c>
      <c r="B17" s="17" t="str">
        <f>(IFERROR(VLOOKUP(E17,[2]DIRECTORIO!D:G,4,FALSE),""))</f>
        <v>Dirección de la Mujer Rural</v>
      </c>
      <c r="C17" s="18" t="s">
        <v>39</v>
      </c>
      <c r="D17" s="17" t="s">
        <v>40</v>
      </c>
      <c r="E17" s="19" t="s">
        <v>79</v>
      </c>
      <c r="F17" s="18" t="s">
        <v>42</v>
      </c>
      <c r="G17" s="18" t="s">
        <v>52</v>
      </c>
      <c r="H17" s="18" t="s">
        <v>52</v>
      </c>
      <c r="I17" s="18" t="s">
        <v>76</v>
      </c>
      <c r="J17" s="18" t="s">
        <v>80</v>
      </c>
      <c r="K17" s="18"/>
      <c r="L17" s="18"/>
      <c r="M17" s="18"/>
      <c r="N17" s="18"/>
      <c r="O17" s="18" t="s">
        <v>44</v>
      </c>
      <c r="P17" s="18" t="s">
        <v>45</v>
      </c>
      <c r="Q17" s="18" t="s">
        <v>46</v>
      </c>
      <c r="R17" s="17" t="s">
        <v>81</v>
      </c>
      <c r="S17" s="20">
        <v>12000000000</v>
      </c>
      <c r="T17" s="20">
        <v>3532700000</v>
      </c>
      <c r="U17" s="20">
        <v>0</v>
      </c>
      <c r="V17" s="20">
        <v>15532700000</v>
      </c>
      <c r="W17" s="20">
        <v>0</v>
      </c>
      <c r="X17" s="20">
        <v>15532700000</v>
      </c>
      <c r="Y17" s="20">
        <v>0</v>
      </c>
      <c r="Z17" s="20">
        <v>15532700000</v>
      </c>
      <c r="AA17" s="20">
        <v>315604000</v>
      </c>
      <c r="AB17" s="20">
        <v>315604000</v>
      </c>
      <c r="AC17" s="20">
        <v>315604000</v>
      </c>
      <c r="AD17" s="56" t="str">
        <f>VLOOKUP(E17,[2]DIRECTORIO!D:G,4,FALSE)</f>
        <v>Dirección de la Mujer Rural</v>
      </c>
      <c r="AE17" s="56" t="str">
        <f>VLOOKUP(AD17,[2]DIRECTORIO!$A$1:$B$19,2,FALSE)</f>
        <v>VDR</v>
      </c>
      <c r="AF17" s="56" t="str">
        <f>VLOOKUP(AD17,[2]DIRECTORIO!$A$1:$C$20,3,FALSE)</f>
        <v>Mujer Rural</v>
      </c>
      <c r="AG17" s="51">
        <f>+Tabla13[[#This Row],[APR. INICIAL]]/1000000</f>
        <v>12000</v>
      </c>
      <c r="AH17" s="51">
        <f>+Tabla13[[#This Row],[APR. ADICIONADA]]/1000000</f>
        <v>3532.7</v>
      </c>
      <c r="AI17" s="51">
        <f>+Tabla13[[#This Row],[APR. REDUCIDA]]/1000000</f>
        <v>0</v>
      </c>
      <c r="AJ17" s="51">
        <f>+Tabla13[[#This Row],[APR. VIGENTE]]/1000000</f>
        <v>15532.7</v>
      </c>
      <c r="AK17" s="51">
        <f>+Tabla13[[#This Row],[APR BLOQUEADA]]/1000000</f>
        <v>0</v>
      </c>
      <c r="AL17" s="51">
        <f>+Tabla13[[#This Row],[CDP]]/1000000</f>
        <v>15532.7</v>
      </c>
      <c r="AM17" s="51">
        <f>+Tabla13[[#This Row],[APR. DISPONIBLE]]/1000000</f>
        <v>0</v>
      </c>
      <c r="AN17" s="51">
        <f>+Tabla13[[#This Row],[COMPROMISO]]/1000000</f>
        <v>15532.7</v>
      </c>
      <c r="AO17" s="51">
        <f>+Tabla13[[#This Row],[OBLIGACION]]/1000000</f>
        <v>315.60399999999998</v>
      </c>
      <c r="AP17" s="51">
        <f>+Tabla13[[#This Row],[ORDEN PAGO]]/1000000</f>
        <v>315.60399999999998</v>
      </c>
      <c r="AQ17" s="51">
        <f>+Tabla13[[#This Row],[PAGOS]]/1000000</f>
        <v>315.60399999999998</v>
      </c>
      <c r="AR17" s="51">
        <f>+Tabla13[[#This Row],[APR. VIGENTE8]]-Tabla13[[#This Row],[COMPROMISO12]]</f>
        <v>0</v>
      </c>
      <c r="AS17" s="58" t="str">
        <f>CONCATENATE(Tabla13[[#This Row],[TIPO]],Tabla13[[#This Row],[CTA]])</f>
        <v>A03</v>
      </c>
    </row>
    <row r="18" spans="1:45" ht="30" customHeight="1" x14ac:dyDescent="0.25">
      <c r="A18" s="17" t="str">
        <f>(IFERROR(VLOOKUP(B18,[2]DIRECTORIO!$A$1:$B$19,2,FALSE),""))</f>
        <v>VDR</v>
      </c>
      <c r="B18" s="17" t="str">
        <f>(IFERROR(VLOOKUP(E18,[2]DIRECTORIO!D:G,4,FALSE),""))</f>
        <v>Dirección de la Mujer Rural</v>
      </c>
      <c r="C18" s="18" t="s">
        <v>39</v>
      </c>
      <c r="D18" s="17" t="s">
        <v>40</v>
      </c>
      <c r="E18" s="19" t="s">
        <v>79</v>
      </c>
      <c r="F18" s="18" t="s">
        <v>42</v>
      </c>
      <c r="G18" s="18" t="s">
        <v>52</v>
      </c>
      <c r="H18" s="18" t="s">
        <v>52</v>
      </c>
      <c r="I18" s="18" t="s">
        <v>76</v>
      </c>
      <c r="J18" s="18" t="s">
        <v>80</v>
      </c>
      <c r="K18" s="18"/>
      <c r="L18" s="18"/>
      <c r="M18" s="18"/>
      <c r="N18" s="18"/>
      <c r="O18" s="18" t="s">
        <v>44</v>
      </c>
      <c r="P18" s="18" t="s">
        <v>101</v>
      </c>
      <c r="Q18" s="18" t="s">
        <v>46</v>
      </c>
      <c r="R18" s="17" t="s">
        <v>81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20">
        <v>0</v>
      </c>
      <c r="Y18" s="20">
        <v>0</v>
      </c>
      <c r="Z18" s="20">
        <v>0</v>
      </c>
      <c r="AA18" s="20">
        <v>0</v>
      </c>
      <c r="AB18" s="20">
        <v>0</v>
      </c>
      <c r="AC18" s="20">
        <v>0</v>
      </c>
      <c r="AD18" s="56" t="str">
        <f>VLOOKUP(E18,[2]DIRECTORIO!D:G,4,FALSE)</f>
        <v>Dirección de la Mujer Rural</v>
      </c>
      <c r="AE18" s="56" t="str">
        <f>VLOOKUP(AD18,[2]DIRECTORIO!$A$1:$B$19,2,FALSE)</f>
        <v>VDR</v>
      </c>
      <c r="AF18" s="56" t="str">
        <f>VLOOKUP(AD18,[2]DIRECTORIO!$A$1:$C$20,3,FALSE)</f>
        <v>Mujer Rural</v>
      </c>
      <c r="AG18" s="51">
        <f>+Tabla13[[#This Row],[APR. INICIAL]]/1000000</f>
        <v>0</v>
      </c>
      <c r="AH18" s="51">
        <f>+Tabla13[[#This Row],[APR. ADICIONADA]]/1000000</f>
        <v>0</v>
      </c>
      <c r="AI18" s="51">
        <f>+Tabla13[[#This Row],[APR. REDUCIDA]]/1000000</f>
        <v>0</v>
      </c>
      <c r="AJ18" s="51">
        <f>+Tabla13[[#This Row],[APR. VIGENTE]]/1000000</f>
        <v>0</v>
      </c>
      <c r="AK18" s="51">
        <f>+Tabla13[[#This Row],[APR BLOQUEADA]]/1000000</f>
        <v>0</v>
      </c>
      <c r="AL18" s="51">
        <f>+Tabla13[[#This Row],[CDP]]/1000000</f>
        <v>0</v>
      </c>
      <c r="AM18" s="51">
        <f>+Tabla13[[#This Row],[APR. DISPONIBLE]]/1000000</f>
        <v>0</v>
      </c>
      <c r="AN18" s="51">
        <f>+Tabla13[[#This Row],[COMPROMISO]]/1000000</f>
        <v>0</v>
      </c>
      <c r="AO18" s="51">
        <f>+Tabla13[[#This Row],[OBLIGACION]]/1000000</f>
        <v>0</v>
      </c>
      <c r="AP18" s="51">
        <f>+Tabla13[[#This Row],[ORDEN PAGO]]/1000000</f>
        <v>0</v>
      </c>
      <c r="AQ18" s="51">
        <f>+Tabla13[[#This Row],[PAGOS]]/1000000</f>
        <v>0</v>
      </c>
      <c r="AR18" s="51">
        <f>+Tabla13[[#This Row],[APR. VIGENTE8]]-Tabla13[[#This Row],[COMPROMISO12]]</f>
        <v>0</v>
      </c>
      <c r="AS18" s="58" t="str">
        <f>CONCATENATE(Tabla13[[#This Row],[TIPO]],Tabla13[[#This Row],[CTA]])</f>
        <v>A03</v>
      </c>
    </row>
    <row r="19" spans="1:45" ht="30" customHeight="1" x14ac:dyDescent="0.25">
      <c r="A19" s="17" t="str">
        <f>(IFERROR(VLOOKUP(B19,[2]DIRECTORIO!$A$1:$B$19,2,FALSE),""))</f>
        <v>VAA</v>
      </c>
      <c r="B19" s="17" t="str">
        <f>(IFERROR(VLOOKUP(E19,[2]DIRECTORIO!D:G,4,FALSE),""))</f>
        <v>Dirección de Cadenas Agrícolas y Forestales</v>
      </c>
      <c r="C19" s="18" t="s">
        <v>39</v>
      </c>
      <c r="D19" s="17" t="s">
        <v>40</v>
      </c>
      <c r="E19" s="19" t="s">
        <v>211</v>
      </c>
      <c r="F19" s="18" t="s">
        <v>42</v>
      </c>
      <c r="G19" s="18" t="s">
        <v>52</v>
      </c>
      <c r="H19" s="18" t="s">
        <v>52</v>
      </c>
      <c r="I19" s="18" t="s">
        <v>76</v>
      </c>
      <c r="J19" s="18" t="s">
        <v>212</v>
      </c>
      <c r="K19" s="18"/>
      <c r="L19" s="18"/>
      <c r="M19" s="18"/>
      <c r="N19" s="18"/>
      <c r="O19" s="18" t="s">
        <v>44</v>
      </c>
      <c r="P19" s="18" t="s">
        <v>45</v>
      </c>
      <c r="Q19" s="18" t="s">
        <v>46</v>
      </c>
      <c r="R19" s="17" t="s">
        <v>213</v>
      </c>
      <c r="S19" s="20">
        <v>79000000000</v>
      </c>
      <c r="T19" s="20">
        <v>0</v>
      </c>
      <c r="U19" s="20">
        <v>0</v>
      </c>
      <c r="V19" s="20">
        <v>79000000000</v>
      </c>
      <c r="W19" s="20">
        <v>0</v>
      </c>
      <c r="X19" s="20">
        <v>79000000000</v>
      </c>
      <c r="Y19" s="20">
        <v>0</v>
      </c>
      <c r="Z19" s="20">
        <v>79000000000</v>
      </c>
      <c r="AA19" s="20">
        <v>30332000000</v>
      </c>
      <c r="AB19" s="20">
        <v>30332000000</v>
      </c>
      <c r="AC19" s="20">
        <v>30332000000</v>
      </c>
      <c r="AD19" s="56" t="str">
        <f>VLOOKUP(E19,[2]DIRECTORIO!D:G,4,FALSE)</f>
        <v>Dirección de Cadenas Agrícolas y Forestales</v>
      </c>
      <c r="AE19" s="56" t="str">
        <f>VLOOKUP(AD19,[2]DIRECTORIO!$A$1:$B$19,2,FALSE)</f>
        <v>VAA</v>
      </c>
      <c r="AF19" s="56" t="str">
        <f>VLOOKUP(AD19,[2]DIRECTORIO!$A$1:$C$20,3,FALSE)</f>
        <v>C.Agrícolas</v>
      </c>
      <c r="AG19" s="51">
        <f>+Tabla13[[#This Row],[APR. INICIAL]]/1000000</f>
        <v>79000</v>
      </c>
      <c r="AH19" s="51">
        <f>+Tabla13[[#This Row],[APR. ADICIONADA]]/1000000</f>
        <v>0</v>
      </c>
      <c r="AI19" s="51">
        <f>+Tabla13[[#This Row],[APR. REDUCIDA]]/1000000</f>
        <v>0</v>
      </c>
      <c r="AJ19" s="51">
        <f>+Tabla13[[#This Row],[APR. VIGENTE]]/1000000</f>
        <v>79000</v>
      </c>
      <c r="AK19" s="51">
        <f>+Tabla13[[#This Row],[APR BLOQUEADA]]/1000000</f>
        <v>0</v>
      </c>
      <c r="AL19" s="51">
        <f>+Tabla13[[#This Row],[CDP]]/1000000</f>
        <v>79000</v>
      </c>
      <c r="AM19" s="51">
        <f>+Tabla13[[#This Row],[APR. DISPONIBLE]]/1000000</f>
        <v>0</v>
      </c>
      <c r="AN19" s="51">
        <f>+Tabla13[[#This Row],[COMPROMISO]]/1000000</f>
        <v>79000</v>
      </c>
      <c r="AO19" s="51">
        <f>+Tabla13[[#This Row],[OBLIGACION]]/1000000</f>
        <v>30332</v>
      </c>
      <c r="AP19" s="51">
        <f>+Tabla13[[#This Row],[ORDEN PAGO]]/1000000</f>
        <v>30332</v>
      </c>
      <c r="AQ19" s="51">
        <f>+Tabla13[[#This Row],[PAGOS]]/1000000</f>
        <v>30332</v>
      </c>
      <c r="AR19" s="51">
        <f>+Tabla13[[#This Row],[APR. VIGENTE8]]-Tabla13[[#This Row],[COMPROMISO12]]</f>
        <v>0</v>
      </c>
      <c r="AS19" s="58" t="str">
        <f>CONCATENATE(Tabla13[[#This Row],[TIPO]],Tabla13[[#This Row],[CTA]])</f>
        <v>A03</v>
      </c>
    </row>
    <row r="20" spans="1:45" ht="30" customHeight="1" x14ac:dyDescent="0.25">
      <c r="A20" s="17" t="str">
        <f>(IFERROR(VLOOKUP(B20,[2]DIRECTORIO!$A$1:$B$19,2,FALSE),""))</f>
        <v>SECRETARIA</v>
      </c>
      <c r="B20" s="17" t="str">
        <f>(IFERROR(VLOOKUP(E20,[2]DIRECTORIO!D:G,4,FALSE),""))</f>
        <v>Grupo Gestión Integral de Entidades Liquidadas</v>
      </c>
      <c r="C20" s="18" t="s">
        <v>39</v>
      </c>
      <c r="D20" s="17" t="s">
        <v>40</v>
      </c>
      <c r="E20" s="19" t="s">
        <v>82</v>
      </c>
      <c r="F20" s="18" t="s">
        <v>42</v>
      </c>
      <c r="G20" s="18" t="s">
        <v>52</v>
      </c>
      <c r="H20" s="18" t="s">
        <v>76</v>
      </c>
      <c r="I20" s="18" t="s">
        <v>49</v>
      </c>
      <c r="J20" s="18" t="s">
        <v>83</v>
      </c>
      <c r="K20" s="18"/>
      <c r="L20" s="18"/>
      <c r="M20" s="18"/>
      <c r="N20" s="18"/>
      <c r="O20" s="18" t="s">
        <v>44</v>
      </c>
      <c r="P20" s="18" t="s">
        <v>45</v>
      </c>
      <c r="Q20" s="18" t="s">
        <v>46</v>
      </c>
      <c r="R20" s="17" t="s">
        <v>84</v>
      </c>
      <c r="S20" s="20">
        <v>1413585000</v>
      </c>
      <c r="T20" s="20">
        <v>0</v>
      </c>
      <c r="U20" s="20">
        <v>1000000000</v>
      </c>
      <c r="V20" s="20">
        <v>413585000</v>
      </c>
      <c r="W20" s="20">
        <v>0</v>
      </c>
      <c r="X20" s="20">
        <v>413585000</v>
      </c>
      <c r="Y20" s="20">
        <v>0</v>
      </c>
      <c r="Z20" s="20">
        <v>16600000</v>
      </c>
      <c r="AA20" s="20">
        <v>16600000</v>
      </c>
      <c r="AB20" s="20">
        <v>16600000</v>
      </c>
      <c r="AC20" s="20">
        <v>16600000</v>
      </c>
      <c r="AD20" s="56" t="str">
        <f>VLOOKUP(E20,[2]DIRECTORIO!D:G,4,FALSE)</f>
        <v>Grupo Gestión Integral de Entidades Liquidadas</v>
      </c>
      <c r="AE20" s="56" t="str">
        <f>VLOOKUP(AD20,[2]DIRECTORIO!$A$1:$B$19,2,FALSE)</f>
        <v>SECRETARIA</v>
      </c>
      <c r="AF20" s="56" t="str">
        <f>VLOOKUP(AD20,[2]DIRECTORIO!$A$1:$C$20,3,FALSE)</f>
        <v>Entidades Liq</v>
      </c>
      <c r="AG20" s="51">
        <f>+Tabla13[[#This Row],[APR. INICIAL]]/1000000</f>
        <v>1413.585</v>
      </c>
      <c r="AH20" s="51">
        <f>+Tabla13[[#This Row],[APR. ADICIONADA]]/1000000</f>
        <v>0</v>
      </c>
      <c r="AI20" s="51">
        <f>+Tabla13[[#This Row],[APR. REDUCIDA]]/1000000</f>
        <v>1000</v>
      </c>
      <c r="AJ20" s="51">
        <f>+Tabla13[[#This Row],[APR. VIGENTE]]/1000000</f>
        <v>413.58499999999998</v>
      </c>
      <c r="AK20" s="51">
        <f>+Tabla13[[#This Row],[APR BLOQUEADA]]/1000000</f>
        <v>0</v>
      </c>
      <c r="AL20" s="51">
        <f>+Tabla13[[#This Row],[CDP]]/1000000</f>
        <v>413.58499999999998</v>
      </c>
      <c r="AM20" s="51">
        <f>+Tabla13[[#This Row],[APR. DISPONIBLE]]/1000000</f>
        <v>0</v>
      </c>
      <c r="AN20" s="51">
        <f>+Tabla13[[#This Row],[COMPROMISO]]/1000000</f>
        <v>16.600000000000001</v>
      </c>
      <c r="AO20" s="51">
        <f>+Tabla13[[#This Row],[OBLIGACION]]/1000000</f>
        <v>16.600000000000001</v>
      </c>
      <c r="AP20" s="51">
        <f>+Tabla13[[#This Row],[ORDEN PAGO]]/1000000</f>
        <v>16.600000000000001</v>
      </c>
      <c r="AQ20" s="51">
        <f>+Tabla13[[#This Row],[PAGOS]]/1000000</f>
        <v>16.600000000000001</v>
      </c>
      <c r="AR20" s="51">
        <f>+Tabla13[[#This Row],[APR. VIGENTE8]]-Tabla13[[#This Row],[COMPROMISO12]]</f>
        <v>396.98499999999996</v>
      </c>
      <c r="AS20" s="58" t="str">
        <f>CONCATENATE(Tabla13[[#This Row],[TIPO]],Tabla13[[#This Row],[CTA]])</f>
        <v>A03</v>
      </c>
    </row>
    <row r="21" spans="1:45" ht="45.75" customHeight="1" x14ac:dyDescent="0.25">
      <c r="A21" s="17" t="str">
        <f>(IFERROR(VLOOKUP(B21,[2]DIRECTORIO!$A$1:$B$19,2,FALSE),""))</f>
        <v>SECRETARIA</v>
      </c>
      <c r="B21" s="17" t="str">
        <f>(IFERROR(VLOOKUP(E21,[2]DIRECTORIO!D:G,4,FALSE),""))</f>
        <v>Grupo Gestión Integral de Entidades Liquidadas</v>
      </c>
      <c r="C21" s="18" t="s">
        <v>39</v>
      </c>
      <c r="D21" s="17" t="s">
        <v>40</v>
      </c>
      <c r="E21" s="19" t="s">
        <v>85</v>
      </c>
      <c r="F21" s="18" t="s">
        <v>42</v>
      </c>
      <c r="G21" s="18" t="s">
        <v>52</v>
      </c>
      <c r="H21" s="18" t="s">
        <v>76</v>
      </c>
      <c r="I21" s="18" t="s">
        <v>49</v>
      </c>
      <c r="J21" s="18" t="s">
        <v>86</v>
      </c>
      <c r="K21" s="18"/>
      <c r="L21" s="18"/>
      <c r="M21" s="18"/>
      <c r="N21" s="18"/>
      <c r="O21" s="18" t="s">
        <v>44</v>
      </c>
      <c r="P21" s="18" t="s">
        <v>45</v>
      </c>
      <c r="Q21" s="18" t="s">
        <v>46</v>
      </c>
      <c r="R21" s="17" t="s">
        <v>87</v>
      </c>
      <c r="S21" s="20">
        <v>109900000</v>
      </c>
      <c r="T21" s="20">
        <v>0</v>
      </c>
      <c r="U21" s="20">
        <v>0</v>
      </c>
      <c r="V21" s="20">
        <v>109900000</v>
      </c>
      <c r="W21" s="20">
        <v>0</v>
      </c>
      <c r="X21" s="20">
        <v>0</v>
      </c>
      <c r="Y21" s="20">
        <v>109900000</v>
      </c>
      <c r="Z21" s="20">
        <v>0</v>
      </c>
      <c r="AA21" s="20">
        <v>0</v>
      </c>
      <c r="AB21" s="20">
        <v>0</v>
      </c>
      <c r="AC21" s="20">
        <v>0</v>
      </c>
      <c r="AD21" s="56" t="str">
        <f>VLOOKUP(E21,[2]DIRECTORIO!D:G,4,FALSE)</f>
        <v>Grupo Gestión Integral de Entidades Liquidadas</v>
      </c>
      <c r="AE21" s="56" t="str">
        <f>VLOOKUP(AD21,[2]DIRECTORIO!$A$1:$B$19,2,FALSE)</f>
        <v>SECRETARIA</v>
      </c>
      <c r="AF21" s="56" t="str">
        <f>VLOOKUP(AD21,[2]DIRECTORIO!$A$1:$C$20,3,FALSE)</f>
        <v>Entidades Liq</v>
      </c>
      <c r="AG21" s="51">
        <f>+Tabla13[[#This Row],[APR. INICIAL]]/1000000</f>
        <v>109.9</v>
      </c>
      <c r="AH21" s="51">
        <f>+Tabla13[[#This Row],[APR. ADICIONADA]]/1000000</f>
        <v>0</v>
      </c>
      <c r="AI21" s="51">
        <f>+Tabla13[[#This Row],[APR. REDUCIDA]]/1000000</f>
        <v>0</v>
      </c>
      <c r="AJ21" s="51">
        <f>+Tabla13[[#This Row],[APR. VIGENTE]]/1000000</f>
        <v>109.9</v>
      </c>
      <c r="AK21" s="51">
        <f>+Tabla13[[#This Row],[APR BLOQUEADA]]/1000000</f>
        <v>0</v>
      </c>
      <c r="AL21" s="51">
        <f>+Tabla13[[#This Row],[CDP]]/1000000</f>
        <v>0</v>
      </c>
      <c r="AM21" s="51">
        <f>+Tabla13[[#This Row],[APR. DISPONIBLE]]/1000000</f>
        <v>109.9</v>
      </c>
      <c r="AN21" s="51">
        <f>+Tabla13[[#This Row],[COMPROMISO]]/1000000</f>
        <v>0</v>
      </c>
      <c r="AO21" s="51">
        <f>+Tabla13[[#This Row],[OBLIGACION]]/1000000</f>
        <v>0</v>
      </c>
      <c r="AP21" s="51">
        <f>+Tabla13[[#This Row],[ORDEN PAGO]]/1000000</f>
        <v>0</v>
      </c>
      <c r="AQ21" s="51">
        <f>+Tabla13[[#This Row],[PAGOS]]/1000000</f>
        <v>0</v>
      </c>
      <c r="AR21" s="51">
        <f>+Tabla13[[#This Row],[APR. VIGENTE8]]-Tabla13[[#This Row],[COMPROMISO12]]</f>
        <v>109.9</v>
      </c>
      <c r="AS21" s="58" t="str">
        <f>CONCATENATE(Tabla13[[#This Row],[TIPO]],Tabla13[[#This Row],[CTA]])</f>
        <v>A03</v>
      </c>
    </row>
    <row r="22" spans="1:45" ht="30" customHeight="1" x14ac:dyDescent="0.25">
      <c r="A22" s="17" t="str">
        <f>(IFERROR(VLOOKUP(B22,[2]DIRECTORIO!$A$1:$B$19,2,FALSE),""))</f>
        <v>SECRETARIA</v>
      </c>
      <c r="B22" s="17" t="str">
        <f>(IFERROR(VLOOKUP(E22,[2]DIRECTORIO!D:G,4,FALSE),""))</f>
        <v>Subdirección Administrativa - Grupo Talento Humano</v>
      </c>
      <c r="C22" s="18" t="s">
        <v>39</v>
      </c>
      <c r="D22" s="17" t="s">
        <v>40</v>
      </c>
      <c r="E22" s="19" t="s">
        <v>88</v>
      </c>
      <c r="F22" s="18" t="s">
        <v>42</v>
      </c>
      <c r="G22" s="18" t="s">
        <v>52</v>
      </c>
      <c r="H22" s="18" t="s">
        <v>76</v>
      </c>
      <c r="I22" s="18" t="s">
        <v>49</v>
      </c>
      <c r="J22" s="18" t="s">
        <v>89</v>
      </c>
      <c r="K22" s="18"/>
      <c r="L22" s="18"/>
      <c r="M22" s="18"/>
      <c r="N22" s="18"/>
      <c r="O22" s="18" t="s">
        <v>44</v>
      </c>
      <c r="P22" s="18" t="s">
        <v>45</v>
      </c>
      <c r="Q22" s="18" t="s">
        <v>46</v>
      </c>
      <c r="R22" s="17" t="s">
        <v>90</v>
      </c>
      <c r="S22" s="20">
        <v>167413000</v>
      </c>
      <c r="T22" s="20">
        <v>0</v>
      </c>
      <c r="U22" s="20">
        <v>0</v>
      </c>
      <c r="V22" s="20">
        <v>167413000</v>
      </c>
      <c r="W22" s="20">
        <v>0</v>
      </c>
      <c r="X22" s="20">
        <v>167413000</v>
      </c>
      <c r="Y22" s="20">
        <v>0</v>
      </c>
      <c r="Z22" s="20">
        <v>30524205</v>
      </c>
      <c r="AA22" s="20">
        <v>30524205</v>
      </c>
      <c r="AB22" s="20">
        <v>30524205</v>
      </c>
      <c r="AC22" s="20">
        <v>30524205</v>
      </c>
      <c r="AD22" s="56" t="str">
        <f>VLOOKUP(E22,[2]DIRECTORIO!D:G,4,FALSE)</f>
        <v>Subdirección Administrativa - Grupo Talento Humano</v>
      </c>
      <c r="AE22" s="56" t="str">
        <f>VLOOKUP(AD22,[2]DIRECTORIO!$A$1:$B$19,2,FALSE)</f>
        <v>SECRETARIA</v>
      </c>
      <c r="AF22" s="56" t="str">
        <f>VLOOKUP(AD22,[2]DIRECTORIO!$A$1:$C$20,3,FALSE)</f>
        <v>Administrativa TH</v>
      </c>
      <c r="AG22" s="51">
        <f>+Tabla13[[#This Row],[APR. INICIAL]]/1000000</f>
        <v>167.41300000000001</v>
      </c>
      <c r="AH22" s="51">
        <f>+Tabla13[[#This Row],[APR. ADICIONADA]]/1000000</f>
        <v>0</v>
      </c>
      <c r="AI22" s="51">
        <f>+Tabla13[[#This Row],[APR. REDUCIDA]]/1000000</f>
        <v>0</v>
      </c>
      <c r="AJ22" s="51">
        <f>+Tabla13[[#This Row],[APR. VIGENTE]]/1000000</f>
        <v>167.41300000000001</v>
      </c>
      <c r="AK22" s="51">
        <f>+Tabla13[[#This Row],[APR BLOQUEADA]]/1000000</f>
        <v>0</v>
      </c>
      <c r="AL22" s="51">
        <f>+Tabla13[[#This Row],[CDP]]/1000000</f>
        <v>167.41300000000001</v>
      </c>
      <c r="AM22" s="51">
        <f>+Tabla13[[#This Row],[APR. DISPONIBLE]]/1000000</f>
        <v>0</v>
      </c>
      <c r="AN22" s="51">
        <f>+Tabla13[[#This Row],[COMPROMISO]]/1000000</f>
        <v>30.524204999999998</v>
      </c>
      <c r="AO22" s="51">
        <f>+Tabla13[[#This Row],[OBLIGACION]]/1000000</f>
        <v>30.524204999999998</v>
      </c>
      <c r="AP22" s="51">
        <f>+Tabla13[[#This Row],[ORDEN PAGO]]/1000000</f>
        <v>30.524204999999998</v>
      </c>
      <c r="AQ22" s="51">
        <f>+Tabla13[[#This Row],[PAGOS]]/1000000</f>
        <v>30.524204999999998</v>
      </c>
      <c r="AR22" s="51">
        <f>+Tabla13[[#This Row],[APR. VIGENTE8]]-Tabla13[[#This Row],[COMPROMISO12]]</f>
        <v>136.88879500000002</v>
      </c>
      <c r="AS22" s="58" t="str">
        <f>CONCATENATE(Tabla13[[#This Row],[TIPO]],Tabla13[[#This Row],[CTA]])</f>
        <v>A03</v>
      </c>
    </row>
    <row r="23" spans="1:45" ht="30" customHeight="1" x14ac:dyDescent="0.25">
      <c r="A23" s="17" t="str">
        <f>(IFERROR(VLOOKUP(B23,[2]DIRECTORIO!$A$1:$B$19,2,FALSE),""))</f>
        <v>SECRETARIA</v>
      </c>
      <c r="B23" s="17" t="str">
        <f>(IFERROR(VLOOKUP(E23,[2]DIRECTORIO!D:G,4,FALSE),""))</f>
        <v>Grupo Gestión Integral de Entidades Liquidadas</v>
      </c>
      <c r="C23" s="18" t="s">
        <v>39</v>
      </c>
      <c r="D23" s="17" t="s">
        <v>40</v>
      </c>
      <c r="E23" s="19" t="s">
        <v>91</v>
      </c>
      <c r="F23" s="18" t="s">
        <v>42</v>
      </c>
      <c r="G23" s="18" t="s">
        <v>52</v>
      </c>
      <c r="H23" s="18" t="s">
        <v>76</v>
      </c>
      <c r="I23" s="18" t="s">
        <v>49</v>
      </c>
      <c r="J23" s="18" t="s">
        <v>92</v>
      </c>
      <c r="K23" s="18"/>
      <c r="L23" s="18"/>
      <c r="M23" s="18"/>
      <c r="N23" s="18"/>
      <c r="O23" s="18" t="s">
        <v>44</v>
      </c>
      <c r="P23" s="18" t="s">
        <v>45</v>
      </c>
      <c r="Q23" s="18" t="s">
        <v>46</v>
      </c>
      <c r="R23" s="17" t="s">
        <v>93</v>
      </c>
      <c r="S23" s="20">
        <v>3441918000</v>
      </c>
      <c r="T23" s="20">
        <v>0</v>
      </c>
      <c r="U23" s="20">
        <v>1137905579</v>
      </c>
      <c r="V23" s="20">
        <v>2304012421</v>
      </c>
      <c r="W23" s="20">
        <v>0</v>
      </c>
      <c r="X23" s="20">
        <v>2304012421</v>
      </c>
      <c r="Y23" s="20">
        <v>0</v>
      </c>
      <c r="Z23" s="20">
        <v>1447680666.05</v>
      </c>
      <c r="AA23" s="20">
        <v>1427623589.05</v>
      </c>
      <c r="AB23" s="20">
        <v>1427623589.05</v>
      </c>
      <c r="AC23" s="20">
        <v>1427623589.05</v>
      </c>
      <c r="AD23" s="56" t="str">
        <f>VLOOKUP(E23,[2]DIRECTORIO!D:G,4,FALSE)</f>
        <v>Grupo Gestión Integral de Entidades Liquidadas</v>
      </c>
      <c r="AE23" s="56" t="str">
        <f>VLOOKUP(AD23,[2]DIRECTORIO!$A$1:$B$19,2,FALSE)</f>
        <v>SECRETARIA</v>
      </c>
      <c r="AF23" s="56" t="str">
        <f>VLOOKUP(AD23,[2]DIRECTORIO!$A$1:$C$20,3,FALSE)</f>
        <v>Entidades Liq</v>
      </c>
      <c r="AG23" s="51">
        <f>+Tabla13[[#This Row],[APR. INICIAL]]/1000000</f>
        <v>3441.9180000000001</v>
      </c>
      <c r="AH23" s="51">
        <f>+Tabla13[[#This Row],[APR. ADICIONADA]]/1000000</f>
        <v>0</v>
      </c>
      <c r="AI23" s="51">
        <f>+Tabla13[[#This Row],[APR. REDUCIDA]]/1000000</f>
        <v>1137.905579</v>
      </c>
      <c r="AJ23" s="51">
        <f>+Tabla13[[#This Row],[APR. VIGENTE]]/1000000</f>
        <v>2304.0124209999999</v>
      </c>
      <c r="AK23" s="51">
        <f>+Tabla13[[#This Row],[APR BLOQUEADA]]/1000000</f>
        <v>0</v>
      </c>
      <c r="AL23" s="51">
        <f>+Tabla13[[#This Row],[CDP]]/1000000</f>
        <v>2304.0124209999999</v>
      </c>
      <c r="AM23" s="51">
        <f>+Tabla13[[#This Row],[APR. DISPONIBLE]]/1000000</f>
        <v>0</v>
      </c>
      <c r="AN23" s="51">
        <f>+Tabla13[[#This Row],[COMPROMISO]]/1000000</f>
        <v>1447.6806660499999</v>
      </c>
      <c r="AO23" s="51">
        <f>+Tabla13[[#This Row],[OBLIGACION]]/1000000</f>
        <v>1427.62358905</v>
      </c>
      <c r="AP23" s="51">
        <f>+Tabla13[[#This Row],[ORDEN PAGO]]/1000000</f>
        <v>1427.62358905</v>
      </c>
      <c r="AQ23" s="51">
        <f>+Tabla13[[#This Row],[PAGOS]]/1000000</f>
        <v>1427.62358905</v>
      </c>
      <c r="AR23" s="51">
        <f>+Tabla13[[#This Row],[APR. VIGENTE8]]-Tabla13[[#This Row],[COMPROMISO12]]</f>
        <v>856.33175495</v>
      </c>
      <c r="AS23" s="58" t="str">
        <f>CONCATENATE(Tabla13[[#This Row],[TIPO]],Tabla13[[#This Row],[CTA]])</f>
        <v>A03</v>
      </c>
    </row>
    <row r="24" spans="1:45" ht="30" customHeight="1" x14ac:dyDescent="0.25">
      <c r="A24" s="17" t="str">
        <f>(IFERROR(VLOOKUP(B24,[2]DIRECTORIO!$A$1:$B$19,2,FALSE),""))</f>
        <v>DESPACHO</v>
      </c>
      <c r="B24" s="17" t="str">
        <f>(IFERROR(VLOOKUP(E24,[2]DIRECTORIO!D:G,4,FALSE),""))</f>
        <v>Grupo de Comunicaciones y Prensa / Oficina de Tecnologías de la Información y las Comunicaciones</v>
      </c>
      <c r="C24" s="18" t="s">
        <v>39</v>
      </c>
      <c r="D24" s="17" t="s">
        <v>40</v>
      </c>
      <c r="E24" s="19" t="s">
        <v>95</v>
      </c>
      <c r="F24" s="18" t="s">
        <v>42</v>
      </c>
      <c r="G24" s="18" t="s">
        <v>52</v>
      </c>
      <c r="H24" s="18" t="s">
        <v>96</v>
      </c>
      <c r="I24" s="18" t="s">
        <v>43</v>
      </c>
      <c r="J24" s="18" t="s">
        <v>64</v>
      </c>
      <c r="K24" s="18"/>
      <c r="L24" s="18"/>
      <c r="M24" s="18"/>
      <c r="N24" s="18"/>
      <c r="O24" s="18" t="s">
        <v>44</v>
      </c>
      <c r="P24" s="18" t="s">
        <v>45</v>
      </c>
      <c r="Q24" s="18" t="s">
        <v>46</v>
      </c>
      <c r="R24" s="17" t="s">
        <v>97</v>
      </c>
      <c r="S24" s="20">
        <v>775600000</v>
      </c>
      <c r="T24" s="20">
        <v>0</v>
      </c>
      <c r="U24" s="20">
        <v>0</v>
      </c>
      <c r="V24" s="20">
        <v>775600000</v>
      </c>
      <c r="W24" s="20">
        <v>0</v>
      </c>
      <c r="X24" s="20">
        <v>775600000</v>
      </c>
      <c r="Y24" s="20">
        <v>0</v>
      </c>
      <c r="Z24" s="20">
        <v>775600000</v>
      </c>
      <c r="AA24" s="20">
        <v>542920000</v>
      </c>
      <c r="AB24" s="20">
        <v>542920000</v>
      </c>
      <c r="AC24" s="20">
        <v>542920000</v>
      </c>
      <c r="AD24" s="56" t="str">
        <f>VLOOKUP(E24,[2]DIRECTORIO!D:G,4,FALSE)</f>
        <v>Grupo de Comunicaciones y Prensa / Oficina de Tecnologías de la Información y las Comunicaciones</v>
      </c>
      <c r="AE24" s="56" t="str">
        <f>VLOOKUP(AD24,[2]DIRECTORIO!$A$1:$B$19,2,FALSE)</f>
        <v>DESPACHO</v>
      </c>
      <c r="AF24" s="56" t="str">
        <f>VLOOKUP(AD24,[2]DIRECTORIO!$A$1:$C$20,3,FALSE)</f>
        <v>Comunicaciones/Tics</v>
      </c>
      <c r="AG24" s="51">
        <f>+Tabla13[[#This Row],[APR. INICIAL]]/1000000</f>
        <v>775.6</v>
      </c>
      <c r="AH24" s="51">
        <f>+Tabla13[[#This Row],[APR. ADICIONADA]]/1000000</f>
        <v>0</v>
      </c>
      <c r="AI24" s="51">
        <f>+Tabla13[[#This Row],[APR. REDUCIDA]]/1000000</f>
        <v>0</v>
      </c>
      <c r="AJ24" s="51">
        <f>+Tabla13[[#This Row],[APR. VIGENTE]]/1000000</f>
        <v>775.6</v>
      </c>
      <c r="AK24" s="51">
        <f>+Tabla13[[#This Row],[APR BLOQUEADA]]/1000000</f>
        <v>0</v>
      </c>
      <c r="AL24" s="51">
        <f>+Tabla13[[#This Row],[CDP]]/1000000</f>
        <v>775.6</v>
      </c>
      <c r="AM24" s="51">
        <f>+Tabla13[[#This Row],[APR. DISPONIBLE]]/1000000</f>
        <v>0</v>
      </c>
      <c r="AN24" s="51">
        <f>+Tabla13[[#This Row],[COMPROMISO]]/1000000</f>
        <v>775.6</v>
      </c>
      <c r="AO24" s="51">
        <f>+Tabla13[[#This Row],[OBLIGACION]]/1000000</f>
        <v>542.91999999999996</v>
      </c>
      <c r="AP24" s="51">
        <f>+Tabla13[[#This Row],[ORDEN PAGO]]/1000000</f>
        <v>542.91999999999996</v>
      </c>
      <c r="AQ24" s="51">
        <f>+Tabla13[[#This Row],[PAGOS]]/1000000</f>
        <v>542.91999999999996</v>
      </c>
      <c r="AR24" s="51">
        <f>+Tabla13[[#This Row],[APR. VIGENTE8]]-Tabla13[[#This Row],[COMPROMISO12]]</f>
        <v>0</v>
      </c>
      <c r="AS24" s="58" t="str">
        <f>CONCATENATE(Tabla13[[#This Row],[TIPO]],Tabla13[[#This Row],[CTA]])</f>
        <v>A03</v>
      </c>
    </row>
    <row r="25" spans="1:45" ht="30" customHeight="1" x14ac:dyDescent="0.25">
      <c r="A25" s="17" t="str">
        <f>(IFERROR(VLOOKUP(B25,[2]DIRECTORIO!$A$1:$B$19,2,FALSE),""))</f>
        <v>DESPACHO</v>
      </c>
      <c r="B25" s="17" t="str">
        <f>(IFERROR(VLOOKUP(E25,[2]DIRECTORIO!D:G,4,FALSE),""))</f>
        <v>Oficina Asesora Jurídica</v>
      </c>
      <c r="C25" s="18" t="s">
        <v>39</v>
      </c>
      <c r="D25" s="17" t="s">
        <v>40</v>
      </c>
      <c r="E25" s="19" t="s">
        <v>98</v>
      </c>
      <c r="F25" s="18" t="s">
        <v>42</v>
      </c>
      <c r="G25" s="18" t="s">
        <v>52</v>
      </c>
      <c r="H25" s="18" t="s">
        <v>45</v>
      </c>
      <c r="I25" s="18"/>
      <c r="J25" s="18"/>
      <c r="K25" s="18"/>
      <c r="L25" s="18"/>
      <c r="M25" s="18"/>
      <c r="N25" s="18"/>
      <c r="O25" s="18" t="s">
        <v>44</v>
      </c>
      <c r="P25" s="18" t="s">
        <v>45</v>
      </c>
      <c r="Q25" s="18" t="s">
        <v>46</v>
      </c>
      <c r="R25" s="17" t="s">
        <v>99</v>
      </c>
      <c r="S25" s="20">
        <v>7700000000</v>
      </c>
      <c r="T25" s="20">
        <v>0</v>
      </c>
      <c r="U25" s="20">
        <v>0</v>
      </c>
      <c r="V25" s="20">
        <v>7700000000</v>
      </c>
      <c r="W25" s="20">
        <v>0</v>
      </c>
      <c r="X25" s="20">
        <v>7694747023</v>
      </c>
      <c r="Y25" s="20">
        <v>5252977</v>
      </c>
      <c r="Z25" s="20">
        <v>7213341275.3000002</v>
      </c>
      <c r="AA25" s="20">
        <v>7213341275.3000002</v>
      </c>
      <c r="AB25" s="20">
        <v>7213341275.3000002</v>
      </c>
      <c r="AC25" s="20">
        <v>7213341275.3000002</v>
      </c>
      <c r="AD25" s="56" t="str">
        <f>VLOOKUP(E25,[2]DIRECTORIO!D:G,4,FALSE)</f>
        <v>Oficina Asesora Jurídica</v>
      </c>
      <c r="AE25" s="56" t="str">
        <f>VLOOKUP(AD25,[2]DIRECTORIO!$A$1:$B$19,2,FALSE)</f>
        <v>DESPACHO</v>
      </c>
      <c r="AF25" s="56" t="str">
        <f>VLOOKUP(AD25,[2]DIRECTORIO!$A$1:$C$20,3,FALSE)</f>
        <v>Of. Asesora</v>
      </c>
      <c r="AG25" s="51">
        <f>+Tabla13[[#This Row],[APR. INICIAL]]/1000000</f>
        <v>7700</v>
      </c>
      <c r="AH25" s="51">
        <f>+Tabla13[[#This Row],[APR. ADICIONADA]]/1000000</f>
        <v>0</v>
      </c>
      <c r="AI25" s="51">
        <f>+Tabla13[[#This Row],[APR. REDUCIDA]]/1000000</f>
        <v>0</v>
      </c>
      <c r="AJ25" s="51">
        <f>+Tabla13[[#This Row],[APR. VIGENTE]]/1000000</f>
        <v>7700</v>
      </c>
      <c r="AK25" s="51">
        <f>+Tabla13[[#This Row],[APR BLOQUEADA]]/1000000</f>
        <v>0</v>
      </c>
      <c r="AL25" s="51">
        <f>+Tabla13[[#This Row],[CDP]]/1000000</f>
        <v>7694.7470229999999</v>
      </c>
      <c r="AM25" s="51">
        <f>+Tabla13[[#This Row],[APR. DISPONIBLE]]/1000000</f>
        <v>5.2529769999999996</v>
      </c>
      <c r="AN25" s="51">
        <f>+Tabla13[[#This Row],[COMPROMISO]]/1000000</f>
        <v>7213.3412753000002</v>
      </c>
      <c r="AO25" s="51">
        <f>+Tabla13[[#This Row],[OBLIGACION]]/1000000</f>
        <v>7213.3412753000002</v>
      </c>
      <c r="AP25" s="51">
        <f>+Tabla13[[#This Row],[ORDEN PAGO]]/1000000</f>
        <v>7213.3412753000002</v>
      </c>
      <c r="AQ25" s="51">
        <f>+Tabla13[[#This Row],[PAGOS]]/1000000</f>
        <v>7213.3412753000002</v>
      </c>
      <c r="AR25" s="51">
        <f>+Tabla13[[#This Row],[APR. VIGENTE8]]-Tabla13[[#This Row],[COMPROMISO12]]</f>
        <v>486.65872469999977</v>
      </c>
      <c r="AS25" s="58" t="str">
        <f>CONCATENATE(Tabla13[[#This Row],[TIPO]],Tabla13[[#This Row],[CTA]])</f>
        <v>A03</v>
      </c>
    </row>
    <row r="26" spans="1:45" ht="30" customHeight="1" x14ac:dyDescent="0.25">
      <c r="A26" s="17" t="str">
        <f>(IFERROR(VLOOKUP(B26,[2]DIRECTORIO!$A$1:$B$19,2,FALSE),""))</f>
        <v>VAA</v>
      </c>
      <c r="B26" s="17" t="str">
        <f>(IFERROR(VLOOKUP(E26,[2]DIRECTORIO!D:G,4,FALSE),""))</f>
        <v>Dirección de Cadenas Agrícolas y Forestales</v>
      </c>
      <c r="C26" s="18" t="s">
        <v>39</v>
      </c>
      <c r="D26" s="17" t="s">
        <v>40</v>
      </c>
      <c r="E26" s="19" t="s">
        <v>100</v>
      </c>
      <c r="F26" s="18" t="s">
        <v>42</v>
      </c>
      <c r="G26" s="18" t="s">
        <v>52</v>
      </c>
      <c r="H26" s="18" t="s">
        <v>101</v>
      </c>
      <c r="I26" s="18" t="s">
        <v>49</v>
      </c>
      <c r="J26" s="18" t="s">
        <v>64</v>
      </c>
      <c r="K26" s="18"/>
      <c r="L26" s="18"/>
      <c r="M26" s="18"/>
      <c r="N26" s="18"/>
      <c r="O26" s="18" t="s">
        <v>44</v>
      </c>
      <c r="P26" s="18" t="s">
        <v>45</v>
      </c>
      <c r="Q26" s="18" t="s">
        <v>46</v>
      </c>
      <c r="R26" s="17" t="s">
        <v>102</v>
      </c>
      <c r="S26" s="20">
        <v>10000000000</v>
      </c>
      <c r="T26" s="20">
        <v>0</v>
      </c>
      <c r="U26" s="20">
        <v>0</v>
      </c>
      <c r="V26" s="20">
        <v>10000000000</v>
      </c>
      <c r="W26" s="20">
        <v>0</v>
      </c>
      <c r="X26" s="20">
        <v>10000000000</v>
      </c>
      <c r="Y26" s="20">
        <v>0</v>
      </c>
      <c r="Z26" s="20">
        <v>10000000000</v>
      </c>
      <c r="AA26" s="20">
        <v>10000000000</v>
      </c>
      <c r="AB26" s="20">
        <v>10000000000</v>
      </c>
      <c r="AC26" s="20">
        <v>10000000000</v>
      </c>
      <c r="AD26" s="56" t="str">
        <f>VLOOKUP(E26,[2]DIRECTORIO!D:G,4,FALSE)</f>
        <v>Dirección de Cadenas Agrícolas y Forestales</v>
      </c>
      <c r="AE26" s="56" t="str">
        <f>VLOOKUP(AD26,[2]DIRECTORIO!$A$1:$B$19,2,FALSE)</f>
        <v>VAA</v>
      </c>
      <c r="AF26" s="56" t="str">
        <f>VLOOKUP(AD26,[2]DIRECTORIO!$A$1:$C$20,3,FALSE)</f>
        <v>C.Agrícolas</v>
      </c>
      <c r="AG26" s="51">
        <f>+Tabla13[[#This Row],[APR. INICIAL]]/1000000</f>
        <v>10000</v>
      </c>
      <c r="AH26" s="51">
        <f>+Tabla13[[#This Row],[APR. ADICIONADA]]/1000000</f>
        <v>0</v>
      </c>
      <c r="AI26" s="51">
        <f>+Tabla13[[#This Row],[APR. REDUCIDA]]/1000000</f>
        <v>0</v>
      </c>
      <c r="AJ26" s="51">
        <f>+Tabla13[[#This Row],[APR. VIGENTE]]/1000000</f>
        <v>10000</v>
      </c>
      <c r="AK26" s="51">
        <f>+Tabla13[[#This Row],[APR BLOQUEADA]]/1000000</f>
        <v>0</v>
      </c>
      <c r="AL26" s="51">
        <f>+Tabla13[[#This Row],[CDP]]/1000000</f>
        <v>10000</v>
      </c>
      <c r="AM26" s="51">
        <f>+Tabla13[[#This Row],[APR. DISPONIBLE]]/1000000</f>
        <v>0</v>
      </c>
      <c r="AN26" s="51">
        <f>+Tabla13[[#This Row],[COMPROMISO]]/1000000</f>
        <v>10000</v>
      </c>
      <c r="AO26" s="51">
        <f>+Tabla13[[#This Row],[OBLIGACION]]/1000000</f>
        <v>10000</v>
      </c>
      <c r="AP26" s="51">
        <f>+Tabla13[[#This Row],[ORDEN PAGO]]/1000000</f>
        <v>10000</v>
      </c>
      <c r="AQ26" s="51">
        <f>+Tabla13[[#This Row],[PAGOS]]/1000000</f>
        <v>10000</v>
      </c>
      <c r="AR26" s="51">
        <f>+Tabla13[[#This Row],[APR. VIGENTE8]]-Tabla13[[#This Row],[COMPROMISO12]]</f>
        <v>0</v>
      </c>
      <c r="AS26" s="58" t="str">
        <f>CONCATENATE(Tabla13[[#This Row],[TIPO]],Tabla13[[#This Row],[CTA]])</f>
        <v>A03</v>
      </c>
    </row>
    <row r="27" spans="1:45" ht="30" customHeight="1" x14ac:dyDescent="0.25">
      <c r="A27" s="17" t="str">
        <f>(IFERROR(VLOOKUP(B27,[2]DIRECTORIO!$A$1:$B$19,2,FALSE),""))</f>
        <v>VAA</v>
      </c>
      <c r="B27" s="17" t="str">
        <f>(IFERROR(VLOOKUP(E27,[2]DIRECTORIO!D:G,4,FALSE),""))</f>
        <v>Dirección de Financiamiento y Riesgos Agropecuarios</v>
      </c>
      <c r="C27" s="18" t="s">
        <v>39</v>
      </c>
      <c r="D27" s="17" t="s">
        <v>40</v>
      </c>
      <c r="E27" s="19" t="s">
        <v>103</v>
      </c>
      <c r="F27" s="18" t="s">
        <v>42</v>
      </c>
      <c r="G27" s="18" t="s">
        <v>52</v>
      </c>
      <c r="H27" s="18" t="s">
        <v>101</v>
      </c>
      <c r="I27" s="18" t="s">
        <v>96</v>
      </c>
      <c r="J27" s="18" t="s">
        <v>83</v>
      </c>
      <c r="K27" s="18"/>
      <c r="L27" s="18"/>
      <c r="M27" s="18"/>
      <c r="N27" s="18"/>
      <c r="O27" s="18" t="s">
        <v>44</v>
      </c>
      <c r="P27" s="18" t="s">
        <v>45</v>
      </c>
      <c r="Q27" s="18" t="s">
        <v>46</v>
      </c>
      <c r="R27" s="17" t="s">
        <v>104</v>
      </c>
      <c r="S27" s="20">
        <v>1340303000</v>
      </c>
      <c r="T27" s="20">
        <v>0</v>
      </c>
      <c r="U27" s="20">
        <v>0</v>
      </c>
      <c r="V27" s="20">
        <v>1340303000</v>
      </c>
      <c r="W27" s="20">
        <v>0</v>
      </c>
      <c r="X27" s="20">
        <v>1340303000</v>
      </c>
      <c r="Y27" s="20">
        <v>0</v>
      </c>
      <c r="Z27" s="20">
        <v>1340303000</v>
      </c>
      <c r="AA27" s="20">
        <v>1340303000</v>
      </c>
      <c r="AB27" s="20">
        <v>1340303000</v>
      </c>
      <c r="AC27" s="20">
        <v>1340303000</v>
      </c>
      <c r="AD27" s="56" t="str">
        <f>VLOOKUP(E27,[2]DIRECTORIO!D:G,4,FALSE)</f>
        <v>Dirección de Financiamiento y Riesgos Agropecuarios</v>
      </c>
      <c r="AE27" s="56" t="str">
        <f>VLOOKUP(AD27,[2]DIRECTORIO!$A$1:$B$19,2,FALSE)</f>
        <v>VAA</v>
      </c>
      <c r="AF27" s="56" t="str">
        <f>VLOOKUP(AD27,[2]DIRECTORIO!$A$1:$C$20,3,FALSE)</f>
        <v>Financiamiento</v>
      </c>
      <c r="AG27" s="51">
        <f>+Tabla13[[#This Row],[APR. INICIAL]]/1000000</f>
        <v>1340.3030000000001</v>
      </c>
      <c r="AH27" s="51">
        <f>+Tabla13[[#This Row],[APR. ADICIONADA]]/1000000</f>
        <v>0</v>
      </c>
      <c r="AI27" s="51">
        <f>+Tabla13[[#This Row],[APR. REDUCIDA]]/1000000</f>
        <v>0</v>
      </c>
      <c r="AJ27" s="51">
        <f>+Tabla13[[#This Row],[APR. VIGENTE]]/1000000</f>
        <v>1340.3030000000001</v>
      </c>
      <c r="AK27" s="51">
        <f>+Tabla13[[#This Row],[APR BLOQUEADA]]/1000000</f>
        <v>0</v>
      </c>
      <c r="AL27" s="51">
        <f>+Tabla13[[#This Row],[CDP]]/1000000</f>
        <v>1340.3030000000001</v>
      </c>
      <c r="AM27" s="51">
        <f>+Tabla13[[#This Row],[APR. DISPONIBLE]]/1000000</f>
        <v>0</v>
      </c>
      <c r="AN27" s="51">
        <f>+Tabla13[[#This Row],[COMPROMISO]]/1000000</f>
        <v>1340.3030000000001</v>
      </c>
      <c r="AO27" s="51">
        <f>+Tabla13[[#This Row],[OBLIGACION]]/1000000</f>
        <v>1340.3030000000001</v>
      </c>
      <c r="AP27" s="51">
        <f>+Tabla13[[#This Row],[ORDEN PAGO]]/1000000</f>
        <v>1340.3030000000001</v>
      </c>
      <c r="AQ27" s="51">
        <f>+Tabla13[[#This Row],[PAGOS]]/1000000</f>
        <v>1340.3030000000001</v>
      </c>
      <c r="AR27" s="51">
        <f>+Tabla13[[#This Row],[APR. VIGENTE8]]-Tabla13[[#This Row],[COMPROMISO12]]</f>
        <v>0</v>
      </c>
      <c r="AS27" s="58" t="str">
        <f>CONCATENATE(Tabla13[[#This Row],[TIPO]],Tabla13[[#This Row],[CTA]])</f>
        <v>A03</v>
      </c>
    </row>
    <row r="28" spans="1:45" ht="48" customHeight="1" x14ac:dyDescent="0.25">
      <c r="A28" s="17" t="str">
        <f>(IFERROR(VLOOKUP(B28,[2]DIRECTORIO!$A$1:$B$19,2,FALSE),""))</f>
        <v>SECRETARIA</v>
      </c>
      <c r="B28" s="17" t="str">
        <f>(IFERROR(VLOOKUP(E28,[2]DIRECTORIO!D:G,4,FALSE),""))</f>
        <v>Subdirección Administrativa</v>
      </c>
      <c r="C28" s="18" t="s">
        <v>39</v>
      </c>
      <c r="D28" s="17" t="s">
        <v>40</v>
      </c>
      <c r="E28" s="19" t="s">
        <v>105</v>
      </c>
      <c r="F28" s="18" t="s">
        <v>42</v>
      </c>
      <c r="G28" s="18" t="s">
        <v>106</v>
      </c>
      <c r="H28" s="18" t="s">
        <v>43</v>
      </c>
      <c r="I28" s="18"/>
      <c r="J28" s="18"/>
      <c r="K28" s="18"/>
      <c r="L28" s="18"/>
      <c r="M28" s="18"/>
      <c r="N28" s="18"/>
      <c r="O28" s="18" t="s">
        <v>44</v>
      </c>
      <c r="P28" s="18" t="s">
        <v>45</v>
      </c>
      <c r="Q28" s="18" t="s">
        <v>46</v>
      </c>
      <c r="R28" s="17" t="s">
        <v>107</v>
      </c>
      <c r="S28" s="20">
        <v>6275074000</v>
      </c>
      <c r="T28" s="20">
        <v>0</v>
      </c>
      <c r="U28" s="20">
        <v>0</v>
      </c>
      <c r="V28" s="20">
        <v>6275074000</v>
      </c>
      <c r="W28" s="20">
        <v>0</v>
      </c>
      <c r="X28" s="20">
        <v>6275074000</v>
      </c>
      <c r="Y28" s="20">
        <v>0</v>
      </c>
      <c r="Z28" s="20">
        <v>6051079571</v>
      </c>
      <c r="AA28" s="20">
        <v>6051079571</v>
      </c>
      <c r="AB28" s="20">
        <v>6051079571</v>
      </c>
      <c r="AC28" s="20">
        <v>6051079571</v>
      </c>
      <c r="AD28" s="56" t="str">
        <f>VLOOKUP(E28,[2]DIRECTORIO!D:G,4,FALSE)</f>
        <v>Subdirección Administrativa</v>
      </c>
      <c r="AE28" s="56" t="str">
        <f>VLOOKUP(AD28,[2]DIRECTORIO!$A$1:$B$19,2,FALSE)</f>
        <v>SECRETARIA</v>
      </c>
      <c r="AF28" s="56" t="str">
        <f>VLOOKUP(AD28,[2]DIRECTORIO!$A$1:$C$20,3,FALSE)</f>
        <v>Administrativa</v>
      </c>
      <c r="AG28" s="51">
        <f>+Tabla13[[#This Row],[APR. INICIAL]]/1000000</f>
        <v>6275.0739999999996</v>
      </c>
      <c r="AH28" s="51">
        <f>+Tabla13[[#This Row],[APR. ADICIONADA]]/1000000</f>
        <v>0</v>
      </c>
      <c r="AI28" s="51">
        <f>+Tabla13[[#This Row],[APR. REDUCIDA]]/1000000</f>
        <v>0</v>
      </c>
      <c r="AJ28" s="51">
        <f>+Tabla13[[#This Row],[APR. VIGENTE]]/1000000</f>
        <v>6275.0739999999996</v>
      </c>
      <c r="AK28" s="51">
        <f>+Tabla13[[#This Row],[APR BLOQUEADA]]/1000000</f>
        <v>0</v>
      </c>
      <c r="AL28" s="51">
        <f>+Tabla13[[#This Row],[CDP]]/1000000</f>
        <v>6275.0739999999996</v>
      </c>
      <c r="AM28" s="51">
        <f>+Tabla13[[#This Row],[APR. DISPONIBLE]]/1000000</f>
        <v>0</v>
      </c>
      <c r="AN28" s="51">
        <f>+Tabla13[[#This Row],[COMPROMISO]]/1000000</f>
        <v>6051.0795710000002</v>
      </c>
      <c r="AO28" s="51">
        <f>+Tabla13[[#This Row],[OBLIGACION]]/1000000</f>
        <v>6051.0795710000002</v>
      </c>
      <c r="AP28" s="51">
        <f>+Tabla13[[#This Row],[ORDEN PAGO]]/1000000</f>
        <v>6051.0795710000002</v>
      </c>
      <c r="AQ28" s="51">
        <f>+Tabla13[[#This Row],[PAGOS]]/1000000</f>
        <v>6051.0795710000002</v>
      </c>
      <c r="AR28" s="51">
        <f>+Tabla13[[#This Row],[APR. VIGENTE8]]-Tabla13[[#This Row],[COMPROMISO12]]</f>
        <v>223.9944289999994</v>
      </c>
      <c r="AS28" s="58" t="str">
        <f>CONCATENATE(Tabla13[[#This Row],[TIPO]],Tabla13[[#This Row],[CTA]])</f>
        <v>A08</v>
      </c>
    </row>
    <row r="29" spans="1:45" ht="30" customHeight="1" x14ac:dyDescent="0.25">
      <c r="A29" s="17" t="str">
        <f>(IFERROR(VLOOKUP(B29,[2]DIRECTORIO!$A$1:$B$19,2,FALSE),""))</f>
        <v>SECRETARIA</v>
      </c>
      <c r="B29" s="17" t="str">
        <f>(IFERROR(VLOOKUP(E29,[2]DIRECTORIO!D:G,4,FALSE),""))</f>
        <v>Subdirección Administrativa</v>
      </c>
      <c r="C29" s="18" t="s">
        <v>39</v>
      </c>
      <c r="D29" s="17" t="s">
        <v>40</v>
      </c>
      <c r="E29" s="19" t="s">
        <v>108</v>
      </c>
      <c r="F29" s="18" t="s">
        <v>42</v>
      </c>
      <c r="G29" s="18" t="s">
        <v>106</v>
      </c>
      <c r="H29" s="18" t="s">
        <v>52</v>
      </c>
      <c r="I29" s="18"/>
      <c r="J29" s="18"/>
      <c r="K29" s="18"/>
      <c r="L29" s="18"/>
      <c r="M29" s="18"/>
      <c r="N29" s="18"/>
      <c r="O29" s="18" t="s">
        <v>44</v>
      </c>
      <c r="P29" s="18" t="s">
        <v>45</v>
      </c>
      <c r="Q29" s="18" t="s">
        <v>46</v>
      </c>
      <c r="R29" s="17" t="s">
        <v>109</v>
      </c>
      <c r="S29" s="20">
        <v>31672000</v>
      </c>
      <c r="T29" s="20">
        <v>0</v>
      </c>
      <c r="U29" s="20">
        <v>0</v>
      </c>
      <c r="V29" s="20">
        <v>31672000</v>
      </c>
      <c r="W29" s="20">
        <v>0</v>
      </c>
      <c r="X29" s="20">
        <v>0</v>
      </c>
      <c r="Y29" s="20">
        <v>31672000</v>
      </c>
      <c r="Z29" s="20">
        <v>0</v>
      </c>
      <c r="AA29" s="20">
        <v>0</v>
      </c>
      <c r="AB29" s="20">
        <v>0</v>
      </c>
      <c r="AC29" s="20">
        <v>0</v>
      </c>
      <c r="AD29" s="56" t="str">
        <f>VLOOKUP(E29,[2]DIRECTORIO!D:G,4,FALSE)</f>
        <v>Subdirección Administrativa</v>
      </c>
      <c r="AE29" s="56" t="str">
        <f>VLOOKUP(AD29,[2]DIRECTORIO!$A$1:$B$19,2,FALSE)</f>
        <v>SECRETARIA</v>
      </c>
      <c r="AF29" s="56" t="str">
        <f>VLOOKUP(AD29,[2]DIRECTORIO!$A$1:$C$20,3,FALSE)</f>
        <v>Administrativa</v>
      </c>
      <c r="AG29" s="51">
        <f>+Tabla13[[#This Row],[APR. INICIAL]]/1000000</f>
        <v>31.672000000000001</v>
      </c>
      <c r="AH29" s="51">
        <f>+Tabla13[[#This Row],[APR. ADICIONADA]]/1000000</f>
        <v>0</v>
      </c>
      <c r="AI29" s="51">
        <f>+Tabla13[[#This Row],[APR. REDUCIDA]]/1000000</f>
        <v>0</v>
      </c>
      <c r="AJ29" s="51">
        <f>+Tabla13[[#This Row],[APR. VIGENTE]]/1000000</f>
        <v>31.672000000000001</v>
      </c>
      <c r="AK29" s="51">
        <f>+Tabla13[[#This Row],[APR BLOQUEADA]]/1000000</f>
        <v>0</v>
      </c>
      <c r="AL29" s="51">
        <f>+Tabla13[[#This Row],[CDP]]/1000000</f>
        <v>0</v>
      </c>
      <c r="AM29" s="51">
        <f>+Tabla13[[#This Row],[APR. DISPONIBLE]]/1000000</f>
        <v>31.672000000000001</v>
      </c>
      <c r="AN29" s="51">
        <f>+Tabla13[[#This Row],[COMPROMISO]]/1000000</f>
        <v>0</v>
      </c>
      <c r="AO29" s="51">
        <f>+Tabla13[[#This Row],[OBLIGACION]]/1000000</f>
        <v>0</v>
      </c>
      <c r="AP29" s="51">
        <f>+Tabla13[[#This Row],[ORDEN PAGO]]/1000000</f>
        <v>0</v>
      </c>
      <c r="AQ29" s="51">
        <f>+Tabla13[[#This Row],[PAGOS]]/1000000</f>
        <v>0</v>
      </c>
      <c r="AR29" s="51">
        <f>+Tabla13[[#This Row],[APR. VIGENTE8]]-Tabla13[[#This Row],[COMPROMISO12]]</f>
        <v>31.672000000000001</v>
      </c>
      <c r="AS29" s="58" t="str">
        <f>CONCATENATE(Tabla13[[#This Row],[TIPO]],Tabla13[[#This Row],[CTA]])</f>
        <v>A08</v>
      </c>
    </row>
    <row r="30" spans="1:45" ht="30" customHeight="1" x14ac:dyDescent="0.25">
      <c r="A30" s="17" t="str">
        <f>(IFERROR(VLOOKUP(B30,[2]DIRECTORIO!$A$1:$B$19,2,FALSE),""))</f>
        <v>SECRETARIA</v>
      </c>
      <c r="B30" s="17" t="str">
        <f>(IFERROR(VLOOKUP(E30,[2]DIRECTORIO!D:G,4,FALSE),""))</f>
        <v>Subdirección Administrativa</v>
      </c>
      <c r="C30" s="18" t="s">
        <v>39</v>
      </c>
      <c r="D30" s="17" t="s">
        <v>40</v>
      </c>
      <c r="E30" s="19" t="s">
        <v>110</v>
      </c>
      <c r="F30" s="18" t="s">
        <v>42</v>
      </c>
      <c r="G30" s="18" t="s">
        <v>106</v>
      </c>
      <c r="H30" s="18" t="s">
        <v>76</v>
      </c>
      <c r="I30" s="18" t="s">
        <v>43</v>
      </c>
      <c r="J30" s="18"/>
      <c r="K30" s="18"/>
      <c r="L30" s="18"/>
      <c r="M30" s="18"/>
      <c r="N30" s="18"/>
      <c r="O30" s="18" t="s">
        <v>44</v>
      </c>
      <c r="P30" s="18" t="s">
        <v>101</v>
      </c>
      <c r="Q30" s="18" t="s">
        <v>111</v>
      </c>
      <c r="R30" s="17" t="s">
        <v>112</v>
      </c>
      <c r="S30" s="20">
        <v>2866049000</v>
      </c>
      <c r="T30" s="20">
        <v>0</v>
      </c>
      <c r="U30" s="20">
        <v>0</v>
      </c>
      <c r="V30" s="20">
        <v>2866049000</v>
      </c>
      <c r="W30" s="20">
        <v>0</v>
      </c>
      <c r="X30" s="20">
        <v>2642447256</v>
      </c>
      <c r="Y30" s="20">
        <v>223601744</v>
      </c>
      <c r="Z30" s="20">
        <v>2370136566</v>
      </c>
      <c r="AA30" s="20">
        <v>2370136566</v>
      </c>
      <c r="AB30" s="20">
        <v>2370136566</v>
      </c>
      <c r="AC30" s="20">
        <v>2370136566</v>
      </c>
      <c r="AD30" s="59" t="str">
        <f>VLOOKUP(E30,[2]DIRECTORIO!D:G,4,FALSE)</f>
        <v>Subdirección Administrativa</v>
      </c>
      <c r="AE30" s="59" t="str">
        <f>VLOOKUP(AD30,[2]DIRECTORIO!$A$1:$B$19,2,FALSE)</f>
        <v>SECRETARIA</v>
      </c>
      <c r="AF30" s="56" t="str">
        <f>VLOOKUP(AD30,[2]DIRECTORIO!$A$1:$C$20,3,FALSE)</f>
        <v>Administrativa</v>
      </c>
      <c r="AG30" s="51">
        <f>+Tabla13[[#This Row],[APR. INICIAL]]/1000000</f>
        <v>2866.049</v>
      </c>
      <c r="AH30" s="51">
        <f>+Tabla13[[#This Row],[APR. ADICIONADA]]/1000000</f>
        <v>0</v>
      </c>
      <c r="AI30" s="51">
        <f>+Tabla13[[#This Row],[APR. REDUCIDA]]/1000000</f>
        <v>0</v>
      </c>
      <c r="AJ30" s="51">
        <f>+Tabla13[[#This Row],[APR. VIGENTE]]/1000000</f>
        <v>2866.049</v>
      </c>
      <c r="AK30" s="51">
        <f>+Tabla13[[#This Row],[APR BLOQUEADA]]/1000000</f>
        <v>0</v>
      </c>
      <c r="AL30" s="51">
        <f>+Tabla13[[#This Row],[CDP]]/1000000</f>
        <v>2642.4472559999999</v>
      </c>
      <c r="AM30" s="51">
        <f>+Tabla13[[#This Row],[APR. DISPONIBLE]]/1000000</f>
        <v>223.601744</v>
      </c>
      <c r="AN30" s="51">
        <f>+Tabla13[[#This Row],[COMPROMISO]]/1000000</f>
        <v>2370.1365660000001</v>
      </c>
      <c r="AO30" s="51">
        <f>+Tabla13[[#This Row],[OBLIGACION]]/1000000</f>
        <v>2370.1365660000001</v>
      </c>
      <c r="AP30" s="51">
        <f>+Tabla13[[#This Row],[ORDEN PAGO]]/1000000</f>
        <v>2370.1365660000001</v>
      </c>
      <c r="AQ30" s="51">
        <f>+Tabla13[[#This Row],[PAGOS]]/1000000</f>
        <v>2370.1365660000001</v>
      </c>
      <c r="AR30" s="51">
        <f>+Tabla13[[#This Row],[APR. VIGENTE8]]-Tabla13[[#This Row],[COMPROMISO12]]</f>
        <v>495.91243399999985</v>
      </c>
      <c r="AS30" s="58" t="str">
        <f>CONCATENATE(Tabla13[[#This Row],[TIPO]],Tabla13[[#This Row],[CTA]])</f>
        <v>A08</v>
      </c>
    </row>
    <row r="31" spans="1:45" ht="30" customHeight="1" x14ac:dyDescent="0.25">
      <c r="A31" s="17" t="str">
        <f>(IFERROR(VLOOKUP(B31,[2]DIRECTORIO!$A$1:$B$19,2,FALSE),""))</f>
        <v>DESPACHO</v>
      </c>
      <c r="B31" s="17" t="str">
        <f>(IFERROR(VLOOKUP(E31,[2]DIRECTORIO!D:G,4,FALSE),""))</f>
        <v>Oficina Asesora Jurídica</v>
      </c>
      <c r="C31" s="18" t="s">
        <v>39</v>
      </c>
      <c r="D31" s="17" t="s">
        <v>40</v>
      </c>
      <c r="E31" s="19" t="s">
        <v>214</v>
      </c>
      <c r="F31" s="18" t="s">
        <v>215</v>
      </c>
      <c r="G31" s="18" t="s">
        <v>45</v>
      </c>
      <c r="H31" s="18" t="s">
        <v>76</v>
      </c>
      <c r="I31" s="18" t="s">
        <v>43</v>
      </c>
      <c r="J31" s="18"/>
      <c r="K31" s="18"/>
      <c r="L31" s="18"/>
      <c r="M31" s="18"/>
      <c r="N31" s="18"/>
      <c r="O31" s="18" t="s">
        <v>44</v>
      </c>
      <c r="P31" s="18" t="s">
        <v>101</v>
      </c>
      <c r="Q31" s="18" t="s">
        <v>46</v>
      </c>
      <c r="R31" s="17" t="s">
        <v>216</v>
      </c>
      <c r="S31" s="20">
        <v>1775546272</v>
      </c>
      <c r="T31" s="20">
        <v>0</v>
      </c>
      <c r="U31" s="20">
        <v>0</v>
      </c>
      <c r="V31" s="20">
        <v>1775546272</v>
      </c>
      <c r="W31" s="20">
        <v>0</v>
      </c>
      <c r="X31" s="20">
        <v>1775546272</v>
      </c>
      <c r="Y31" s="20">
        <v>0</v>
      </c>
      <c r="Z31" s="20">
        <v>1775546272</v>
      </c>
      <c r="AA31" s="20">
        <v>1775546272</v>
      </c>
      <c r="AB31" s="20">
        <v>1775546272</v>
      </c>
      <c r="AC31" s="20">
        <v>1775546272</v>
      </c>
      <c r="AD31" s="59" t="str">
        <f>VLOOKUP(E31,[2]DIRECTORIO!D:G,4,FALSE)</f>
        <v>Oficina Asesora Jurídica</v>
      </c>
      <c r="AE31" s="59" t="str">
        <f>VLOOKUP(AD31,[2]DIRECTORIO!$A$1:$B$19,2,FALSE)</f>
        <v>DESPACHO</v>
      </c>
      <c r="AF31" s="56" t="str">
        <f>VLOOKUP(AD31,[2]DIRECTORIO!$A$1:$C$20,3,FALSE)</f>
        <v>Of. Asesora</v>
      </c>
      <c r="AG31" s="51">
        <f>+Tabla13[[#This Row],[APR. INICIAL]]/1000000</f>
        <v>1775.546272</v>
      </c>
      <c r="AH31" s="51">
        <f>+Tabla13[[#This Row],[APR. ADICIONADA]]/1000000</f>
        <v>0</v>
      </c>
      <c r="AI31" s="51">
        <f>+Tabla13[[#This Row],[APR. REDUCIDA]]/1000000</f>
        <v>0</v>
      </c>
      <c r="AJ31" s="51">
        <f>+Tabla13[[#This Row],[APR. VIGENTE]]/1000000</f>
        <v>1775.546272</v>
      </c>
      <c r="AK31" s="51">
        <f>+Tabla13[[#This Row],[APR BLOQUEADA]]/1000000</f>
        <v>0</v>
      </c>
      <c r="AL31" s="51">
        <f>+Tabla13[[#This Row],[CDP]]/1000000</f>
        <v>1775.546272</v>
      </c>
      <c r="AM31" s="51">
        <f>+Tabla13[[#This Row],[APR. DISPONIBLE]]/1000000</f>
        <v>0</v>
      </c>
      <c r="AN31" s="51">
        <f>+Tabla13[[#This Row],[COMPROMISO]]/1000000</f>
        <v>1775.546272</v>
      </c>
      <c r="AO31" s="51">
        <f>+Tabla13[[#This Row],[OBLIGACION]]/1000000</f>
        <v>1775.546272</v>
      </c>
      <c r="AP31" s="51">
        <f>+Tabla13[[#This Row],[ORDEN PAGO]]/1000000</f>
        <v>1775.546272</v>
      </c>
      <c r="AQ31" s="51">
        <f>+Tabla13[[#This Row],[PAGOS]]/1000000</f>
        <v>1775.546272</v>
      </c>
      <c r="AR31" s="51">
        <f>+Tabla13[[#This Row],[APR. VIGENTE8]]-Tabla13[[#This Row],[COMPROMISO12]]</f>
        <v>0</v>
      </c>
      <c r="AS31" s="58" t="str">
        <f>CONCATENATE(Tabla13[[#This Row],[TIPO]],Tabla13[[#This Row],[CTA]])</f>
        <v>B10</v>
      </c>
    </row>
    <row r="32" spans="1:45" ht="30" customHeight="1" x14ac:dyDescent="0.25">
      <c r="A32" s="17" t="str">
        <f>(IFERROR(VLOOKUP(B32,[2]DIRECTORIO!$A$1:$B$19,2,FALSE),""))</f>
        <v>VDR</v>
      </c>
      <c r="B32" s="17" t="str">
        <f>(IFERROR(VLOOKUP(E32,[2]DIRECTORIO!D:G,4,FALSE),""))</f>
        <v>Dirección de Gestión de Bienes Públicos Rurales</v>
      </c>
      <c r="C32" s="18" t="s">
        <v>39</v>
      </c>
      <c r="D32" s="17" t="s">
        <v>40</v>
      </c>
      <c r="E32" s="19" t="s">
        <v>217</v>
      </c>
      <c r="F32" s="18" t="s">
        <v>114</v>
      </c>
      <c r="G32" s="18" t="s">
        <v>115</v>
      </c>
      <c r="H32" s="18" t="s">
        <v>116</v>
      </c>
      <c r="I32" s="18" t="s">
        <v>117</v>
      </c>
      <c r="J32" s="18"/>
      <c r="K32" s="18"/>
      <c r="L32" s="18"/>
      <c r="M32" s="18"/>
      <c r="N32" s="18"/>
      <c r="O32" s="18" t="s">
        <v>44</v>
      </c>
      <c r="P32" s="18" t="s">
        <v>45</v>
      </c>
      <c r="Q32" s="18" t="s">
        <v>46</v>
      </c>
      <c r="R32" s="17" t="s">
        <v>218</v>
      </c>
      <c r="S32" s="20">
        <v>40000000000</v>
      </c>
      <c r="T32" s="20">
        <v>0</v>
      </c>
      <c r="U32" s="20">
        <v>0</v>
      </c>
      <c r="V32" s="20">
        <v>40000000000</v>
      </c>
      <c r="W32" s="20">
        <v>0</v>
      </c>
      <c r="X32" s="20">
        <v>33158963361.279999</v>
      </c>
      <c r="Y32" s="20">
        <v>6841036638.7200003</v>
      </c>
      <c r="Z32" s="20">
        <v>33121802934.279999</v>
      </c>
      <c r="AA32" s="20">
        <v>6180735597</v>
      </c>
      <c r="AB32" s="20">
        <v>6160061135</v>
      </c>
      <c r="AC32" s="20">
        <v>6160061135</v>
      </c>
      <c r="AD32" s="59" t="str">
        <f>VLOOKUP(E32,[2]DIRECTORIO!D:G,4,FALSE)</f>
        <v>Dirección de Gestión de Bienes Públicos Rurales</v>
      </c>
      <c r="AE32" s="59" t="str">
        <f>VLOOKUP(AD32,[2]DIRECTORIO!$A$1:$B$19,2,FALSE)</f>
        <v>VDR</v>
      </c>
      <c r="AF32" s="56" t="str">
        <f>VLOOKUP(AD32,[2]DIRECTORIO!$A$1:$C$20,3,FALSE)</f>
        <v>Bienes</v>
      </c>
      <c r="AG32" s="51">
        <f>+Tabla13[[#This Row],[APR. INICIAL]]/1000000</f>
        <v>40000</v>
      </c>
      <c r="AH32" s="51">
        <f>+Tabla13[[#This Row],[APR. ADICIONADA]]/1000000</f>
        <v>0</v>
      </c>
      <c r="AI32" s="51">
        <f>+Tabla13[[#This Row],[APR. REDUCIDA]]/1000000</f>
        <v>0</v>
      </c>
      <c r="AJ32" s="51">
        <f>+Tabla13[[#This Row],[APR. VIGENTE]]/1000000</f>
        <v>40000</v>
      </c>
      <c r="AK32" s="51">
        <f>+Tabla13[[#This Row],[APR BLOQUEADA]]/1000000</f>
        <v>0</v>
      </c>
      <c r="AL32" s="51">
        <f>+Tabla13[[#This Row],[CDP]]/1000000</f>
        <v>33158.963361279995</v>
      </c>
      <c r="AM32" s="51">
        <f>+Tabla13[[#This Row],[APR. DISPONIBLE]]/1000000</f>
        <v>6841.0366387200002</v>
      </c>
      <c r="AN32" s="51">
        <f>+Tabla13[[#This Row],[COMPROMISO]]/1000000</f>
        <v>33121.80293428</v>
      </c>
      <c r="AO32" s="51">
        <f>+Tabla13[[#This Row],[OBLIGACION]]/1000000</f>
        <v>6180.7355969999999</v>
      </c>
      <c r="AP32" s="51">
        <f>+Tabla13[[#This Row],[ORDEN PAGO]]/1000000</f>
        <v>6160.0611349999999</v>
      </c>
      <c r="AQ32" s="51">
        <f>+Tabla13[[#This Row],[PAGOS]]/1000000</f>
        <v>6160.0611349999999</v>
      </c>
      <c r="AR32" s="51">
        <f>+Tabla13[[#This Row],[APR. VIGENTE8]]-Tabla13[[#This Row],[COMPROMISO12]]</f>
        <v>6878.19706572</v>
      </c>
      <c r="AS32" s="58" t="str">
        <f>CONCATENATE(Tabla13[[#This Row],[TIPO]],Tabla13[[#This Row],[CTA]])</f>
        <v>C1701</v>
      </c>
    </row>
    <row r="33" spans="1:45" ht="30" customHeight="1" x14ac:dyDescent="0.25">
      <c r="A33" s="17" t="str">
        <f>(IFERROR(VLOOKUP(B33,[2]DIRECTORIO!$A$1:$B$19,2,FALSE),""))</f>
        <v>VDR</v>
      </c>
      <c r="B33" s="17" t="str">
        <f>(IFERROR(VLOOKUP(E33,[2]DIRECTORIO!D:G,4,FALSE),""))</f>
        <v>Dirección de Capacidades Productivas y Generación de Ingresos</v>
      </c>
      <c r="C33" s="18" t="s">
        <v>39</v>
      </c>
      <c r="D33" s="17" t="s">
        <v>40</v>
      </c>
      <c r="E33" s="19" t="s">
        <v>219</v>
      </c>
      <c r="F33" s="18" t="s">
        <v>114</v>
      </c>
      <c r="G33" s="18" t="s">
        <v>121</v>
      </c>
      <c r="H33" s="18" t="s">
        <v>116</v>
      </c>
      <c r="I33" s="18" t="s">
        <v>220</v>
      </c>
      <c r="J33" s="18"/>
      <c r="K33" s="18"/>
      <c r="L33" s="18"/>
      <c r="M33" s="18"/>
      <c r="N33" s="18"/>
      <c r="O33" s="18" t="s">
        <v>44</v>
      </c>
      <c r="P33" s="18" t="s">
        <v>45</v>
      </c>
      <c r="Q33" s="18" t="s">
        <v>46</v>
      </c>
      <c r="R33" s="17" t="s">
        <v>221</v>
      </c>
      <c r="S33" s="20">
        <v>33500000000</v>
      </c>
      <c r="T33" s="20">
        <v>0</v>
      </c>
      <c r="U33" s="20">
        <v>0</v>
      </c>
      <c r="V33" s="20">
        <v>33500000000</v>
      </c>
      <c r="W33" s="20">
        <v>0</v>
      </c>
      <c r="X33" s="20">
        <v>33493916667</v>
      </c>
      <c r="Y33" s="20">
        <v>6083333</v>
      </c>
      <c r="Z33" s="20">
        <v>33493916667</v>
      </c>
      <c r="AA33" s="20">
        <v>18232996516</v>
      </c>
      <c r="AB33" s="20">
        <v>18232996516</v>
      </c>
      <c r="AC33" s="20">
        <v>18232996516</v>
      </c>
      <c r="AD33" s="59" t="str">
        <f>VLOOKUP(E33,[2]DIRECTORIO!D:G,4,FALSE)</f>
        <v>Dirección de Capacidades Productivas y Generación de Ingresos</v>
      </c>
      <c r="AE33" s="59" t="str">
        <f>VLOOKUP(AD33,[2]DIRECTORIO!$A$1:$B$19,2,FALSE)</f>
        <v>VDR</v>
      </c>
      <c r="AF33" s="56" t="str">
        <f>VLOOKUP(AD33,[2]DIRECTORIO!$A$1:$C$20,3,FALSE)</f>
        <v>Capacidades</v>
      </c>
      <c r="AG33" s="51">
        <f>+Tabla13[[#This Row],[APR. INICIAL]]/1000000</f>
        <v>33500</v>
      </c>
      <c r="AH33" s="51">
        <f>+Tabla13[[#This Row],[APR. ADICIONADA]]/1000000</f>
        <v>0</v>
      </c>
      <c r="AI33" s="51">
        <f>+Tabla13[[#This Row],[APR. REDUCIDA]]/1000000</f>
        <v>0</v>
      </c>
      <c r="AJ33" s="51">
        <f>+Tabla13[[#This Row],[APR. VIGENTE]]/1000000</f>
        <v>33500</v>
      </c>
      <c r="AK33" s="51">
        <f>+Tabla13[[#This Row],[APR BLOQUEADA]]/1000000</f>
        <v>0</v>
      </c>
      <c r="AL33" s="51">
        <f>+Tabla13[[#This Row],[CDP]]/1000000</f>
        <v>33493.916666999998</v>
      </c>
      <c r="AM33" s="51">
        <f>+Tabla13[[#This Row],[APR. DISPONIBLE]]/1000000</f>
        <v>6.0833329999999997</v>
      </c>
      <c r="AN33" s="51">
        <f>+Tabla13[[#This Row],[COMPROMISO]]/1000000</f>
        <v>33493.916666999998</v>
      </c>
      <c r="AO33" s="51">
        <f>+Tabla13[[#This Row],[OBLIGACION]]/1000000</f>
        <v>18232.996515999999</v>
      </c>
      <c r="AP33" s="51">
        <f>+Tabla13[[#This Row],[ORDEN PAGO]]/1000000</f>
        <v>18232.996515999999</v>
      </c>
      <c r="AQ33" s="51">
        <f>+Tabla13[[#This Row],[PAGOS]]/1000000</f>
        <v>18232.996515999999</v>
      </c>
      <c r="AR33" s="51">
        <f>+Tabla13[[#This Row],[APR. VIGENTE8]]-Tabla13[[#This Row],[COMPROMISO12]]</f>
        <v>6.0833330000023125</v>
      </c>
      <c r="AS33" s="58" t="str">
        <f>CONCATENATE(Tabla13[[#This Row],[TIPO]],Tabla13[[#This Row],[CTA]])</f>
        <v>C1702</v>
      </c>
    </row>
    <row r="34" spans="1:45" ht="30" customHeight="1" x14ac:dyDescent="0.25">
      <c r="A34" s="17" t="str">
        <f>(IFERROR(VLOOKUP(B34,[2]DIRECTORIO!$A$1:$B$19,2,FALSE),""))</f>
        <v>VDR</v>
      </c>
      <c r="B34" s="17" t="str">
        <f>(IFERROR(VLOOKUP(E34,[2]DIRECTORIO!D:G,4,FALSE),""))</f>
        <v>Dirección de Capacidades Productivas y Generación de Ingresos</v>
      </c>
      <c r="C34" s="18" t="s">
        <v>39</v>
      </c>
      <c r="D34" s="17" t="s">
        <v>40</v>
      </c>
      <c r="E34" s="19" t="s">
        <v>222</v>
      </c>
      <c r="F34" s="18" t="s">
        <v>114</v>
      </c>
      <c r="G34" s="18" t="s">
        <v>121</v>
      </c>
      <c r="H34" s="18" t="s">
        <v>116</v>
      </c>
      <c r="I34" s="18" t="s">
        <v>141</v>
      </c>
      <c r="J34" s="18"/>
      <c r="K34" s="18"/>
      <c r="L34" s="18"/>
      <c r="M34" s="18"/>
      <c r="N34" s="18"/>
      <c r="O34" s="18" t="s">
        <v>44</v>
      </c>
      <c r="P34" s="18" t="s">
        <v>45</v>
      </c>
      <c r="Q34" s="18" t="s">
        <v>46</v>
      </c>
      <c r="R34" s="17" t="s">
        <v>223</v>
      </c>
      <c r="S34" s="20">
        <v>70900000000</v>
      </c>
      <c r="T34" s="20">
        <v>50000000000</v>
      </c>
      <c r="U34" s="20">
        <v>0</v>
      </c>
      <c r="V34" s="20">
        <v>120900000000</v>
      </c>
      <c r="W34" s="20">
        <v>0</v>
      </c>
      <c r="X34" s="20">
        <v>120595643850.55</v>
      </c>
      <c r="Y34" s="20">
        <v>304356149.44999999</v>
      </c>
      <c r="Z34" s="20">
        <v>120578813933.55</v>
      </c>
      <c r="AA34" s="20">
        <v>18437388682.549999</v>
      </c>
      <c r="AB34" s="20">
        <v>18426825670.549999</v>
      </c>
      <c r="AC34" s="20">
        <v>18426825670.549999</v>
      </c>
      <c r="AD34" s="59" t="str">
        <f>VLOOKUP(E34,[2]DIRECTORIO!D:G,4,FALSE)</f>
        <v>Dirección de Capacidades Productivas y Generación de Ingresos</v>
      </c>
      <c r="AE34" s="59" t="str">
        <f>VLOOKUP(AD34,[2]DIRECTORIO!$A$1:$B$19,2,FALSE)</f>
        <v>VDR</v>
      </c>
      <c r="AF34" s="56" t="str">
        <f>VLOOKUP(AD34,[2]DIRECTORIO!$A$1:$C$20,3,FALSE)</f>
        <v>Capacidades</v>
      </c>
      <c r="AG34" s="51">
        <f>+Tabla13[[#This Row],[APR. INICIAL]]/1000000</f>
        <v>70900</v>
      </c>
      <c r="AH34" s="51">
        <f>+Tabla13[[#This Row],[APR. ADICIONADA]]/1000000</f>
        <v>50000</v>
      </c>
      <c r="AI34" s="51">
        <f>+Tabla13[[#This Row],[APR. REDUCIDA]]/1000000</f>
        <v>0</v>
      </c>
      <c r="AJ34" s="51">
        <f>+Tabla13[[#This Row],[APR. VIGENTE]]/1000000</f>
        <v>120900</v>
      </c>
      <c r="AK34" s="51">
        <f>+Tabla13[[#This Row],[APR BLOQUEADA]]/1000000</f>
        <v>0</v>
      </c>
      <c r="AL34" s="51">
        <f>+Tabla13[[#This Row],[CDP]]/1000000</f>
        <v>120595.64385055</v>
      </c>
      <c r="AM34" s="51">
        <f>+Tabla13[[#This Row],[APR. DISPONIBLE]]/1000000</f>
        <v>304.35614944999998</v>
      </c>
      <c r="AN34" s="51">
        <f>+Tabla13[[#This Row],[COMPROMISO]]/1000000</f>
        <v>120578.81393355</v>
      </c>
      <c r="AO34" s="51">
        <f>+Tabla13[[#This Row],[OBLIGACION]]/1000000</f>
        <v>18437.388682549998</v>
      </c>
      <c r="AP34" s="51">
        <f>+Tabla13[[#This Row],[ORDEN PAGO]]/1000000</f>
        <v>18426.825670549999</v>
      </c>
      <c r="AQ34" s="51">
        <f>+Tabla13[[#This Row],[PAGOS]]/1000000</f>
        <v>18426.825670549999</v>
      </c>
      <c r="AR34" s="51">
        <f>+Tabla13[[#This Row],[APR. VIGENTE8]]-Tabla13[[#This Row],[COMPROMISO12]]</f>
        <v>321.18606644999818</v>
      </c>
      <c r="AS34" s="58" t="str">
        <f>CONCATENATE(Tabla13[[#This Row],[TIPO]],Tabla13[[#This Row],[CTA]])</f>
        <v>C1702</v>
      </c>
    </row>
    <row r="35" spans="1:45" ht="30" customHeight="1" x14ac:dyDescent="0.25">
      <c r="A35" s="17" t="str">
        <f>(IFERROR(VLOOKUP(B35,[2]DIRECTORIO!$A$1:$B$19,2,FALSE),""))</f>
        <v>VDR</v>
      </c>
      <c r="B35" s="17" t="str">
        <f>(IFERROR(VLOOKUP(E35,[2]DIRECTORIO!D:G,4,FALSE),""))</f>
        <v>Dirección de Gestión de Bienes Públicos Rurales</v>
      </c>
      <c r="C35" s="18" t="s">
        <v>39</v>
      </c>
      <c r="D35" s="17" t="s">
        <v>40</v>
      </c>
      <c r="E35" s="19" t="s">
        <v>224</v>
      </c>
      <c r="F35" s="18" t="s">
        <v>114</v>
      </c>
      <c r="G35" s="18" t="s">
        <v>121</v>
      </c>
      <c r="H35" s="18" t="s">
        <v>116</v>
      </c>
      <c r="I35" s="18" t="s">
        <v>225</v>
      </c>
      <c r="J35" s="18"/>
      <c r="K35" s="18"/>
      <c r="L35" s="18"/>
      <c r="M35" s="18"/>
      <c r="N35" s="18"/>
      <c r="O35" s="18" t="s">
        <v>44</v>
      </c>
      <c r="P35" s="18" t="s">
        <v>45</v>
      </c>
      <c r="Q35" s="18" t="s">
        <v>46</v>
      </c>
      <c r="R35" s="17" t="s">
        <v>226</v>
      </c>
      <c r="S35" s="20">
        <v>29780000000</v>
      </c>
      <c r="T35" s="20">
        <v>80000000000</v>
      </c>
      <c r="U35" s="20">
        <v>0</v>
      </c>
      <c r="V35" s="20">
        <v>109780000000</v>
      </c>
      <c r="W35" s="20">
        <v>0</v>
      </c>
      <c r="X35" s="20">
        <v>108569626476</v>
      </c>
      <c r="Y35" s="20">
        <v>1210373524</v>
      </c>
      <c r="Z35" s="20">
        <v>89054639144</v>
      </c>
      <c r="AA35" s="20">
        <v>67299823145</v>
      </c>
      <c r="AB35" s="20">
        <v>67268273377</v>
      </c>
      <c r="AC35" s="20">
        <v>67268273377</v>
      </c>
      <c r="AD35" s="59" t="str">
        <f>VLOOKUP(E35,[2]DIRECTORIO!D:G,4,FALSE)</f>
        <v>Dirección de Gestión de Bienes Públicos Rurales</v>
      </c>
      <c r="AE35" s="59" t="str">
        <f>VLOOKUP(AD35,[2]DIRECTORIO!$A$1:$B$19,2,FALSE)</f>
        <v>VDR</v>
      </c>
      <c r="AF35" s="56" t="str">
        <f>VLOOKUP(AD35,[2]DIRECTORIO!$A$1:$C$20,3,FALSE)</f>
        <v>Bienes</v>
      </c>
      <c r="AG35" s="51">
        <f>+Tabla13[[#This Row],[APR. INICIAL]]/1000000</f>
        <v>29780</v>
      </c>
      <c r="AH35" s="51">
        <f>+Tabla13[[#This Row],[APR. ADICIONADA]]/1000000</f>
        <v>80000</v>
      </c>
      <c r="AI35" s="51">
        <f>+Tabla13[[#This Row],[APR. REDUCIDA]]/1000000</f>
        <v>0</v>
      </c>
      <c r="AJ35" s="51">
        <f>+Tabla13[[#This Row],[APR. VIGENTE]]/1000000</f>
        <v>109780</v>
      </c>
      <c r="AK35" s="51">
        <f>+Tabla13[[#This Row],[APR BLOQUEADA]]/1000000</f>
        <v>0</v>
      </c>
      <c r="AL35" s="51">
        <f>+Tabla13[[#This Row],[CDP]]/1000000</f>
        <v>108569.626476</v>
      </c>
      <c r="AM35" s="51">
        <f>+Tabla13[[#This Row],[APR. DISPONIBLE]]/1000000</f>
        <v>1210.3735240000001</v>
      </c>
      <c r="AN35" s="51">
        <f>+Tabla13[[#This Row],[COMPROMISO]]/1000000</f>
        <v>89054.639144000001</v>
      </c>
      <c r="AO35" s="51">
        <f>+Tabla13[[#This Row],[OBLIGACION]]/1000000</f>
        <v>67299.823145000002</v>
      </c>
      <c r="AP35" s="51">
        <f>+Tabla13[[#This Row],[ORDEN PAGO]]/1000000</f>
        <v>67268.273377000005</v>
      </c>
      <c r="AQ35" s="51">
        <f>+Tabla13[[#This Row],[PAGOS]]/1000000</f>
        <v>67268.273377000005</v>
      </c>
      <c r="AR35" s="51">
        <f>+Tabla13[[#This Row],[APR. VIGENTE8]]-Tabla13[[#This Row],[COMPROMISO12]]</f>
        <v>20725.360855999999</v>
      </c>
      <c r="AS35" s="58" t="str">
        <f>CONCATENATE(Tabla13[[#This Row],[TIPO]],Tabla13[[#This Row],[CTA]])</f>
        <v>C1702</v>
      </c>
    </row>
    <row r="36" spans="1:45" ht="30" customHeight="1" x14ac:dyDescent="0.25">
      <c r="A36" s="17" t="str">
        <f>(IFERROR(VLOOKUP(B36,[2]DIRECTORIO!$A$1:$B$19,2,FALSE),""))</f>
        <v>VDR</v>
      </c>
      <c r="B36" s="17" t="str">
        <f>(IFERROR(VLOOKUP(E36,[2]DIRECTORIO!D:G,4,FALSE),""))</f>
        <v>Dirección de Gestión de Bienes Públicos Rurales</v>
      </c>
      <c r="C36" s="18" t="s">
        <v>39</v>
      </c>
      <c r="D36" s="17" t="s">
        <v>40</v>
      </c>
      <c r="E36" s="19" t="s">
        <v>224</v>
      </c>
      <c r="F36" s="18" t="s">
        <v>114</v>
      </c>
      <c r="G36" s="18" t="s">
        <v>121</v>
      </c>
      <c r="H36" s="18" t="s">
        <v>116</v>
      </c>
      <c r="I36" s="18" t="s">
        <v>225</v>
      </c>
      <c r="J36" s="18"/>
      <c r="K36" s="18"/>
      <c r="L36" s="18"/>
      <c r="M36" s="18"/>
      <c r="N36" s="18"/>
      <c r="O36" s="18" t="s">
        <v>44</v>
      </c>
      <c r="P36" s="18" t="s">
        <v>227</v>
      </c>
      <c r="Q36" s="18" t="s">
        <v>46</v>
      </c>
      <c r="R36" s="17" t="s">
        <v>226</v>
      </c>
      <c r="S36" s="20">
        <v>0</v>
      </c>
      <c r="T36" s="20">
        <v>6152000000</v>
      </c>
      <c r="U36" s="20">
        <v>0</v>
      </c>
      <c r="V36" s="20">
        <v>6152000000</v>
      </c>
      <c r="W36" s="20">
        <v>0</v>
      </c>
      <c r="X36" s="20">
        <v>6152000000</v>
      </c>
      <c r="Y36" s="20">
        <v>0</v>
      </c>
      <c r="Z36" s="20">
        <v>6152000000</v>
      </c>
      <c r="AA36" s="20">
        <v>0</v>
      </c>
      <c r="AB36" s="20">
        <v>0</v>
      </c>
      <c r="AC36" s="20">
        <v>0</v>
      </c>
      <c r="AD36" s="59" t="str">
        <f>VLOOKUP(E36,[2]DIRECTORIO!D:G,4,FALSE)</f>
        <v>Dirección de Gestión de Bienes Públicos Rurales</v>
      </c>
      <c r="AE36" s="59" t="str">
        <f>VLOOKUP(AD36,[2]DIRECTORIO!$A$1:$B$19,2,FALSE)</f>
        <v>VDR</v>
      </c>
      <c r="AF36" s="56" t="str">
        <f>VLOOKUP(AD36,[2]DIRECTORIO!$A$1:$C$20,3,FALSE)</f>
        <v>Bienes</v>
      </c>
      <c r="AG36" s="51">
        <f>+Tabla13[[#This Row],[APR. INICIAL]]/1000000</f>
        <v>0</v>
      </c>
      <c r="AH36" s="51">
        <f>+Tabla13[[#This Row],[APR. ADICIONADA]]/1000000</f>
        <v>6152</v>
      </c>
      <c r="AI36" s="51">
        <f>+Tabla13[[#This Row],[APR. REDUCIDA]]/1000000</f>
        <v>0</v>
      </c>
      <c r="AJ36" s="51">
        <f>+Tabla13[[#This Row],[APR. VIGENTE]]/1000000</f>
        <v>6152</v>
      </c>
      <c r="AK36" s="51">
        <f>+Tabla13[[#This Row],[APR BLOQUEADA]]/1000000</f>
        <v>0</v>
      </c>
      <c r="AL36" s="51">
        <f>+Tabla13[[#This Row],[CDP]]/1000000</f>
        <v>6152</v>
      </c>
      <c r="AM36" s="51">
        <f>+Tabla13[[#This Row],[APR. DISPONIBLE]]/1000000</f>
        <v>0</v>
      </c>
      <c r="AN36" s="51">
        <f>+Tabla13[[#This Row],[COMPROMISO]]/1000000</f>
        <v>6152</v>
      </c>
      <c r="AO36" s="51">
        <f>+Tabla13[[#This Row],[OBLIGACION]]/1000000</f>
        <v>0</v>
      </c>
      <c r="AP36" s="51">
        <f>+Tabla13[[#This Row],[ORDEN PAGO]]/1000000</f>
        <v>0</v>
      </c>
      <c r="AQ36" s="51">
        <f>+Tabla13[[#This Row],[PAGOS]]/1000000</f>
        <v>0</v>
      </c>
      <c r="AR36" s="51">
        <f>+Tabla13[[#This Row],[APR. VIGENTE8]]-Tabla13[[#This Row],[COMPROMISO12]]</f>
        <v>0</v>
      </c>
      <c r="AS36" s="58" t="str">
        <f>CONCATENATE(Tabla13[[#This Row],[TIPO]],Tabla13[[#This Row],[CTA]])</f>
        <v>C1702</v>
      </c>
    </row>
    <row r="37" spans="1:45" ht="30" customHeight="1" x14ac:dyDescent="0.25">
      <c r="A37" s="17" t="str">
        <f>(IFERROR(VLOOKUP(B37,[2]DIRECTORIO!$A$1:$B$19,2,FALSE),""))</f>
        <v>VDR</v>
      </c>
      <c r="B37" s="17" t="str">
        <f>(IFERROR(VLOOKUP(E37,[2]DIRECTORIO!D:G,4,FALSE),""))</f>
        <v>Dirección de Capacidades Productivas y Generación de Ingresos</v>
      </c>
      <c r="C37" s="18" t="s">
        <v>39</v>
      </c>
      <c r="D37" s="17" t="s">
        <v>40</v>
      </c>
      <c r="E37" s="19" t="s">
        <v>228</v>
      </c>
      <c r="F37" s="18" t="s">
        <v>114</v>
      </c>
      <c r="G37" s="18" t="s">
        <v>121</v>
      </c>
      <c r="H37" s="18" t="s">
        <v>116</v>
      </c>
      <c r="I37" s="18" t="s">
        <v>229</v>
      </c>
      <c r="J37" s="18"/>
      <c r="K37" s="18"/>
      <c r="L37" s="18"/>
      <c r="M37" s="18"/>
      <c r="N37" s="18"/>
      <c r="O37" s="18" t="s">
        <v>44</v>
      </c>
      <c r="P37" s="18" t="s">
        <v>45</v>
      </c>
      <c r="Q37" s="18" t="s">
        <v>46</v>
      </c>
      <c r="R37" s="17" t="s">
        <v>230</v>
      </c>
      <c r="S37" s="20">
        <v>17400000000</v>
      </c>
      <c r="T37" s="20">
        <v>0</v>
      </c>
      <c r="U37" s="20">
        <v>0</v>
      </c>
      <c r="V37" s="20">
        <v>17400000000</v>
      </c>
      <c r="W37" s="20">
        <v>0</v>
      </c>
      <c r="X37" s="20">
        <v>16800724380</v>
      </c>
      <c r="Y37" s="20">
        <v>599275620</v>
      </c>
      <c r="Z37" s="20">
        <v>16736352197.33</v>
      </c>
      <c r="AA37" s="20">
        <v>12069020816</v>
      </c>
      <c r="AB37" s="20">
        <v>11872040934</v>
      </c>
      <c r="AC37" s="20">
        <v>11872040934</v>
      </c>
      <c r="AD37" s="59" t="str">
        <f>VLOOKUP(E37,[2]DIRECTORIO!D:G,4,FALSE)</f>
        <v>Dirección de Capacidades Productivas y Generación de Ingresos</v>
      </c>
      <c r="AE37" s="59" t="str">
        <f>VLOOKUP(AD37,[2]DIRECTORIO!$A$1:$B$19,2,FALSE)</f>
        <v>VDR</v>
      </c>
      <c r="AF37" s="56" t="str">
        <f>VLOOKUP(AD37,[2]DIRECTORIO!$A$1:$C$20,3,FALSE)</f>
        <v>Capacidades</v>
      </c>
      <c r="AG37" s="51">
        <f>+Tabla13[[#This Row],[APR. INICIAL]]/1000000</f>
        <v>17400</v>
      </c>
      <c r="AH37" s="51">
        <f>+Tabla13[[#This Row],[APR. ADICIONADA]]/1000000</f>
        <v>0</v>
      </c>
      <c r="AI37" s="51">
        <f>+Tabla13[[#This Row],[APR. REDUCIDA]]/1000000</f>
        <v>0</v>
      </c>
      <c r="AJ37" s="51">
        <f>+Tabla13[[#This Row],[APR. VIGENTE]]/1000000</f>
        <v>17400</v>
      </c>
      <c r="AK37" s="51">
        <f>+Tabla13[[#This Row],[APR BLOQUEADA]]/1000000</f>
        <v>0</v>
      </c>
      <c r="AL37" s="51">
        <f>+Tabla13[[#This Row],[CDP]]/1000000</f>
        <v>16800.72438</v>
      </c>
      <c r="AM37" s="51">
        <f>+Tabla13[[#This Row],[APR. DISPONIBLE]]/1000000</f>
        <v>599.27562</v>
      </c>
      <c r="AN37" s="51">
        <f>+Tabla13[[#This Row],[COMPROMISO]]/1000000</f>
        <v>16736.352197330001</v>
      </c>
      <c r="AO37" s="51">
        <f>+Tabla13[[#This Row],[OBLIGACION]]/1000000</f>
        <v>12069.020816</v>
      </c>
      <c r="AP37" s="51">
        <f>+Tabla13[[#This Row],[ORDEN PAGO]]/1000000</f>
        <v>11872.040934000001</v>
      </c>
      <c r="AQ37" s="51">
        <f>+Tabla13[[#This Row],[PAGOS]]/1000000</f>
        <v>11872.040934000001</v>
      </c>
      <c r="AR37" s="51">
        <f>+Tabla13[[#This Row],[APR. VIGENTE8]]-Tabla13[[#This Row],[COMPROMISO12]]</f>
        <v>663.64780266999878</v>
      </c>
      <c r="AS37" s="58" t="str">
        <f>CONCATENATE(Tabla13[[#This Row],[TIPO]],Tabla13[[#This Row],[CTA]])</f>
        <v>C1702</v>
      </c>
    </row>
    <row r="38" spans="1:45" ht="30" customHeight="1" x14ac:dyDescent="0.25">
      <c r="A38" s="17" t="str">
        <f>(IFERROR(VLOOKUP(B38,[2]DIRECTORIO!$A$1:$B$19,2,FALSE),""))</f>
        <v>VDR</v>
      </c>
      <c r="B38" s="17" t="str">
        <f>(IFERROR(VLOOKUP(E38,[2]DIRECTORIO!D:G,4,FALSE),""))</f>
        <v>Dirección de la Mujer Rural</v>
      </c>
      <c r="C38" s="18" t="s">
        <v>39</v>
      </c>
      <c r="D38" s="17" t="s">
        <v>40</v>
      </c>
      <c r="E38" s="19" t="s">
        <v>231</v>
      </c>
      <c r="F38" s="18" t="s">
        <v>114</v>
      </c>
      <c r="G38" s="18" t="s">
        <v>121</v>
      </c>
      <c r="H38" s="18" t="s">
        <v>116</v>
      </c>
      <c r="I38" s="18" t="s">
        <v>232</v>
      </c>
      <c r="J38" s="18" t="s">
        <v>1</v>
      </c>
      <c r="K38" s="18" t="s">
        <v>1</v>
      </c>
      <c r="L38" s="18" t="s">
        <v>1</v>
      </c>
      <c r="M38" s="18" t="s">
        <v>1</v>
      </c>
      <c r="N38" s="18" t="s">
        <v>1</v>
      </c>
      <c r="O38" s="18" t="s">
        <v>44</v>
      </c>
      <c r="P38" s="18" t="s">
        <v>45</v>
      </c>
      <c r="Q38" s="18" t="s">
        <v>46</v>
      </c>
      <c r="R38" s="17" t="s">
        <v>233</v>
      </c>
      <c r="S38" s="20">
        <v>1500000000</v>
      </c>
      <c r="T38" s="20">
        <v>500000000</v>
      </c>
      <c r="U38" s="20">
        <v>0</v>
      </c>
      <c r="V38" s="20">
        <v>2000000000</v>
      </c>
      <c r="W38" s="20">
        <v>0</v>
      </c>
      <c r="X38" s="20">
        <v>1958170943</v>
      </c>
      <c r="Y38" s="20">
        <v>41829057</v>
      </c>
      <c r="Z38" s="20">
        <v>1908330070</v>
      </c>
      <c r="AA38" s="20">
        <v>1621452454</v>
      </c>
      <c r="AB38" s="20">
        <v>1621452454</v>
      </c>
      <c r="AC38" s="20">
        <v>1621452454</v>
      </c>
      <c r="AD38" s="59" t="str">
        <f>VLOOKUP(E38,[2]DIRECTORIO!D:G,4,FALSE)</f>
        <v>Dirección de la Mujer Rural</v>
      </c>
      <c r="AE38" s="59" t="str">
        <f>VLOOKUP(AD38,[2]DIRECTORIO!$A$1:$B$19,2,FALSE)</f>
        <v>VDR</v>
      </c>
      <c r="AF38" s="56" t="str">
        <f>VLOOKUP(AD38,[2]DIRECTORIO!$A$1:$C$20,3,FALSE)</f>
        <v>Mujer Rural</v>
      </c>
      <c r="AG38" s="51">
        <f>+Tabla13[[#This Row],[APR. INICIAL]]/1000000</f>
        <v>1500</v>
      </c>
      <c r="AH38" s="51">
        <f>+Tabla13[[#This Row],[APR. ADICIONADA]]/1000000</f>
        <v>500</v>
      </c>
      <c r="AI38" s="51">
        <f>+Tabla13[[#This Row],[APR. REDUCIDA]]/1000000</f>
        <v>0</v>
      </c>
      <c r="AJ38" s="51">
        <f>+Tabla13[[#This Row],[APR. VIGENTE]]/1000000</f>
        <v>2000</v>
      </c>
      <c r="AK38" s="51">
        <f>+Tabla13[[#This Row],[APR BLOQUEADA]]/1000000</f>
        <v>0</v>
      </c>
      <c r="AL38" s="51">
        <f>+Tabla13[[#This Row],[CDP]]/1000000</f>
        <v>1958.1709430000001</v>
      </c>
      <c r="AM38" s="51">
        <f>+Tabla13[[#This Row],[APR. DISPONIBLE]]/1000000</f>
        <v>41.829056999999999</v>
      </c>
      <c r="AN38" s="51">
        <f>+Tabla13[[#This Row],[COMPROMISO]]/1000000</f>
        <v>1908.33007</v>
      </c>
      <c r="AO38" s="51">
        <f>+Tabla13[[#This Row],[OBLIGACION]]/1000000</f>
        <v>1621.452454</v>
      </c>
      <c r="AP38" s="51">
        <f>+Tabla13[[#This Row],[ORDEN PAGO]]/1000000</f>
        <v>1621.452454</v>
      </c>
      <c r="AQ38" s="51">
        <f>+Tabla13[[#This Row],[PAGOS]]/1000000</f>
        <v>1621.452454</v>
      </c>
      <c r="AR38" s="51">
        <f>+Tabla13[[#This Row],[APR. VIGENTE8]]-Tabla13[[#This Row],[COMPROMISO12]]</f>
        <v>91.669930000000022</v>
      </c>
      <c r="AS38" s="58" t="str">
        <f>CONCATENATE(Tabla13[[#This Row],[TIPO]],Tabla13[[#This Row],[CTA]])</f>
        <v>C1702</v>
      </c>
    </row>
    <row r="39" spans="1:45" ht="30" customHeight="1" x14ac:dyDescent="0.25">
      <c r="A39" s="17" t="str">
        <f>(IFERROR(VLOOKUP(B39,[2]DIRECTORIO!$A$1:$B$19,2,FALSE),""))</f>
        <v>VDR</v>
      </c>
      <c r="B39" s="17" t="str">
        <f>(IFERROR(VLOOKUP(E39,[2]DIRECTORIO!D:G,4,FALSE),""))</f>
        <v>Dirección de Gestión de Bienes Públicos Rurales</v>
      </c>
      <c r="C39" s="18" t="s">
        <v>39</v>
      </c>
      <c r="D39" s="17" t="s">
        <v>40</v>
      </c>
      <c r="E39" s="19" t="s">
        <v>234</v>
      </c>
      <c r="F39" s="18" t="s">
        <v>114</v>
      </c>
      <c r="G39" s="18" t="s">
        <v>121</v>
      </c>
      <c r="H39" s="18" t="s">
        <v>116</v>
      </c>
      <c r="I39" s="18" t="s">
        <v>227</v>
      </c>
      <c r="J39" s="18" t="s">
        <v>1</v>
      </c>
      <c r="K39" s="18" t="s">
        <v>1</v>
      </c>
      <c r="L39" s="18" t="s">
        <v>1</v>
      </c>
      <c r="M39" s="18" t="s">
        <v>1</v>
      </c>
      <c r="N39" s="18" t="s">
        <v>1</v>
      </c>
      <c r="O39" s="18" t="s">
        <v>44</v>
      </c>
      <c r="P39" s="18" t="s">
        <v>45</v>
      </c>
      <c r="Q39" s="18" t="s">
        <v>46</v>
      </c>
      <c r="R39" s="17" t="s">
        <v>235</v>
      </c>
      <c r="S39" s="20">
        <v>1500000000</v>
      </c>
      <c r="T39" s="20">
        <v>0</v>
      </c>
      <c r="U39" s="20">
        <v>0</v>
      </c>
      <c r="V39" s="20">
        <v>1500000000</v>
      </c>
      <c r="W39" s="20">
        <v>0</v>
      </c>
      <c r="X39" s="20">
        <v>1305472773</v>
      </c>
      <c r="Y39" s="20">
        <v>194527227</v>
      </c>
      <c r="Z39" s="20">
        <v>1301128114</v>
      </c>
      <c r="AA39" s="20">
        <v>1284769517</v>
      </c>
      <c r="AB39" s="20">
        <v>1284769517</v>
      </c>
      <c r="AC39" s="20">
        <v>1284769517</v>
      </c>
      <c r="AD39" s="59" t="str">
        <f>VLOOKUP(E39,[2]DIRECTORIO!D:G,4,FALSE)</f>
        <v>Dirección de Gestión de Bienes Públicos Rurales</v>
      </c>
      <c r="AE39" s="59" t="str">
        <f>VLOOKUP(AD39,[2]DIRECTORIO!$A$1:$B$19,2,FALSE)</f>
        <v>VDR</v>
      </c>
      <c r="AF39" s="56" t="str">
        <f>VLOOKUP(AD39,[2]DIRECTORIO!$A$1:$C$20,3,FALSE)</f>
        <v>Bienes</v>
      </c>
      <c r="AG39" s="51">
        <f>+Tabla13[[#This Row],[APR. INICIAL]]/1000000</f>
        <v>1500</v>
      </c>
      <c r="AH39" s="51">
        <f>+Tabla13[[#This Row],[APR. ADICIONADA]]/1000000</f>
        <v>0</v>
      </c>
      <c r="AI39" s="51">
        <f>+Tabla13[[#This Row],[APR. REDUCIDA]]/1000000</f>
        <v>0</v>
      </c>
      <c r="AJ39" s="51">
        <f>+Tabla13[[#This Row],[APR. VIGENTE]]/1000000</f>
        <v>1500</v>
      </c>
      <c r="AK39" s="51">
        <f>+Tabla13[[#This Row],[APR BLOQUEADA]]/1000000</f>
        <v>0</v>
      </c>
      <c r="AL39" s="51">
        <f>+Tabla13[[#This Row],[CDP]]/1000000</f>
        <v>1305.472773</v>
      </c>
      <c r="AM39" s="51">
        <f>+Tabla13[[#This Row],[APR. DISPONIBLE]]/1000000</f>
        <v>194.52722700000001</v>
      </c>
      <c r="AN39" s="51">
        <f>+Tabla13[[#This Row],[COMPROMISO]]/1000000</f>
        <v>1301.1281140000001</v>
      </c>
      <c r="AO39" s="51">
        <f>+Tabla13[[#This Row],[OBLIGACION]]/1000000</f>
        <v>1284.769517</v>
      </c>
      <c r="AP39" s="51">
        <f>+Tabla13[[#This Row],[ORDEN PAGO]]/1000000</f>
        <v>1284.769517</v>
      </c>
      <c r="AQ39" s="51">
        <f>+Tabla13[[#This Row],[PAGOS]]/1000000</f>
        <v>1284.769517</v>
      </c>
      <c r="AR39" s="51">
        <f>+Tabla13[[#This Row],[APR. VIGENTE8]]-Tabla13[[#This Row],[COMPROMISO12]]</f>
        <v>198.8718859999999</v>
      </c>
      <c r="AS39" s="58" t="str">
        <f>CONCATENATE(Tabla13[[#This Row],[TIPO]],Tabla13[[#This Row],[CTA]])</f>
        <v>C1702</v>
      </c>
    </row>
    <row r="40" spans="1:45" ht="30" customHeight="1" x14ac:dyDescent="0.25">
      <c r="A40" s="17" t="str">
        <f>(IFERROR(VLOOKUP(B40,[2]DIRECTORIO!$A$1:$B$19,2,FALSE),""))</f>
        <v>VAA</v>
      </c>
      <c r="B40" s="17" t="str">
        <f>(IFERROR(VLOOKUP(E40,[2]DIRECTORIO!D:G,4,FALSE),""))</f>
        <v>Dirección de Financiamiento y Riesgos Agropecuarios</v>
      </c>
      <c r="C40" s="18" t="s">
        <v>39</v>
      </c>
      <c r="D40" s="17" t="s">
        <v>40</v>
      </c>
      <c r="E40" s="19" t="s">
        <v>236</v>
      </c>
      <c r="F40" s="18" t="s">
        <v>114</v>
      </c>
      <c r="G40" s="18" t="s">
        <v>130</v>
      </c>
      <c r="H40" s="18" t="s">
        <v>116</v>
      </c>
      <c r="I40" s="18" t="s">
        <v>237</v>
      </c>
      <c r="J40" s="18"/>
      <c r="K40" s="18"/>
      <c r="L40" s="18"/>
      <c r="M40" s="18"/>
      <c r="N40" s="18"/>
      <c r="O40" s="18" t="s">
        <v>44</v>
      </c>
      <c r="P40" s="18" t="s">
        <v>45</v>
      </c>
      <c r="Q40" s="18" t="s">
        <v>46</v>
      </c>
      <c r="R40" s="17" t="s">
        <v>238</v>
      </c>
      <c r="S40" s="20">
        <v>310050000000</v>
      </c>
      <c r="T40" s="20">
        <v>370000000000</v>
      </c>
      <c r="U40" s="20">
        <v>0</v>
      </c>
      <c r="V40" s="20">
        <v>680050000000</v>
      </c>
      <c r="W40" s="20">
        <v>0</v>
      </c>
      <c r="X40" s="20">
        <v>679943053193.52002</v>
      </c>
      <c r="Y40" s="20">
        <v>106946806.48</v>
      </c>
      <c r="Z40" s="20">
        <v>679942913193.52002</v>
      </c>
      <c r="AA40" s="20">
        <v>556741432439.52002</v>
      </c>
      <c r="AB40" s="20">
        <v>556737520046.52002</v>
      </c>
      <c r="AC40" s="20">
        <v>556737520046.52002</v>
      </c>
      <c r="AD40" s="59" t="str">
        <f>VLOOKUP(E40,[2]DIRECTORIO!D:G,4,FALSE)</f>
        <v>Dirección de Financiamiento y Riesgos Agropecuarios</v>
      </c>
      <c r="AE40" s="59" t="str">
        <f>VLOOKUP(AD40,[2]DIRECTORIO!$A$1:$B$19,2,FALSE)</f>
        <v>VAA</v>
      </c>
      <c r="AF40" s="56" t="str">
        <f>VLOOKUP(AD40,[2]DIRECTORIO!$A$1:$C$20,3,FALSE)</f>
        <v>Financiamiento</v>
      </c>
      <c r="AG40" s="51">
        <f>+Tabla13[[#This Row],[APR. INICIAL]]/1000000</f>
        <v>310050</v>
      </c>
      <c r="AH40" s="51">
        <f>+Tabla13[[#This Row],[APR. ADICIONADA]]/1000000</f>
        <v>370000</v>
      </c>
      <c r="AI40" s="51">
        <f>+Tabla13[[#This Row],[APR. REDUCIDA]]/1000000</f>
        <v>0</v>
      </c>
      <c r="AJ40" s="51">
        <f>+Tabla13[[#This Row],[APR. VIGENTE]]/1000000</f>
        <v>680050</v>
      </c>
      <c r="AK40" s="51">
        <f>+Tabla13[[#This Row],[APR BLOQUEADA]]/1000000</f>
        <v>0</v>
      </c>
      <c r="AL40" s="51">
        <f>+Tabla13[[#This Row],[CDP]]/1000000</f>
        <v>679943.05319352006</v>
      </c>
      <c r="AM40" s="51">
        <f>+Tabla13[[#This Row],[APR. DISPONIBLE]]/1000000</f>
        <v>106.94680648000001</v>
      </c>
      <c r="AN40" s="51">
        <f>+Tabla13[[#This Row],[COMPROMISO]]/1000000</f>
        <v>679942.91319352004</v>
      </c>
      <c r="AO40" s="51">
        <f>+Tabla13[[#This Row],[OBLIGACION]]/1000000</f>
        <v>556741.43243952002</v>
      </c>
      <c r="AP40" s="51">
        <f>+Tabla13[[#This Row],[ORDEN PAGO]]/1000000</f>
        <v>556737.52004652005</v>
      </c>
      <c r="AQ40" s="51">
        <f>+Tabla13[[#This Row],[PAGOS]]/1000000</f>
        <v>556737.52004652005</v>
      </c>
      <c r="AR40" s="51">
        <f>+Tabla13[[#This Row],[APR. VIGENTE8]]-Tabla13[[#This Row],[COMPROMISO12]]</f>
        <v>107.08680647995789</v>
      </c>
      <c r="AS40" s="58" t="str">
        <f>CONCATENATE(Tabla13[[#This Row],[TIPO]],Tabla13[[#This Row],[CTA]])</f>
        <v>C1703</v>
      </c>
    </row>
    <row r="41" spans="1:45" ht="30" customHeight="1" x14ac:dyDescent="0.25">
      <c r="A41" s="17" t="str">
        <f>(IFERROR(VLOOKUP(B41,[2]DIRECTORIO!$A$1:$B$19,2,FALSE),""))</f>
        <v>VDR</v>
      </c>
      <c r="B41" s="17" t="str">
        <f>(IFERROR(VLOOKUP(E41,[2]DIRECTORIO!D:G,4,FALSE),""))</f>
        <v>Dirección de Ordenamiento Social de la Propiedad Rural y Uso Productivo del Suelo</v>
      </c>
      <c r="C41" s="18" t="s">
        <v>39</v>
      </c>
      <c r="D41" s="17" t="s">
        <v>40</v>
      </c>
      <c r="E41" s="19" t="s">
        <v>239</v>
      </c>
      <c r="F41" s="18" t="s">
        <v>114</v>
      </c>
      <c r="G41" s="18" t="s">
        <v>240</v>
      </c>
      <c r="H41" s="18" t="s">
        <v>116</v>
      </c>
      <c r="I41" s="18" t="s">
        <v>241</v>
      </c>
      <c r="J41" s="18"/>
      <c r="K41" s="18"/>
      <c r="L41" s="18"/>
      <c r="M41" s="18"/>
      <c r="N41" s="18"/>
      <c r="O41" s="18" t="s">
        <v>44</v>
      </c>
      <c r="P41" s="18" t="s">
        <v>45</v>
      </c>
      <c r="Q41" s="18" t="s">
        <v>46</v>
      </c>
      <c r="R41" s="17" t="s">
        <v>242</v>
      </c>
      <c r="S41" s="20">
        <v>1400000000</v>
      </c>
      <c r="T41" s="20">
        <v>2500000000</v>
      </c>
      <c r="U41" s="20">
        <v>0</v>
      </c>
      <c r="V41" s="20">
        <v>3900000000</v>
      </c>
      <c r="W41" s="20">
        <v>0</v>
      </c>
      <c r="X41" s="20">
        <v>3898458401</v>
      </c>
      <c r="Y41" s="20">
        <v>1541599</v>
      </c>
      <c r="Z41" s="20">
        <v>3850401353</v>
      </c>
      <c r="AA41" s="20">
        <v>3065868029</v>
      </c>
      <c r="AB41" s="20">
        <v>3026911820</v>
      </c>
      <c r="AC41" s="20">
        <v>3026911820</v>
      </c>
      <c r="AD41" s="59" t="str">
        <f>VLOOKUP(E41,[2]DIRECTORIO!D:G,4,FALSE)</f>
        <v>Dirección de Ordenamiento Social de la Propiedad Rural y Uso Productivo del Suelo</v>
      </c>
      <c r="AE41" s="59" t="str">
        <f>VLOOKUP(AD41,[2]DIRECTORIO!$A$1:$B$19,2,FALSE)</f>
        <v>VDR</v>
      </c>
      <c r="AF41" s="56" t="str">
        <f>VLOOKUP(AD41,[2]DIRECTORIO!$A$1:$C$20,3,FALSE)</f>
        <v>Ordenamiento</v>
      </c>
      <c r="AG41" s="51">
        <f>+Tabla13[[#This Row],[APR. INICIAL]]/1000000</f>
        <v>1400</v>
      </c>
      <c r="AH41" s="51">
        <f>+Tabla13[[#This Row],[APR. ADICIONADA]]/1000000</f>
        <v>2500</v>
      </c>
      <c r="AI41" s="51">
        <f>+Tabla13[[#This Row],[APR. REDUCIDA]]/1000000</f>
        <v>0</v>
      </c>
      <c r="AJ41" s="51">
        <f>+Tabla13[[#This Row],[APR. VIGENTE]]/1000000</f>
        <v>3900</v>
      </c>
      <c r="AK41" s="51">
        <f>+Tabla13[[#This Row],[APR BLOQUEADA]]/1000000</f>
        <v>0</v>
      </c>
      <c r="AL41" s="51">
        <f>+Tabla13[[#This Row],[CDP]]/1000000</f>
        <v>3898.4584009999999</v>
      </c>
      <c r="AM41" s="51">
        <f>+Tabla13[[#This Row],[APR. DISPONIBLE]]/1000000</f>
        <v>1.5415989999999999</v>
      </c>
      <c r="AN41" s="51">
        <f>+Tabla13[[#This Row],[COMPROMISO]]/1000000</f>
        <v>3850.4013530000002</v>
      </c>
      <c r="AO41" s="51">
        <f>+Tabla13[[#This Row],[OBLIGACION]]/1000000</f>
        <v>3065.8680290000002</v>
      </c>
      <c r="AP41" s="51">
        <f>+Tabla13[[#This Row],[ORDEN PAGO]]/1000000</f>
        <v>3026.9118199999998</v>
      </c>
      <c r="AQ41" s="51">
        <f>+Tabla13[[#This Row],[PAGOS]]/1000000</f>
        <v>3026.9118199999998</v>
      </c>
      <c r="AR41" s="51">
        <f>+Tabla13[[#This Row],[APR. VIGENTE8]]-Tabla13[[#This Row],[COMPROMISO12]]</f>
        <v>49.598646999999801</v>
      </c>
      <c r="AS41" s="58" t="str">
        <f>CONCATENATE(Tabla13[[#This Row],[TIPO]],Tabla13[[#This Row],[CTA]])</f>
        <v>C1704</v>
      </c>
    </row>
    <row r="42" spans="1:45" ht="30" customHeight="1" x14ac:dyDescent="0.25">
      <c r="A42" s="17" t="str">
        <f>(IFERROR(VLOOKUP(B42,[2]DIRECTORIO!$A$1:$B$19,2,FALSE),""))</f>
        <v>DESPACHO</v>
      </c>
      <c r="B42" s="17" t="str">
        <f>(IFERROR(VLOOKUP(E42,[2]DIRECTORIO!D:G,4,FALSE),""))</f>
        <v>Oficina de Asuntos Internacionales</v>
      </c>
      <c r="C42" s="18" t="s">
        <v>39</v>
      </c>
      <c r="D42" s="17" t="s">
        <v>40</v>
      </c>
      <c r="E42" s="19" t="s">
        <v>243</v>
      </c>
      <c r="F42" s="18" t="s">
        <v>114</v>
      </c>
      <c r="G42" s="18" t="s">
        <v>244</v>
      </c>
      <c r="H42" s="18" t="s">
        <v>116</v>
      </c>
      <c r="I42" s="18" t="s">
        <v>241</v>
      </c>
      <c r="J42" s="18"/>
      <c r="K42" s="18"/>
      <c r="L42" s="18"/>
      <c r="M42" s="18"/>
      <c r="N42" s="18"/>
      <c r="O42" s="18" t="s">
        <v>44</v>
      </c>
      <c r="P42" s="18" t="s">
        <v>45</v>
      </c>
      <c r="Q42" s="18" t="s">
        <v>46</v>
      </c>
      <c r="R42" s="17" t="s">
        <v>245</v>
      </c>
      <c r="S42" s="20">
        <v>1200000000</v>
      </c>
      <c r="T42" s="20">
        <v>0</v>
      </c>
      <c r="U42" s="20">
        <v>0</v>
      </c>
      <c r="V42" s="20">
        <v>1200000000</v>
      </c>
      <c r="W42" s="20">
        <v>0</v>
      </c>
      <c r="X42" s="20">
        <v>765525373</v>
      </c>
      <c r="Y42" s="20">
        <v>434474627</v>
      </c>
      <c r="Z42" s="20">
        <v>719368235</v>
      </c>
      <c r="AA42" s="20">
        <v>662145198</v>
      </c>
      <c r="AB42" s="20">
        <v>579041548</v>
      </c>
      <c r="AC42" s="20">
        <v>579041548</v>
      </c>
      <c r="AD42" s="59" t="str">
        <f>VLOOKUP(E42,[2]DIRECTORIO!D:G,4,FALSE)</f>
        <v>Oficina de Asuntos Internacionales</v>
      </c>
      <c r="AE42" s="59" t="str">
        <f>VLOOKUP(AD42,[2]DIRECTORIO!$A$1:$B$19,2,FALSE)</f>
        <v>DESPACHO</v>
      </c>
      <c r="AF42" s="56" t="str">
        <f>VLOOKUP(AD42,[2]DIRECTORIO!$A$1:$C$20,3,FALSE)</f>
        <v xml:space="preserve"> Asuntos Int.</v>
      </c>
      <c r="AG42" s="51">
        <f>+Tabla13[[#This Row],[APR. INICIAL]]/1000000</f>
        <v>1200</v>
      </c>
      <c r="AH42" s="51">
        <f>+Tabla13[[#This Row],[APR. ADICIONADA]]/1000000</f>
        <v>0</v>
      </c>
      <c r="AI42" s="51">
        <f>+Tabla13[[#This Row],[APR. REDUCIDA]]/1000000</f>
        <v>0</v>
      </c>
      <c r="AJ42" s="51">
        <f>+Tabla13[[#This Row],[APR. VIGENTE]]/1000000</f>
        <v>1200</v>
      </c>
      <c r="AK42" s="51">
        <f>+Tabla13[[#This Row],[APR BLOQUEADA]]/1000000</f>
        <v>0</v>
      </c>
      <c r="AL42" s="51">
        <f>+Tabla13[[#This Row],[CDP]]/1000000</f>
        <v>765.52537299999995</v>
      </c>
      <c r="AM42" s="51">
        <f>+Tabla13[[#This Row],[APR. DISPONIBLE]]/1000000</f>
        <v>434.474627</v>
      </c>
      <c r="AN42" s="51">
        <f>+Tabla13[[#This Row],[COMPROMISO]]/1000000</f>
        <v>719.36823500000003</v>
      </c>
      <c r="AO42" s="51">
        <f>+Tabla13[[#This Row],[OBLIGACION]]/1000000</f>
        <v>662.14519800000005</v>
      </c>
      <c r="AP42" s="51">
        <f>+Tabla13[[#This Row],[ORDEN PAGO]]/1000000</f>
        <v>579.04154800000003</v>
      </c>
      <c r="AQ42" s="51">
        <f>+Tabla13[[#This Row],[PAGOS]]/1000000</f>
        <v>579.04154800000003</v>
      </c>
      <c r="AR42" s="51">
        <f>+Tabla13[[#This Row],[APR. VIGENTE8]]-Tabla13[[#This Row],[COMPROMISO12]]</f>
        <v>480.63176499999997</v>
      </c>
      <c r="AS42" s="58" t="str">
        <f>CONCATENATE(Tabla13[[#This Row],[TIPO]],Tabla13[[#This Row],[CTA]])</f>
        <v>C1706</v>
      </c>
    </row>
    <row r="43" spans="1:45" ht="30" customHeight="1" x14ac:dyDescent="0.25">
      <c r="A43" s="17" t="str">
        <f>(IFERROR(VLOOKUP(B43,[2]DIRECTORIO!$A$1:$B$19,2,FALSE),""))</f>
        <v>VAA</v>
      </c>
      <c r="B43" s="17" t="str">
        <f>(IFERROR(VLOOKUP(E43,[2]DIRECTORIO!D:G,4,FALSE),""))</f>
        <v>Dirección Innovación Desarrollo Tecnológico Protección Sanitaria</v>
      </c>
      <c r="C43" s="18" t="s">
        <v>39</v>
      </c>
      <c r="D43" s="17" t="s">
        <v>40</v>
      </c>
      <c r="E43" s="19" t="s">
        <v>246</v>
      </c>
      <c r="F43" s="18" t="s">
        <v>114</v>
      </c>
      <c r="G43" s="18" t="s">
        <v>247</v>
      </c>
      <c r="H43" s="18" t="s">
        <v>116</v>
      </c>
      <c r="I43" s="18" t="s">
        <v>248</v>
      </c>
      <c r="J43" s="18" t="s">
        <v>1</v>
      </c>
      <c r="K43" s="18" t="s">
        <v>1</v>
      </c>
      <c r="L43" s="18" t="s">
        <v>1</v>
      </c>
      <c r="M43" s="18" t="s">
        <v>1</v>
      </c>
      <c r="N43" s="18" t="s">
        <v>1</v>
      </c>
      <c r="O43" s="18" t="s">
        <v>44</v>
      </c>
      <c r="P43" s="18" t="s">
        <v>45</v>
      </c>
      <c r="Q43" s="18" t="s">
        <v>46</v>
      </c>
      <c r="R43" s="17" t="s">
        <v>249</v>
      </c>
      <c r="S43" s="20">
        <v>3000000000</v>
      </c>
      <c r="T43" s="20">
        <v>0</v>
      </c>
      <c r="U43" s="20">
        <v>0</v>
      </c>
      <c r="V43" s="20">
        <v>3000000000</v>
      </c>
      <c r="W43" s="20">
        <v>0</v>
      </c>
      <c r="X43" s="20">
        <v>2753334022</v>
      </c>
      <c r="Y43" s="20">
        <v>246665978</v>
      </c>
      <c r="Z43" s="20">
        <v>2682238358</v>
      </c>
      <c r="AA43" s="20">
        <v>2624671986</v>
      </c>
      <c r="AB43" s="20">
        <v>2549580984</v>
      </c>
      <c r="AC43" s="20">
        <v>2549580984</v>
      </c>
      <c r="AD43" s="59" t="str">
        <f>VLOOKUP(E43,[2]DIRECTORIO!D:G,4,FALSE)</f>
        <v>Dirección Innovación Desarrollo Tecnológico Protección Sanitaria</v>
      </c>
      <c r="AE43" s="59" t="str">
        <f>VLOOKUP(AD43,[2]DIRECTORIO!$A$1:$B$19,2,FALSE)</f>
        <v>VAA</v>
      </c>
      <c r="AF43" s="56" t="str">
        <f>VLOOKUP(AD43,[2]DIRECTORIO!$A$1:$C$20,3,FALSE)</f>
        <v>Innovación</v>
      </c>
      <c r="AG43" s="51">
        <f>+Tabla13[[#This Row],[APR. INICIAL]]/1000000</f>
        <v>3000</v>
      </c>
      <c r="AH43" s="51">
        <f>+Tabla13[[#This Row],[APR. ADICIONADA]]/1000000</f>
        <v>0</v>
      </c>
      <c r="AI43" s="51">
        <f>+Tabla13[[#This Row],[APR. REDUCIDA]]/1000000</f>
        <v>0</v>
      </c>
      <c r="AJ43" s="51">
        <f>+Tabla13[[#This Row],[APR. VIGENTE]]/1000000</f>
        <v>3000</v>
      </c>
      <c r="AK43" s="51">
        <f>+Tabla13[[#This Row],[APR BLOQUEADA]]/1000000</f>
        <v>0</v>
      </c>
      <c r="AL43" s="51">
        <f>+Tabla13[[#This Row],[CDP]]/1000000</f>
        <v>2753.334022</v>
      </c>
      <c r="AM43" s="51">
        <f>+Tabla13[[#This Row],[APR. DISPONIBLE]]/1000000</f>
        <v>246.665978</v>
      </c>
      <c r="AN43" s="51">
        <f>+Tabla13[[#This Row],[COMPROMISO]]/1000000</f>
        <v>2682.2383580000001</v>
      </c>
      <c r="AO43" s="51">
        <f>+Tabla13[[#This Row],[OBLIGACION]]/1000000</f>
        <v>2624.6719859999998</v>
      </c>
      <c r="AP43" s="51">
        <f>+Tabla13[[#This Row],[ORDEN PAGO]]/1000000</f>
        <v>2549.5809840000002</v>
      </c>
      <c r="AQ43" s="51">
        <f>+Tabla13[[#This Row],[PAGOS]]/1000000</f>
        <v>2549.5809840000002</v>
      </c>
      <c r="AR43" s="51">
        <f>+Tabla13[[#This Row],[APR. VIGENTE8]]-Tabla13[[#This Row],[COMPROMISO12]]</f>
        <v>317.76164199999994</v>
      </c>
      <c r="AS43" s="58" t="str">
        <f>CONCATENATE(Tabla13[[#This Row],[TIPO]],Tabla13[[#This Row],[CTA]])</f>
        <v>C1707</v>
      </c>
    </row>
    <row r="44" spans="1:45" ht="30" customHeight="1" x14ac:dyDescent="0.25">
      <c r="A44" s="17" t="str">
        <f>(IFERROR(VLOOKUP(B44,[2]DIRECTORIO!$A$1:$B$19,2,FALSE),""))</f>
        <v>VAA</v>
      </c>
      <c r="B44" s="17" t="str">
        <f>(IFERROR(VLOOKUP(E44,[2]DIRECTORIO!D:G,4,FALSE),""))</f>
        <v>Dirección de Cadenas Pecuarias, Pesqueras y Acuícolas</v>
      </c>
      <c r="C44" s="18" t="s">
        <v>39</v>
      </c>
      <c r="D44" s="17" t="s">
        <v>40</v>
      </c>
      <c r="E44" s="19" t="s">
        <v>250</v>
      </c>
      <c r="F44" s="18" t="s">
        <v>114</v>
      </c>
      <c r="G44" s="18" t="s">
        <v>133</v>
      </c>
      <c r="H44" s="18" t="s">
        <v>116</v>
      </c>
      <c r="I44" s="18" t="s">
        <v>248</v>
      </c>
      <c r="J44" s="18"/>
      <c r="K44" s="18"/>
      <c r="L44" s="18"/>
      <c r="M44" s="18"/>
      <c r="N44" s="18"/>
      <c r="O44" s="18" t="s">
        <v>44</v>
      </c>
      <c r="P44" s="18" t="s">
        <v>45</v>
      </c>
      <c r="Q44" s="18" t="s">
        <v>46</v>
      </c>
      <c r="R44" s="17" t="s">
        <v>251</v>
      </c>
      <c r="S44" s="20">
        <v>2100000000</v>
      </c>
      <c r="T44" s="20">
        <v>0</v>
      </c>
      <c r="U44" s="20">
        <v>0</v>
      </c>
      <c r="V44" s="20">
        <v>2100000000</v>
      </c>
      <c r="W44" s="20">
        <v>0</v>
      </c>
      <c r="X44" s="20">
        <v>1761641581</v>
      </c>
      <c r="Y44" s="20">
        <v>338358419</v>
      </c>
      <c r="Z44" s="20">
        <v>1720643780</v>
      </c>
      <c r="AA44" s="20">
        <v>1693376888</v>
      </c>
      <c r="AB44" s="20">
        <v>1688816888</v>
      </c>
      <c r="AC44" s="20">
        <v>1688816888</v>
      </c>
      <c r="AD44" s="59" t="str">
        <f>VLOOKUP(E44,[2]DIRECTORIO!D:G,4,FALSE)</f>
        <v>Dirección de Cadenas Pecuarias, Pesqueras y Acuícolas</v>
      </c>
      <c r="AE44" s="59" t="str">
        <f>VLOOKUP(AD44,[2]DIRECTORIO!$A$1:$B$19,2,FALSE)</f>
        <v>VAA</v>
      </c>
      <c r="AF44" s="56" t="str">
        <f>VLOOKUP(AD44,[2]DIRECTORIO!$A$1:$C$20,3,FALSE)</f>
        <v>C. Pecuarias</v>
      </c>
      <c r="AG44" s="51">
        <f>+Tabla13[[#This Row],[APR. INICIAL]]/1000000</f>
        <v>2100</v>
      </c>
      <c r="AH44" s="51">
        <f>+Tabla13[[#This Row],[APR. ADICIONADA]]/1000000</f>
        <v>0</v>
      </c>
      <c r="AI44" s="51">
        <f>+Tabla13[[#This Row],[APR. REDUCIDA]]/1000000</f>
        <v>0</v>
      </c>
      <c r="AJ44" s="51">
        <f>+Tabla13[[#This Row],[APR. VIGENTE]]/1000000</f>
        <v>2100</v>
      </c>
      <c r="AK44" s="51">
        <f>+Tabla13[[#This Row],[APR BLOQUEADA]]/1000000</f>
        <v>0</v>
      </c>
      <c r="AL44" s="51">
        <f>+Tabla13[[#This Row],[CDP]]/1000000</f>
        <v>1761.6415810000001</v>
      </c>
      <c r="AM44" s="51">
        <f>+Tabla13[[#This Row],[APR. DISPONIBLE]]/1000000</f>
        <v>338.35841900000003</v>
      </c>
      <c r="AN44" s="51">
        <f>+Tabla13[[#This Row],[COMPROMISO]]/1000000</f>
        <v>1720.6437800000001</v>
      </c>
      <c r="AO44" s="51">
        <f>+Tabla13[[#This Row],[OBLIGACION]]/1000000</f>
        <v>1693.376888</v>
      </c>
      <c r="AP44" s="51">
        <f>+Tabla13[[#This Row],[ORDEN PAGO]]/1000000</f>
        <v>1688.8168880000001</v>
      </c>
      <c r="AQ44" s="51">
        <f>+Tabla13[[#This Row],[PAGOS]]/1000000</f>
        <v>1688.8168880000001</v>
      </c>
      <c r="AR44" s="51">
        <f>+Tabla13[[#This Row],[APR. VIGENTE8]]-Tabla13[[#This Row],[COMPROMISO12]]</f>
        <v>379.35621999999989</v>
      </c>
      <c r="AS44" s="58" t="str">
        <f>CONCATENATE(Tabla13[[#This Row],[TIPO]],Tabla13[[#This Row],[CTA]])</f>
        <v>C1708</v>
      </c>
    </row>
    <row r="45" spans="1:45" ht="30" customHeight="1" x14ac:dyDescent="0.25">
      <c r="A45" s="17" t="str">
        <f>(IFERROR(VLOOKUP(B45,[2]DIRECTORIO!$A$1:$B$19,2,FALSE),""))</f>
        <v>VAA</v>
      </c>
      <c r="B45" s="17" t="str">
        <f>(IFERROR(VLOOKUP(E45,[2]DIRECTORIO!D:G,4,FALSE),""))</f>
        <v>Dirección de Cadenas Pecuarias, Pesqueras y Acuícolas</v>
      </c>
      <c r="C45" s="18" t="s">
        <v>39</v>
      </c>
      <c r="D45" s="17" t="s">
        <v>40</v>
      </c>
      <c r="E45" s="19" t="s">
        <v>250</v>
      </c>
      <c r="F45" s="18" t="s">
        <v>114</v>
      </c>
      <c r="G45" s="18" t="s">
        <v>133</v>
      </c>
      <c r="H45" s="18" t="s">
        <v>116</v>
      </c>
      <c r="I45" s="18" t="s">
        <v>248</v>
      </c>
      <c r="J45" s="18"/>
      <c r="K45" s="18"/>
      <c r="L45" s="18"/>
      <c r="M45" s="18"/>
      <c r="N45" s="18"/>
      <c r="O45" s="18" t="s">
        <v>44</v>
      </c>
      <c r="P45" s="18" t="s">
        <v>227</v>
      </c>
      <c r="Q45" s="18" t="s">
        <v>46</v>
      </c>
      <c r="R45" s="17" t="s">
        <v>251</v>
      </c>
      <c r="S45" s="20">
        <v>4900000000</v>
      </c>
      <c r="T45" s="20">
        <v>0</v>
      </c>
      <c r="U45" s="20">
        <v>0</v>
      </c>
      <c r="V45" s="20">
        <v>4900000000</v>
      </c>
      <c r="W45" s="20">
        <v>0</v>
      </c>
      <c r="X45" s="20">
        <v>4342665376</v>
      </c>
      <c r="Y45" s="20">
        <v>557334624</v>
      </c>
      <c r="Z45" s="20">
        <v>4342665376</v>
      </c>
      <c r="AA45" s="20">
        <v>2944665376</v>
      </c>
      <c r="AB45" s="20">
        <v>2944665376</v>
      </c>
      <c r="AC45" s="20">
        <v>2944665376</v>
      </c>
      <c r="AD45" s="59" t="str">
        <f>VLOOKUP(E45,[2]DIRECTORIO!D:G,4,FALSE)</f>
        <v>Dirección de Cadenas Pecuarias, Pesqueras y Acuícolas</v>
      </c>
      <c r="AE45" s="59" t="str">
        <f>VLOOKUP(AD45,[2]DIRECTORIO!$A$1:$B$19,2,FALSE)</f>
        <v>VAA</v>
      </c>
      <c r="AF45" s="56" t="str">
        <f>VLOOKUP(AD45,[2]DIRECTORIO!$A$1:$C$20,3,FALSE)</f>
        <v>C. Pecuarias</v>
      </c>
      <c r="AG45" s="51">
        <f>+Tabla13[[#This Row],[APR. INICIAL]]/1000000</f>
        <v>4900</v>
      </c>
      <c r="AH45" s="51">
        <f>+Tabla13[[#This Row],[APR. ADICIONADA]]/1000000</f>
        <v>0</v>
      </c>
      <c r="AI45" s="51">
        <f>+Tabla13[[#This Row],[APR. REDUCIDA]]/1000000</f>
        <v>0</v>
      </c>
      <c r="AJ45" s="51">
        <f>+Tabla13[[#This Row],[APR. VIGENTE]]/1000000</f>
        <v>4900</v>
      </c>
      <c r="AK45" s="51">
        <f>+Tabla13[[#This Row],[APR BLOQUEADA]]/1000000</f>
        <v>0</v>
      </c>
      <c r="AL45" s="51">
        <f>+Tabla13[[#This Row],[CDP]]/1000000</f>
        <v>4342.6653759999999</v>
      </c>
      <c r="AM45" s="51">
        <f>+Tabla13[[#This Row],[APR. DISPONIBLE]]/1000000</f>
        <v>557.33462399999996</v>
      </c>
      <c r="AN45" s="51">
        <f>+Tabla13[[#This Row],[COMPROMISO]]/1000000</f>
        <v>4342.6653759999999</v>
      </c>
      <c r="AO45" s="51">
        <f>+Tabla13[[#This Row],[OBLIGACION]]/1000000</f>
        <v>2944.6653759999999</v>
      </c>
      <c r="AP45" s="51">
        <f>+Tabla13[[#This Row],[ORDEN PAGO]]/1000000</f>
        <v>2944.6653759999999</v>
      </c>
      <c r="AQ45" s="51">
        <f>+Tabla13[[#This Row],[PAGOS]]/1000000</f>
        <v>2944.6653759999999</v>
      </c>
      <c r="AR45" s="51">
        <f>+Tabla13[[#This Row],[APR. VIGENTE8]]-Tabla13[[#This Row],[COMPROMISO12]]</f>
        <v>557.33462400000008</v>
      </c>
      <c r="AS45" s="58" t="str">
        <f>CONCATENATE(Tabla13[[#This Row],[TIPO]],Tabla13[[#This Row],[CTA]])</f>
        <v>C1708</v>
      </c>
    </row>
    <row r="46" spans="1:45" ht="30" customHeight="1" x14ac:dyDescent="0.25">
      <c r="A46" s="17" t="str">
        <f>(IFERROR(VLOOKUP(B46,[2]DIRECTORIO!$A$1:$B$19,2,FALSE),""))</f>
        <v>VAA</v>
      </c>
      <c r="B46" s="17" t="str">
        <f>(IFERROR(VLOOKUP(E46,[2]DIRECTORIO!D:G,4,FALSE),""))</f>
        <v>Dirección Innovación Desarrollo Tecnológico Protección Sanitaria</v>
      </c>
      <c r="C46" s="18" t="s">
        <v>39</v>
      </c>
      <c r="D46" s="17" t="s">
        <v>40</v>
      </c>
      <c r="E46" s="19" t="s">
        <v>252</v>
      </c>
      <c r="F46" s="18" t="s">
        <v>114</v>
      </c>
      <c r="G46" s="18" t="s">
        <v>133</v>
      </c>
      <c r="H46" s="18" t="s">
        <v>116</v>
      </c>
      <c r="I46" s="18" t="s">
        <v>241</v>
      </c>
      <c r="J46" s="18"/>
      <c r="K46" s="18"/>
      <c r="L46" s="18"/>
      <c r="M46" s="18"/>
      <c r="N46" s="18"/>
      <c r="O46" s="18" t="s">
        <v>44</v>
      </c>
      <c r="P46" s="18" t="s">
        <v>45</v>
      </c>
      <c r="Q46" s="18" t="s">
        <v>46</v>
      </c>
      <c r="R46" s="17" t="s">
        <v>253</v>
      </c>
      <c r="S46" s="20">
        <v>3889000000</v>
      </c>
      <c r="T46" s="20">
        <v>0</v>
      </c>
      <c r="U46" s="20">
        <v>0</v>
      </c>
      <c r="V46" s="20">
        <v>3889000000</v>
      </c>
      <c r="W46" s="20">
        <v>0</v>
      </c>
      <c r="X46" s="20">
        <v>3885772087</v>
      </c>
      <c r="Y46" s="20">
        <v>3227913</v>
      </c>
      <c r="Z46" s="20">
        <v>3847665643</v>
      </c>
      <c r="AA46" s="20">
        <v>670820523</v>
      </c>
      <c r="AB46" s="20">
        <v>670820523</v>
      </c>
      <c r="AC46" s="20">
        <v>670820523</v>
      </c>
      <c r="AD46" s="59" t="str">
        <f>VLOOKUP(E46,[2]DIRECTORIO!D:G,4,FALSE)</f>
        <v>Dirección Innovación Desarrollo Tecnológico Protección Sanitaria</v>
      </c>
      <c r="AE46" s="59" t="str">
        <f>VLOOKUP(AD46,[2]DIRECTORIO!$A$1:$B$19,2,FALSE)</f>
        <v>VAA</v>
      </c>
      <c r="AF46" s="56" t="str">
        <f>VLOOKUP(AD46,[2]DIRECTORIO!$A$1:$C$20,3,FALSE)</f>
        <v>Innovación</v>
      </c>
      <c r="AG46" s="51">
        <f>+Tabla13[[#This Row],[APR. INICIAL]]/1000000</f>
        <v>3889</v>
      </c>
      <c r="AH46" s="51">
        <f>+Tabla13[[#This Row],[APR. ADICIONADA]]/1000000</f>
        <v>0</v>
      </c>
      <c r="AI46" s="51">
        <f>+Tabla13[[#This Row],[APR. REDUCIDA]]/1000000</f>
        <v>0</v>
      </c>
      <c r="AJ46" s="51">
        <f>+Tabla13[[#This Row],[APR. VIGENTE]]/1000000</f>
        <v>3889</v>
      </c>
      <c r="AK46" s="51">
        <f>+Tabla13[[#This Row],[APR BLOQUEADA]]/1000000</f>
        <v>0</v>
      </c>
      <c r="AL46" s="51">
        <f>+Tabla13[[#This Row],[CDP]]/1000000</f>
        <v>3885.7720869999998</v>
      </c>
      <c r="AM46" s="51">
        <f>+Tabla13[[#This Row],[APR. DISPONIBLE]]/1000000</f>
        <v>3.227913</v>
      </c>
      <c r="AN46" s="51">
        <f>+Tabla13[[#This Row],[COMPROMISO]]/1000000</f>
        <v>3847.6656429999998</v>
      </c>
      <c r="AO46" s="51">
        <f>+Tabla13[[#This Row],[OBLIGACION]]/1000000</f>
        <v>670.82052299999998</v>
      </c>
      <c r="AP46" s="51">
        <f>+Tabla13[[#This Row],[ORDEN PAGO]]/1000000</f>
        <v>670.82052299999998</v>
      </c>
      <c r="AQ46" s="51">
        <f>+Tabla13[[#This Row],[PAGOS]]/1000000</f>
        <v>670.82052299999998</v>
      </c>
      <c r="AR46" s="51">
        <f>+Tabla13[[#This Row],[APR. VIGENTE8]]-Tabla13[[#This Row],[COMPROMISO12]]</f>
        <v>41.334357000000182</v>
      </c>
      <c r="AS46" s="58" t="str">
        <f>CONCATENATE(Tabla13[[#This Row],[TIPO]],Tabla13[[#This Row],[CTA]])</f>
        <v>C1708</v>
      </c>
    </row>
    <row r="47" spans="1:45" ht="30" customHeight="1" x14ac:dyDescent="0.25">
      <c r="A47" s="17" t="str">
        <f>(IFERROR(VLOOKUP(B47,[2]DIRECTORIO!$A$1:$B$19,2,FALSE),""))</f>
        <v>VAA</v>
      </c>
      <c r="B47" s="17" t="str">
        <f>(IFERROR(VLOOKUP(E47,[2]DIRECTORIO!D:G,4,FALSE),""))</f>
        <v>Dirección Innovación Desarrollo Tecnológico Protección Sanitaria</v>
      </c>
      <c r="C47" s="18" t="s">
        <v>39</v>
      </c>
      <c r="D47" s="17" t="s">
        <v>40</v>
      </c>
      <c r="E47" s="19" t="s">
        <v>254</v>
      </c>
      <c r="F47" s="18" t="s">
        <v>114</v>
      </c>
      <c r="G47" s="18" t="s">
        <v>133</v>
      </c>
      <c r="H47" s="18" t="s">
        <v>116</v>
      </c>
      <c r="I47" s="18" t="s">
        <v>117</v>
      </c>
      <c r="J47" s="18" t="s">
        <v>1</v>
      </c>
      <c r="K47" s="18" t="s">
        <v>1</v>
      </c>
      <c r="L47" s="18" t="s">
        <v>1</v>
      </c>
      <c r="M47" s="18" t="s">
        <v>1</v>
      </c>
      <c r="N47" s="18" t="s">
        <v>1</v>
      </c>
      <c r="O47" s="18" t="s">
        <v>44</v>
      </c>
      <c r="P47" s="18" t="s">
        <v>45</v>
      </c>
      <c r="Q47" s="18" t="s">
        <v>46</v>
      </c>
      <c r="R47" s="17" t="s">
        <v>255</v>
      </c>
      <c r="S47" s="20">
        <v>17871139160</v>
      </c>
      <c r="T47" s="20">
        <v>0</v>
      </c>
      <c r="U47" s="20">
        <v>0</v>
      </c>
      <c r="V47" s="20">
        <v>17871139160</v>
      </c>
      <c r="W47" s="20">
        <v>0</v>
      </c>
      <c r="X47" s="20">
        <v>17785615174</v>
      </c>
      <c r="Y47" s="20">
        <v>85523986</v>
      </c>
      <c r="Z47" s="20">
        <v>17702763384</v>
      </c>
      <c r="AA47" s="20">
        <v>8598631888</v>
      </c>
      <c r="AB47" s="20">
        <v>8594131888</v>
      </c>
      <c r="AC47" s="20">
        <v>8594131888</v>
      </c>
      <c r="AD47" s="59" t="str">
        <f>VLOOKUP(E47,[2]DIRECTORIO!D:G,4,FALSE)</f>
        <v>Dirección Innovación Desarrollo Tecnológico Protección Sanitaria</v>
      </c>
      <c r="AE47" s="59" t="str">
        <f>VLOOKUP(AD47,[2]DIRECTORIO!$A$1:$B$19,2,FALSE)</f>
        <v>VAA</v>
      </c>
      <c r="AF47" s="56" t="str">
        <f>VLOOKUP(AD47,[2]DIRECTORIO!$A$1:$C$20,3,FALSE)</f>
        <v>Innovación</v>
      </c>
      <c r="AG47" s="51">
        <f>+Tabla13[[#This Row],[APR. INICIAL]]/1000000</f>
        <v>17871.139159999999</v>
      </c>
      <c r="AH47" s="51">
        <f>+Tabla13[[#This Row],[APR. ADICIONADA]]/1000000</f>
        <v>0</v>
      </c>
      <c r="AI47" s="51">
        <f>+Tabla13[[#This Row],[APR. REDUCIDA]]/1000000</f>
        <v>0</v>
      </c>
      <c r="AJ47" s="51">
        <f>+Tabla13[[#This Row],[APR. VIGENTE]]/1000000</f>
        <v>17871.139159999999</v>
      </c>
      <c r="AK47" s="51">
        <f>+Tabla13[[#This Row],[APR BLOQUEADA]]/1000000</f>
        <v>0</v>
      </c>
      <c r="AL47" s="51">
        <f>+Tabla13[[#This Row],[CDP]]/1000000</f>
        <v>17785.615173999999</v>
      </c>
      <c r="AM47" s="51">
        <f>+Tabla13[[#This Row],[APR. DISPONIBLE]]/1000000</f>
        <v>85.523985999999994</v>
      </c>
      <c r="AN47" s="51">
        <f>+Tabla13[[#This Row],[COMPROMISO]]/1000000</f>
        <v>17702.763384000002</v>
      </c>
      <c r="AO47" s="51">
        <f>+Tabla13[[#This Row],[OBLIGACION]]/1000000</f>
        <v>8598.6318879999999</v>
      </c>
      <c r="AP47" s="51">
        <f>+Tabla13[[#This Row],[ORDEN PAGO]]/1000000</f>
        <v>8594.1318879999999</v>
      </c>
      <c r="AQ47" s="51">
        <f>+Tabla13[[#This Row],[PAGOS]]/1000000</f>
        <v>8594.1318879999999</v>
      </c>
      <c r="AR47" s="51">
        <f>+Tabla13[[#This Row],[APR. VIGENTE8]]-Tabla13[[#This Row],[COMPROMISO12]]</f>
        <v>168.37577599999713</v>
      </c>
      <c r="AS47" s="58" t="str">
        <f>CONCATENATE(Tabla13[[#This Row],[TIPO]],Tabla13[[#This Row],[CTA]])</f>
        <v>C1708</v>
      </c>
    </row>
    <row r="48" spans="1:45" ht="30" customHeight="1" x14ac:dyDescent="0.25">
      <c r="A48" s="17" t="str">
        <f>(IFERROR(VLOOKUP(B48,[2]DIRECTORIO!$A$1:$B$19,2,FALSE),""))</f>
        <v>VAA</v>
      </c>
      <c r="B48" s="17" t="str">
        <f>(IFERROR(VLOOKUP(E48,[2]DIRECTORIO!D:G,4,FALSE),""))</f>
        <v>Dirección Innovación Desarrollo Tecnológico Protección Sanitaria</v>
      </c>
      <c r="C48" s="18" t="s">
        <v>39</v>
      </c>
      <c r="D48" s="17" t="s">
        <v>40</v>
      </c>
      <c r="E48" s="19" t="s">
        <v>254</v>
      </c>
      <c r="F48" s="18" t="s">
        <v>114</v>
      </c>
      <c r="G48" s="18" t="s">
        <v>133</v>
      </c>
      <c r="H48" s="18" t="s">
        <v>116</v>
      </c>
      <c r="I48" s="18" t="s">
        <v>117</v>
      </c>
      <c r="J48" s="18" t="s">
        <v>1</v>
      </c>
      <c r="K48" s="18" t="s">
        <v>1</v>
      </c>
      <c r="L48" s="18" t="s">
        <v>1</v>
      </c>
      <c r="M48" s="18" t="s">
        <v>1</v>
      </c>
      <c r="N48" s="18" t="s">
        <v>1</v>
      </c>
      <c r="O48" s="18" t="s">
        <v>44</v>
      </c>
      <c r="P48" s="18" t="s">
        <v>229</v>
      </c>
      <c r="Q48" s="18" t="s">
        <v>46</v>
      </c>
      <c r="R48" s="17" t="s">
        <v>255</v>
      </c>
      <c r="S48" s="20">
        <v>22128860840</v>
      </c>
      <c r="T48" s="20">
        <v>0</v>
      </c>
      <c r="U48" s="20">
        <v>0</v>
      </c>
      <c r="V48" s="20">
        <v>22128860840</v>
      </c>
      <c r="W48" s="20">
        <v>0</v>
      </c>
      <c r="X48" s="20">
        <v>14119830860</v>
      </c>
      <c r="Y48" s="20">
        <v>8009029980</v>
      </c>
      <c r="Z48" s="20">
        <v>14119830860</v>
      </c>
      <c r="AA48" s="20">
        <v>0</v>
      </c>
      <c r="AB48" s="20">
        <v>0</v>
      </c>
      <c r="AC48" s="20">
        <v>0</v>
      </c>
      <c r="AD48" s="59" t="str">
        <f>VLOOKUP(E48,[2]DIRECTORIO!D:G,4,FALSE)</f>
        <v>Dirección Innovación Desarrollo Tecnológico Protección Sanitaria</v>
      </c>
      <c r="AE48" s="59" t="str">
        <f>VLOOKUP(AD48,[2]DIRECTORIO!$A$1:$B$19,2,FALSE)</f>
        <v>VAA</v>
      </c>
      <c r="AF48" s="56" t="str">
        <f>VLOOKUP(AD48,[2]DIRECTORIO!$A$1:$C$20,3,FALSE)</f>
        <v>Innovación</v>
      </c>
      <c r="AG48" s="51">
        <f>+Tabla13[[#This Row],[APR. INICIAL]]/1000000</f>
        <v>22128.860840000001</v>
      </c>
      <c r="AH48" s="51">
        <f>+Tabla13[[#This Row],[APR. ADICIONADA]]/1000000</f>
        <v>0</v>
      </c>
      <c r="AI48" s="51">
        <f>+Tabla13[[#This Row],[APR. REDUCIDA]]/1000000</f>
        <v>0</v>
      </c>
      <c r="AJ48" s="51">
        <f>+Tabla13[[#This Row],[APR. VIGENTE]]/1000000</f>
        <v>22128.860840000001</v>
      </c>
      <c r="AK48" s="51">
        <f>+Tabla13[[#This Row],[APR BLOQUEADA]]/1000000</f>
        <v>0</v>
      </c>
      <c r="AL48" s="51">
        <f>+Tabla13[[#This Row],[CDP]]/1000000</f>
        <v>14119.83086</v>
      </c>
      <c r="AM48" s="51">
        <f>+Tabla13[[#This Row],[APR. DISPONIBLE]]/1000000</f>
        <v>8009.0299800000003</v>
      </c>
      <c r="AN48" s="51">
        <f>+Tabla13[[#This Row],[COMPROMISO]]/1000000</f>
        <v>14119.83086</v>
      </c>
      <c r="AO48" s="51">
        <f>+Tabla13[[#This Row],[OBLIGACION]]/1000000</f>
        <v>0</v>
      </c>
      <c r="AP48" s="51">
        <f>+Tabla13[[#This Row],[ORDEN PAGO]]/1000000</f>
        <v>0</v>
      </c>
      <c r="AQ48" s="51">
        <f>+Tabla13[[#This Row],[PAGOS]]/1000000</f>
        <v>0</v>
      </c>
      <c r="AR48" s="51">
        <f>+Tabla13[[#This Row],[APR. VIGENTE8]]-Tabla13[[#This Row],[COMPROMISO12]]</f>
        <v>8009.0299800000012</v>
      </c>
      <c r="AS48" s="58" t="str">
        <f>CONCATENATE(Tabla13[[#This Row],[TIPO]],Tabla13[[#This Row],[CTA]])</f>
        <v>C1708</v>
      </c>
    </row>
    <row r="49" spans="1:45" ht="30" customHeight="1" x14ac:dyDescent="0.25">
      <c r="A49" s="17" t="str">
        <f>(IFERROR(VLOOKUP(B49,[2]DIRECTORIO!$A$1:$B$19,2,FALSE),""))</f>
        <v>VAA</v>
      </c>
      <c r="B49" s="17" t="str">
        <f>(IFERROR(VLOOKUP(E49,[2]DIRECTORIO!D:G,4,FALSE),""))</f>
        <v>Dirección Innovación Desarrollo Tecnológico Protección Sanitaria</v>
      </c>
      <c r="C49" s="18" t="s">
        <v>39</v>
      </c>
      <c r="D49" s="17" t="s">
        <v>40</v>
      </c>
      <c r="E49" s="19" t="s">
        <v>256</v>
      </c>
      <c r="F49" s="18" t="s">
        <v>114</v>
      </c>
      <c r="G49" s="18" t="s">
        <v>133</v>
      </c>
      <c r="H49" s="18" t="s">
        <v>116</v>
      </c>
      <c r="I49" s="18" t="s">
        <v>257</v>
      </c>
      <c r="J49" s="18"/>
      <c r="K49" s="18"/>
      <c r="L49" s="18"/>
      <c r="M49" s="18"/>
      <c r="N49" s="18"/>
      <c r="O49" s="18" t="s">
        <v>44</v>
      </c>
      <c r="P49" s="18" t="s">
        <v>45</v>
      </c>
      <c r="Q49" s="18" t="s">
        <v>46</v>
      </c>
      <c r="R49" s="17" t="s">
        <v>258</v>
      </c>
      <c r="S49" s="20">
        <v>4100000000</v>
      </c>
      <c r="T49" s="20">
        <v>0</v>
      </c>
      <c r="U49" s="20">
        <v>0</v>
      </c>
      <c r="V49" s="20">
        <v>4100000000</v>
      </c>
      <c r="W49" s="20">
        <v>0</v>
      </c>
      <c r="X49" s="20">
        <v>4093798667</v>
      </c>
      <c r="Y49" s="20">
        <v>6201333</v>
      </c>
      <c r="Z49" s="20">
        <v>4003365304</v>
      </c>
      <c r="AA49" s="20">
        <v>3896050244</v>
      </c>
      <c r="AB49" s="20">
        <v>3778464175</v>
      </c>
      <c r="AC49" s="20">
        <v>3778464175</v>
      </c>
      <c r="AD49" s="59" t="str">
        <f>VLOOKUP(E49,[2]DIRECTORIO!D:G,4,FALSE)</f>
        <v>Dirección Innovación Desarrollo Tecnológico Protección Sanitaria</v>
      </c>
      <c r="AE49" s="59" t="str">
        <f>VLOOKUP(AD49,[2]DIRECTORIO!$A$1:$B$19,2,FALSE)</f>
        <v>VAA</v>
      </c>
      <c r="AF49" s="56" t="str">
        <f>VLOOKUP(AD49,[2]DIRECTORIO!$A$1:$C$20,3,FALSE)</f>
        <v>Innovación</v>
      </c>
      <c r="AG49" s="51">
        <f>+Tabla13[[#This Row],[APR. INICIAL]]/1000000</f>
        <v>4100</v>
      </c>
      <c r="AH49" s="51">
        <f>+Tabla13[[#This Row],[APR. ADICIONADA]]/1000000</f>
        <v>0</v>
      </c>
      <c r="AI49" s="51">
        <f>+Tabla13[[#This Row],[APR. REDUCIDA]]/1000000</f>
        <v>0</v>
      </c>
      <c r="AJ49" s="51">
        <f>+Tabla13[[#This Row],[APR. VIGENTE]]/1000000</f>
        <v>4100</v>
      </c>
      <c r="AK49" s="51">
        <f>+Tabla13[[#This Row],[APR BLOQUEADA]]/1000000</f>
        <v>0</v>
      </c>
      <c r="AL49" s="51">
        <f>+Tabla13[[#This Row],[CDP]]/1000000</f>
        <v>4093.798667</v>
      </c>
      <c r="AM49" s="51">
        <f>+Tabla13[[#This Row],[APR. DISPONIBLE]]/1000000</f>
        <v>6.201333</v>
      </c>
      <c r="AN49" s="51">
        <f>+Tabla13[[#This Row],[COMPROMISO]]/1000000</f>
        <v>4003.3653039999999</v>
      </c>
      <c r="AO49" s="51">
        <f>+Tabla13[[#This Row],[OBLIGACION]]/1000000</f>
        <v>3896.050244</v>
      </c>
      <c r="AP49" s="51">
        <f>+Tabla13[[#This Row],[ORDEN PAGO]]/1000000</f>
        <v>3778.4641750000001</v>
      </c>
      <c r="AQ49" s="51">
        <f>+Tabla13[[#This Row],[PAGOS]]/1000000</f>
        <v>3778.4641750000001</v>
      </c>
      <c r="AR49" s="51">
        <f>+Tabla13[[#This Row],[APR. VIGENTE8]]-Tabla13[[#This Row],[COMPROMISO12]]</f>
        <v>96.634696000000076</v>
      </c>
      <c r="AS49" s="58" t="str">
        <f>CONCATENATE(Tabla13[[#This Row],[TIPO]],Tabla13[[#This Row],[CTA]])</f>
        <v>C1708</v>
      </c>
    </row>
    <row r="50" spans="1:45" ht="30" customHeight="1" x14ac:dyDescent="0.25">
      <c r="A50" s="17" t="str">
        <f>(IFERROR(VLOOKUP(B50,[2]DIRECTORIO!$A$1:$B$19,2,FALSE),""))</f>
        <v>VAA</v>
      </c>
      <c r="B50" s="17" t="str">
        <f>(IFERROR(VLOOKUP(E50,[2]DIRECTORIO!D:G,4,FALSE),""))</f>
        <v>Dirección de Cadenas Agrícolas y Forestales</v>
      </c>
      <c r="C50" s="18" t="s">
        <v>39</v>
      </c>
      <c r="D50" s="17" t="s">
        <v>40</v>
      </c>
      <c r="E50" s="19" t="s">
        <v>259</v>
      </c>
      <c r="F50" s="18" t="s">
        <v>114</v>
      </c>
      <c r="G50" s="18" t="s">
        <v>137</v>
      </c>
      <c r="H50" s="18" t="s">
        <v>116</v>
      </c>
      <c r="I50" s="18" t="s">
        <v>117</v>
      </c>
      <c r="J50" s="18"/>
      <c r="K50" s="18"/>
      <c r="L50" s="18"/>
      <c r="M50" s="18"/>
      <c r="N50" s="18"/>
      <c r="O50" s="18" t="s">
        <v>44</v>
      </c>
      <c r="P50" s="18" t="s">
        <v>45</v>
      </c>
      <c r="Q50" s="18" t="s">
        <v>46</v>
      </c>
      <c r="R50" s="17" t="s">
        <v>260</v>
      </c>
      <c r="S50" s="20">
        <v>20000000000</v>
      </c>
      <c r="T50" s="20">
        <v>0</v>
      </c>
      <c r="U50" s="20">
        <v>0</v>
      </c>
      <c r="V50" s="20">
        <v>20000000000</v>
      </c>
      <c r="W50" s="20">
        <v>0</v>
      </c>
      <c r="X50" s="20">
        <v>16440573659</v>
      </c>
      <c r="Y50" s="20">
        <v>3559426341</v>
      </c>
      <c r="Z50" s="20">
        <v>16433613741</v>
      </c>
      <c r="AA50" s="20">
        <v>16392215256</v>
      </c>
      <c r="AB50" s="20">
        <v>16370738364</v>
      </c>
      <c r="AC50" s="20">
        <v>16370738364</v>
      </c>
      <c r="AD50" s="59" t="str">
        <f>VLOOKUP(E50,[2]DIRECTORIO!D:G,4,FALSE)</f>
        <v>Dirección de Cadenas Agrícolas y Forestales</v>
      </c>
      <c r="AE50" s="59" t="str">
        <f>VLOOKUP(AD50,[2]DIRECTORIO!$A$1:$B$19,2,FALSE)</f>
        <v>VAA</v>
      </c>
      <c r="AF50" s="56" t="str">
        <f>VLOOKUP(AD50,[2]DIRECTORIO!$A$1:$C$20,3,FALSE)</f>
        <v>C.Agrícolas</v>
      </c>
      <c r="AG50" s="51">
        <f>+Tabla13[[#This Row],[APR. INICIAL]]/1000000</f>
        <v>20000</v>
      </c>
      <c r="AH50" s="51">
        <f>+Tabla13[[#This Row],[APR. ADICIONADA]]/1000000</f>
        <v>0</v>
      </c>
      <c r="AI50" s="51">
        <f>+Tabla13[[#This Row],[APR. REDUCIDA]]/1000000</f>
        <v>0</v>
      </c>
      <c r="AJ50" s="51">
        <f>+Tabla13[[#This Row],[APR. VIGENTE]]/1000000</f>
        <v>20000</v>
      </c>
      <c r="AK50" s="51">
        <f>+Tabla13[[#This Row],[APR BLOQUEADA]]/1000000</f>
        <v>0</v>
      </c>
      <c r="AL50" s="51">
        <f>+Tabla13[[#This Row],[CDP]]/1000000</f>
        <v>16440.573659000001</v>
      </c>
      <c r="AM50" s="51">
        <f>+Tabla13[[#This Row],[APR. DISPONIBLE]]/1000000</f>
        <v>3559.4263409999999</v>
      </c>
      <c r="AN50" s="51">
        <f>+Tabla13[[#This Row],[COMPROMISO]]/1000000</f>
        <v>16433.613741000001</v>
      </c>
      <c r="AO50" s="51">
        <f>+Tabla13[[#This Row],[OBLIGACION]]/1000000</f>
        <v>16392.215255999999</v>
      </c>
      <c r="AP50" s="51">
        <f>+Tabla13[[#This Row],[ORDEN PAGO]]/1000000</f>
        <v>16370.738364000001</v>
      </c>
      <c r="AQ50" s="51">
        <f>+Tabla13[[#This Row],[PAGOS]]/1000000</f>
        <v>16370.738364000001</v>
      </c>
      <c r="AR50" s="51">
        <f>+Tabla13[[#This Row],[APR. VIGENTE8]]-Tabla13[[#This Row],[COMPROMISO12]]</f>
        <v>3566.386258999999</v>
      </c>
      <c r="AS50" s="58" t="str">
        <f>CONCATENATE(Tabla13[[#This Row],[TIPO]],Tabla13[[#This Row],[CTA]])</f>
        <v>C1709</v>
      </c>
    </row>
    <row r="51" spans="1:45" ht="30" customHeight="1" x14ac:dyDescent="0.25">
      <c r="A51" s="17" t="str">
        <f>(IFERROR(VLOOKUP(B51,[2]DIRECTORIO!$A$1:$B$19,2,FALSE),""))</f>
        <v>VAA</v>
      </c>
      <c r="B51" s="17" t="str">
        <f>(IFERROR(VLOOKUP(E51,[2]DIRECTORIO!D:G,4,FALSE),""))</f>
        <v>Dirección de Cadenas Agrícolas y Forestales</v>
      </c>
      <c r="C51" s="18" t="s">
        <v>39</v>
      </c>
      <c r="D51" s="17" t="s">
        <v>40</v>
      </c>
      <c r="E51" s="19" t="s">
        <v>261</v>
      </c>
      <c r="F51" s="18" t="s">
        <v>114</v>
      </c>
      <c r="G51" s="18" t="s">
        <v>137</v>
      </c>
      <c r="H51" s="18" t="s">
        <v>116</v>
      </c>
      <c r="I51" s="18" t="s">
        <v>257</v>
      </c>
      <c r="J51" s="18"/>
      <c r="K51" s="18"/>
      <c r="L51" s="18"/>
      <c r="M51" s="18"/>
      <c r="N51" s="18"/>
      <c r="O51" s="18" t="s">
        <v>44</v>
      </c>
      <c r="P51" s="18" t="s">
        <v>45</v>
      </c>
      <c r="Q51" s="18" t="s">
        <v>46</v>
      </c>
      <c r="R51" s="17" t="s">
        <v>262</v>
      </c>
      <c r="S51" s="20">
        <v>176311000000</v>
      </c>
      <c r="T51" s="20">
        <v>0</v>
      </c>
      <c r="U51" s="20">
        <v>5000000000</v>
      </c>
      <c r="V51" s="20">
        <v>171311000000</v>
      </c>
      <c r="W51" s="20">
        <v>0</v>
      </c>
      <c r="X51" s="20">
        <v>161383068414.37</v>
      </c>
      <c r="Y51" s="20">
        <v>9927931585.6299992</v>
      </c>
      <c r="Z51" s="20">
        <v>161256749982.37</v>
      </c>
      <c r="AA51" s="20">
        <v>117900386050.37</v>
      </c>
      <c r="AB51" s="20">
        <v>117802176506.44</v>
      </c>
      <c r="AC51" s="20">
        <v>117802176506.44</v>
      </c>
      <c r="AD51" s="59" t="str">
        <f>VLOOKUP(E51,[2]DIRECTORIO!D:G,4,FALSE)</f>
        <v>Dirección de Cadenas Agrícolas y Forestales</v>
      </c>
      <c r="AE51" s="59" t="str">
        <f>VLOOKUP(AD51,[2]DIRECTORIO!$A$1:$B$19,2,FALSE)</f>
        <v>VAA</v>
      </c>
      <c r="AF51" s="56" t="str">
        <f>VLOOKUP(AD51,[2]DIRECTORIO!$A$1:$C$20,3,FALSE)</f>
        <v>C.Agrícolas</v>
      </c>
      <c r="AG51" s="51">
        <f>+Tabla13[[#This Row],[APR. INICIAL]]/1000000</f>
        <v>176311</v>
      </c>
      <c r="AH51" s="51">
        <f>+Tabla13[[#This Row],[APR. ADICIONADA]]/1000000</f>
        <v>0</v>
      </c>
      <c r="AI51" s="51">
        <f>+Tabla13[[#This Row],[APR. REDUCIDA]]/1000000</f>
        <v>5000</v>
      </c>
      <c r="AJ51" s="51">
        <f>+Tabla13[[#This Row],[APR. VIGENTE]]/1000000</f>
        <v>171311</v>
      </c>
      <c r="AK51" s="51">
        <f>+Tabla13[[#This Row],[APR BLOQUEADA]]/1000000</f>
        <v>0</v>
      </c>
      <c r="AL51" s="51">
        <f>+Tabla13[[#This Row],[CDP]]/1000000</f>
        <v>161383.06841437001</v>
      </c>
      <c r="AM51" s="51">
        <f>+Tabla13[[#This Row],[APR. DISPONIBLE]]/1000000</f>
        <v>9927.93158563</v>
      </c>
      <c r="AN51" s="51">
        <f>+Tabla13[[#This Row],[COMPROMISO]]/1000000</f>
        <v>161256.74998237001</v>
      </c>
      <c r="AO51" s="51">
        <f>+Tabla13[[#This Row],[OBLIGACION]]/1000000</f>
        <v>117900.38605037</v>
      </c>
      <c r="AP51" s="51">
        <f>+Tabla13[[#This Row],[ORDEN PAGO]]/1000000</f>
        <v>117802.17650644001</v>
      </c>
      <c r="AQ51" s="51">
        <f>+Tabla13[[#This Row],[PAGOS]]/1000000</f>
        <v>117802.17650644001</v>
      </c>
      <c r="AR51" s="51">
        <f>+Tabla13[[#This Row],[APR. VIGENTE8]]-Tabla13[[#This Row],[COMPROMISO12]]</f>
        <v>10054.250017629995</v>
      </c>
      <c r="AS51" s="58" t="str">
        <f>CONCATENATE(Tabla13[[#This Row],[TIPO]],Tabla13[[#This Row],[CTA]])</f>
        <v>C1709</v>
      </c>
    </row>
    <row r="52" spans="1:45" ht="30" customHeight="1" x14ac:dyDescent="0.25">
      <c r="A52" s="17" t="str">
        <f>(IFERROR(VLOOKUP(B52,[2]DIRECTORIO!$A$1:$B$19,2,FALSE),""))</f>
        <v>VAA</v>
      </c>
      <c r="B52" s="17" t="str">
        <f>(IFERROR(VLOOKUP(E52,[2]DIRECTORIO!D:G,4,FALSE),""))</f>
        <v>Dirección de Cadenas Agrícolas y Forestales</v>
      </c>
      <c r="C52" s="18" t="s">
        <v>39</v>
      </c>
      <c r="D52" s="17" t="s">
        <v>40</v>
      </c>
      <c r="E52" s="19" t="s">
        <v>261</v>
      </c>
      <c r="F52" s="18" t="s">
        <v>114</v>
      </c>
      <c r="G52" s="18" t="s">
        <v>137</v>
      </c>
      <c r="H52" s="18" t="s">
        <v>116</v>
      </c>
      <c r="I52" s="18" t="s">
        <v>257</v>
      </c>
      <c r="J52" s="18"/>
      <c r="K52" s="18"/>
      <c r="L52" s="18"/>
      <c r="M52" s="18"/>
      <c r="N52" s="18"/>
      <c r="O52" s="18" t="s">
        <v>44</v>
      </c>
      <c r="P52" s="18" t="s">
        <v>227</v>
      </c>
      <c r="Q52" s="18" t="s">
        <v>46</v>
      </c>
      <c r="R52" s="17" t="s">
        <v>262</v>
      </c>
      <c r="S52" s="20">
        <v>9200000000</v>
      </c>
      <c r="T52" s="20">
        <v>0</v>
      </c>
      <c r="U52" s="20">
        <v>0</v>
      </c>
      <c r="V52" s="20">
        <v>9200000000</v>
      </c>
      <c r="W52" s="20">
        <v>0</v>
      </c>
      <c r="X52" s="20">
        <v>0</v>
      </c>
      <c r="Y52" s="20">
        <v>9200000000</v>
      </c>
      <c r="Z52" s="20">
        <v>0</v>
      </c>
      <c r="AA52" s="20">
        <v>0</v>
      </c>
      <c r="AB52" s="20">
        <v>0</v>
      </c>
      <c r="AC52" s="20">
        <v>0</v>
      </c>
      <c r="AD52" s="59" t="str">
        <f>VLOOKUP(E52,[2]DIRECTORIO!D:G,4,FALSE)</f>
        <v>Dirección de Cadenas Agrícolas y Forestales</v>
      </c>
      <c r="AE52" s="59" t="str">
        <f>VLOOKUP(AD52,[2]DIRECTORIO!$A$1:$B$19,2,FALSE)</f>
        <v>VAA</v>
      </c>
      <c r="AF52" s="56" t="str">
        <f>VLOOKUP(AD52,[2]DIRECTORIO!$A$1:$C$20,3,FALSE)</f>
        <v>C.Agrícolas</v>
      </c>
      <c r="AG52" s="51">
        <f>+Tabla13[[#This Row],[APR. INICIAL]]/1000000</f>
        <v>9200</v>
      </c>
      <c r="AH52" s="51">
        <f>+Tabla13[[#This Row],[APR. ADICIONADA]]/1000000</f>
        <v>0</v>
      </c>
      <c r="AI52" s="51">
        <f>+Tabla13[[#This Row],[APR. REDUCIDA]]/1000000</f>
        <v>0</v>
      </c>
      <c r="AJ52" s="51">
        <f>+Tabla13[[#This Row],[APR. VIGENTE]]/1000000</f>
        <v>9200</v>
      </c>
      <c r="AK52" s="51">
        <f>+Tabla13[[#This Row],[APR BLOQUEADA]]/1000000</f>
        <v>0</v>
      </c>
      <c r="AL52" s="51">
        <f>+Tabla13[[#This Row],[CDP]]/1000000</f>
        <v>0</v>
      </c>
      <c r="AM52" s="51">
        <f>+Tabla13[[#This Row],[APR. DISPONIBLE]]/1000000</f>
        <v>9200</v>
      </c>
      <c r="AN52" s="51">
        <f>+Tabla13[[#This Row],[COMPROMISO]]/1000000</f>
        <v>0</v>
      </c>
      <c r="AO52" s="51">
        <f>+Tabla13[[#This Row],[OBLIGACION]]/1000000</f>
        <v>0</v>
      </c>
      <c r="AP52" s="51">
        <f>+Tabla13[[#This Row],[ORDEN PAGO]]/1000000</f>
        <v>0</v>
      </c>
      <c r="AQ52" s="51">
        <f>+Tabla13[[#This Row],[PAGOS]]/1000000</f>
        <v>0</v>
      </c>
      <c r="AR52" s="51">
        <f>+Tabla13[[#This Row],[APR. VIGENTE8]]-Tabla13[[#This Row],[COMPROMISO12]]</f>
        <v>9200</v>
      </c>
      <c r="AS52" s="58" t="str">
        <f>CONCATENATE(Tabla13[[#This Row],[TIPO]],Tabla13[[#This Row],[CTA]])</f>
        <v>C1709</v>
      </c>
    </row>
    <row r="53" spans="1:45" ht="30" customHeight="1" x14ac:dyDescent="0.25">
      <c r="A53" s="17" t="str">
        <f>(IFERROR(VLOOKUP(B53,[2]DIRECTORIO!$A$1:$B$19,2,FALSE),""))</f>
        <v>SECRETARIA</v>
      </c>
      <c r="B53" s="17" t="str">
        <f>(IFERROR(VLOOKUP(E53,[2]DIRECTORIO!D:G,4,FALSE),""))</f>
        <v>Subdirección Administrativa</v>
      </c>
      <c r="C53" s="18" t="s">
        <v>39</v>
      </c>
      <c r="D53" s="17" t="s">
        <v>40</v>
      </c>
      <c r="E53" s="19" t="s">
        <v>263</v>
      </c>
      <c r="F53" s="18" t="s">
        <v>114</v>
      </c>
      <c r="G53" s="18" t="s">
        <v>140</v>
      </c>
      <c r="H53" s="18" t="s">
        <v>116</v>
      </c>
      <c r="I53" s="18" t="s">
        <v>141</v>
      </c>
      <c r="J53" s="18"/>
      <c r="K53" s="18"/>
      <c r="L53" s="18"/>
      <c r="M53" s="18"/>
      <c r="N53" s="18"/>
      <c r="O53" s="18" t="s">
        <v>44</v>
      </c>
      <c r="P53" s="18" t="s">
        <v>45</v>
      </c>
      <c r="Q53" s="18" t="s">
        <v>46</v>
      </c>
      <c r="R53" s="17" t="s">
        <v>264</v>
      </c>
      <c r="S53" s="20">
        <v>32000000000</v>
      </c>
      <c r="T53" s="20">
        <v>0</v>
      </c>
      <c r="U53" s="20">
        <v>0</v>
      </c>
      <c r="V53" s="20">
        <v>32000000000</v>
      </c>
      <c r="W53" s="20">
        <v>0</v>
      </c>
      <c r="X53" s="20">
        <v>31440197649</v>
      </c>
      <c r="Y53" s="20">
        <v>559802351</v>
      </c>
      <c r="Z53" s="20">
        <v>31219761368</v>
      </c>
      <c r="AA53" s="20">
        <v>16230684425</v>
      </c>
      <c r="AB53" s="20">
        <v>16201659920</v>
      </c>
      <c r="AC53" s="20">
        <v>16201659920</v>
      </c>
      <c r="AD53" s="59" t="str">
        <f>VLOOKUP(E53,[2]DIRECTORIO!D:G,4,FALSE)</f>
        <v>Subdirección Administrativa</v>
      </c>
      <c r="AE53" s="59" t="str">
        <f>VLOOKUP(AD53,[2]DIRECTORIO!$A$1:$B$19,2,FALSE)</f>
        <v>SECRETARIA</v>
      </c>
      <c r="AF53" s="56" t="str">
        <f>VLOOKUP(AD53,[2]DIRECTORIO!$A$1:$C$20,3,FALSE)</f>
        <v>Administrativa</v>
      </c>
      <c r="AG53" s="51">
        <f>+Tabla13[[#This Row],[APR. INICIAL]]/1000000</f>
        <v>32000</v>
      </c>
      <c r="AH53" s="51">
        <f>+Tabla13[[#This Row],[APR. ADICIONADA]]/1000000</f>
        <v>0</v>
      </c>
      <c r="AI53" s="51">
        <f>+Tabla13[[#This Row],[APR. REDUCIDA]]/1000000</f>
        <v>0</v>
      </c>
      <c r="AJ53" s="51">
        <f>+Tabla13[[#This Row],[APR. VIGENTE]]/1000000</f>
        <v>32000</v>
      </c>
      <c r="AK53" s="51">
        <f>+Tabla13[[#This Row],[APR BLOQUEADA]]/1000000</f>
        <v>0</v>
      </c>
      <c r="AL53" s="51">
        <f>+Tabla13[[#This Row],[CDP]]/1000000</f>
        <v>31440.197649000002</v>
      </c>
      <c r="AM53" s="51">
        <f>+Tabla13[[#This Row],[APR. DISPONIBLE]]/1000000</f>
        <v>559.80235100000004</v>
      </c>
      <c r="AN53" s="51">
        <f>+Tabla13[[#This Row],[COMPROMISO]]/1000000</f>
        <v>31219.761367999999</v>
      </c>
      <c r="AO53" s="51">
        <f>+Tabla13[[#This Row],[OBLIGACION]]/1000000</f>
        <v>16230.684424999999</v>
      </c>
      <c r="AP53" s="51">
        <f>+Tabla13[[#This Row],[ORDEN PAGO]]/1000000</f>
        <v>16201.65992</v>
      </c>
      <c r="AQ53" s="51">
        <f>+Tabla13[[#This Row],[PAGOS]]/1000000</f>
        <v>16201.65992</v>
      </c>
      <c r="AR53" s="51">
        <f>+Tabla13[[#This Row],[APR. VIGENTE8]]-Tabla13[[#This Row],[COMPROMISO12]]</f>
        <v>780.23863200000051</v>
      </c>
      <c r="AS53" s="58" t="str">
        <f>CONCATENATE(Tabla13[[#This Row],[TIPO]],Tabla13[[#This Row],[CTA]])</f>
        <v>C1799</v>
      </c>
    </row>
    <row r="54" spans="1:45" ht="30" customHeight="1" x14ac:dyDescent="0.25">
      <c r="A54" s="17" t="str">
        <f>(IFERROR(VLOOKUP(B54,[2]DIRECTORIO!$A$1:$B$19,2,FALSE),""))</f>
        <v>VAA</v>
      </c>
      <c r="B54" s="17" t="str">
        <f>(IFERROR(VLOOKUP(E54,[2]DIRECTORIO!D:G,4,FALSE),""))</f>
        <v>Viceministerio de Asuntos Agropecuarios</v>
      </c>
      <c r="C54" s="18" t="s">
        <v>39</v>
      </c>
      <c r="D54" s="17" t="s">
        <v>40</v>
      </c>
      <c r="E54" s="19" t="s">
        <v>265</v>
      </c>
      <c r="F54" s="18" t="s">
        <v>114</v>
      </c>
      <c r="G54" s="18" t="s">
        <v>140</v>
      </c>
      <c r="H54" s="18" t="s">
        <v>116</v>
      </c>
      <c r="I54" s="18" t="s">
        <v>225</v>
      </c>
      <c r="J54" s="18"/>
      <c r="K54" s="18"/>
      <c r="L54" s="18"/>
      <c r="M54" s="18"/>
      <c r="N54" s="18"/>
      <c r="O54" s="18" t="s">
        <v>44</v>
      </c>
      <c r="P54" s="18" t="s">
        <v>45</v>
      </c>
      <c r="Q54" s="18" t="s">
        <v>46</v>
      </c>
      <c r="R54" s="17" t="s">
        <v>266</v>
      </c>
      <c r="S54" s="20">
        <v>3500000000</v>
      </c>
      <c r="T54" s="20">
        <v>0</v>
      </c>
      <c r="U54" s="20">
        <v>0</v>
      </c>
      <c r="V54" s="20">
        <v>3500000000</v>
      </c>
      <c r="W54" s="20">
        <v>0</v>
      </c>
      <c r="X54" s="20">
        <v>2316823565</v>
      </c>
      <c r="Y54" s="20">
        <v>1183176435</v>
      </c>
      <c r="Z54" s="20">
        <v>2048915113</v>
      </c>
      <c r="AA54" s="20">
        <v>1802373025</v>
      </c>
      <c r="AB54" s="20">
        <v>1699830103</v>
      </c>
      <c r="AC54" s="20">
        <v>1699830103</v>
      </c>
      <c r="AD54" s="59" t="str">
        <f>VLOOKUP(E54,[2]DIRECTORIO!D:G,4,FALSE)</f>
        <v>Viceministerio de Asuntos Agropecuarios</v>
      </c>
      <c r="AE54" s="59" t="str">
        <f>VLOOKUP(AD54,[2]DIRECTORIO!$A$1:$B$19,2,FALSE)</f>
        <v>VAA</v>
      </c>
      <c r="AF54" s="56" t="str">
        <f>VLOOKUP(AD54,[2]DIRECTORIO!$A$1:$C$20,3,FALSE)</f>
        <v>VAA</v>
      </c>
      <c r="AG54" s="51">
        <f>+Tabla13[[#This Row],[APR. INICIAL]]/1000000</f>
        <v>3500</v>
      </c>
      <c r="AH54" s="51">
        <f>+Tabla13[[#This Row],[APR. ADICIONADA]]/1000000</f>
        <v>0</v>
      </c>
      <c r="AI54" s="51">
        <f>+Tabla13[[#This Row],[APR. REDUCIDA]]/1000000</f>
        <v>0</v>
      </c>
      <c r="AJ54" s="51">
        <f>+Tabla13[[#This Row],[APR. VIGENTE]]/1000000</f>
        <v>3500</v>
      </c>
      <c r="AK54" s="51">
        <f>+Tabla13[[#This Row],[APR BLOQUEADA]]/1000000</f>
        <v>0</v>
      </c>
      <c r="AL54" s="51">
        <f>+Tabla13[[#This Row],[CDP]]/1000000</f>
        <v>2316.8235650000001</v>
      </c>
      <c r="AM54" s="51">
        <f>+Tabla13[[#This Row],[APR. DISPONIBLE]]/1000000</f>
        <v>1183.1764350000001</v>
      </c>
      <c r="AN54" s="51">
        <f>+Tabla13[[#This Row],[COMPROMISO]]/1000000</f>
        <v>2048.915113</v>
      </c>
      <c r="AO54" s="51">
        <f>+Tabla13[[#This Row],[OBLIGACION]]/1000000</f>
        <v>1802.3730250000001</v>
      </c>
      <c r="AP54" s="51">
        <f>+Tabla13[[#This Row],[ORDEN PAGO]]/1000000</f>
        <v>1699.830103</v>
      </c>
      <c r="AQ54" s="51">
        <f>+Tabla13[[#This Row],[PAGOS]]/1000000</f>
        <v>1699.830103</v>
      </c>
      <c r="AR54" s="51">
        <f>+Tabla13[[#This Row],[APR. VIGENTE8]]-Tabla13[[#This Row],[COMPROMISO12]]</f>
        <v>1451.084887</v>
      </c>
      <c r="AS54" s="58" t="str">
        <f>CONCATENATE(Tabla13[[#This Row],[TIPO]],Tabla13[[#This Row],[CTA]])</f>
        <v>C1799</v>
      </c>
    </row>
    <row r="55" spans="1:45" ht="30" customHeight="1" x14ac:dyDescent="0.25">
      <c r="A55" s="17" t="str">
        <f>(IFERROR(VLOOKUP(B55,[2]DIRECTORIO!$A$1:$B$19,2,FALSE),""))</f>
        <v>VDR</v>
      </c>
      <c r="B55" s="17" t="str">
        <f>(IFERROR(VLOOKUP(E55,[2]DIRECTORIO!D:G,4,FALSE),""))</f>
        <v>Viceministerio de Desarrollo Rural</v>
      </c>
      <c r="C55" s="18" t="s">
        <v>39</v>
      </c>
      <c r="D55" s="17" t="s">
        <v>40</v>
      </c>
      <c r="E55" s="19" t="s">
        <v>267</v>
      </c>
      <c r="F55" s="18" t="s">
        <v>114</v>
      </c>
      <c r="G55" s="18" t="s">
        <v>140</v>
      </c>
      <c r="H55" s="18" t="s">
        <v>116</v>
      </c>
      <c r="I55" s="18" t="s">
        <v>229</v>
      </c>
      <c r="J55" s="18" t="s">
        <v>1</v>
      </c>
      <c r="K55" s="18" t="s">
        <v>1</v>
      </c>
      <c r="L55" s="18" t="s">
        <v>1</v>
      </c>
      <c r="M55" s="18" t="s">
        <v>1</v>
      </c>
      <c r="N55" s="18" t="s">
        <v>1</v>
      </c>
      <c r="O55" s="18" t="s">
        <v>44</v>
      </c>
      <c r="P55" s="18" t="s">
        <v>45</v>
      </c>
      <c r="Q55" s="18" t="s">
        <v>46</v>
      </c>
      <c r="R55" s="17" t="s">
        <v>268</v>
      </c>
      <c r="S55" s="20">
        <v>1600000000</v>
      </c>
      <c r="T55" s="20">
        <v>0</v>
      </c>
      <c r="U55" s="20">
        <v>0</v>
      </c>
      <c r="V55" s="20">
        <v>1600000000</v>
      </c>
      <c r="W55" s="20">
        <v>0</v>
      </c>
      <c r="X55" s="20">
        <v>1449518393</v>
      </c>
      <c r="Y55" s="20">
        <v>150481607</v>
      </c>
      <c r="Z55" s="20">
        <v>1293491871</v>
      </c>
      <c r="AA55" s="20">
        <v>1157464966</v>
      </c>
      <c r="AB55" s="20">
        <v>1126159200</v>
      </c>
      <c r="AC55" s="20">
        <v>1126159200</v>
      </c>
      <c r="AD55" s="59" t="str">
        <f>VLOOKUP(E55,[2]DIRECTORIO!D:G,4,FALSE)</f>
        <v>Viceministerio de Desarrollo Rural</v>
      </c>
      <c r="AE55" s="59" t="str">
        <f>VLOOKUP(AD55,[2]DIRECTORIO!$A$1:$B$19,2,FALSE)</f>
        <v>VDR</v>
      </c>
      <c r="AF55" s="56" t="str">
        <f>VLOOKUP(AD55,[2]DIRECTORIO!$A$1:$C$20,3,FALSE)</f>
        <v>VDR</v>
      </c>
      <c r="AG55" s="51">
        <f>+Tabla13[[#This Row],[APR. INICIAL]]/1000000</f>
        <v>1600</v>
      </c>
      <c r="AH55" s="51">
        <f>+Tabla13[[#This Row],[APR. ADICIONADA]]/1000000</f>
        <v>0</v>
      </c>
      <c r="AI55" s="51">
        <f>+Tabla13[[#This Row],[APR. REDUCIDA]]/1000000</f>
        <v>0</v>
      </c>
      <c r="AJ55" s="51">
        <f>+Tabla13[[#This Row],[APR. VIGENTE]]/1000000</f>
        <v>1600</v>
      </c>
      <c r="AK55" s="51">
        <f>+Tabla13[[#This Row],[APR BLOQUEADA]]/1000000</f>
        <v>0</v>
      </c>
      <c r="AL55" s="51">
        <f>+Tabla13[[#This Row],[CDP]]/1000000</f>
        <v>1449.5183930000001</v>
      </c>
      <c r="AM55" s="51">
        <f>+Tabla13[[#This Row],[APR. DISPONIBLE]]/1000000</f>
        <v>150.481607</v>
      </c>
      <c r="AN55" s="51">
        <f>+Tabla13[[#This Row],[COMPROMISO]]/1000000</f>
        <v>1293.4918709999999</v>
      </c>
      <c r="AO55" s="51">
        <f>+Tabla13[[#This Row],[OBLIGACION]]/1000000</f>
        <v>1157.464966</v>
      </c>
      <c r="AP55" s="51">
        <f>+Tabla13[[#This Row],[ORDEN PAGO]]/1000000</f>
        <v>1126.1592000000001</v>
      </c>
      <c r="AQ55" s="51">
        <f>+Tabla13[[#This Row],[PAGOS]]/1000000</f>
        <v>1126.1592000000001</v>
      </c>
      <c r="AR55" s="51">
        <f>+Tabla13[[#This Row],[APR. VIGENTE8]]-Tabla13[[#This Row],[COMPROMISO12]]</f>
        <v>306.50812900000005</v>
      </c>
      <c r="AS55" s="58" t="str">
        <f>CONCATENATE(Tabla13[[#This Row],[TIPO]],Tabla13[[#This Row],[CTA]])</f>
        <v>C1799</v>
      </c>
    </row>
    <row r="56" spans="1:45" ht="30" customHeight="1" x14ac:dyDescent="0.25">
      <c r="A56" s="17" t="str">
        <f>(IFERROR(VLOOKUP(B56,[2]DIRECTORIO!$A$1:$B$19,2,FALSE),""))</f>
        <v>DESPACHO</v>
      </c>
      <c r="B56" s="17" t="str">
        <f>(IFERROR(VLOOKUP(E56,[2]DIRECTORIO!D:G,4,FALSE),""))</f>
        <v>Oficina Asesora de Planeación y Prospectiva</v>
      </c>
      <c r="C56" s="18" t="s">
        <v>39</v>
      </c>
      <c r="D56" s="17" t="s">
        <v>40</v>
      </c>
      <c r="E56" s="19" t="s">
        <v>269</v>
      </c>
      <c r="F56" s="18" t="s">
        <v>114</v>
      </c>
      <c r="G56" s="18" t="s">
        <v>140</v>
      </c>
      <c r="H56" s="18" t="s">
        <v>116</v>
      </c>
      <c r="I56" s="18" t="s">
        <v>232</v>
      </c>
      <c r="J56" s="18" t="s">
        <v>1</v>
      </c>
      <c r="K56" s="18" t="s">
        <v>1</v>
      </c>
      <c r="L56" s="18" t="s">
        <v>1</v>
      </c>
      <c r="M56" s="18" t="s">
        <v>1</v>
      </c>
      <c r="N56" s="18" t="s">
        <v>1</v>
      </c>
      <c r="O56" s="18" t="s">
        <v>44</v>
      </c>
      <c r="P56" s="18" t="s">
        <v>45</v>
      </c>
      <c r="Q56" s="18" t="s">
        <v>46</v>
      </c>
      <c r="R56" s="17" t="s">
        <v>270</v>
      </c>
      <c r="S56" s="20">
        <v>4000000000</v>
      </c>
      <c r="T56" s="20">
        <v>0</v>
      </c>
      <c r="U56" s="20">
        <v>0</v>
      </c>
      <c r="V56" s="20">
        <v>4000000000</v>
      </c>
      <c r="W56" s="20">
        <v>0</v>
      </c>
      <c r="X56" s="20">
        <v>3474067948</v>
      </c>
      <c r="Y56" s="20">
        <v>525932052</v>
      </c>
      <c r="Z56" s="20">
        <v>3369864773</v>
      </c>
      <c r="AA56" s="20">
        <v>2811549705</v>
      </c>
      <c r="AB56" s="20">
        <v>2755272572</v>
      </c>
      <c r="AC56" s="20">
        <v>2755272572</v>
      </c>
      <c r="AD56" s="59" t="str">
        <f>VLOOKUP(E56,[2]DIRECTORIO!D:G,4,FALSE)</f>
        <v>Oficina Asesora de Planeación y Prospectiva</v>
      </c>
      <c r="AE56" s="59" t="str">
        <f>VLOOKUP(AD56,[2]DIRECTORIO!$A$1:$B$19,2,FALSE)</f>
        <v>DESPACHO</v>
      </c>
      <c r="AF56" s="56" t="str">
        <f>VLOOKUP(AD56,[2]DIRECTORIO!$A$1:$C$20,3,FALSE)</f>
        <v>Planeación</v>
      </c>
      <c r="AG56" s="51">
        <f>+Tabla13[[#This Row],[APR. INICIAL]]/1000000</f>
        <v>4000</v>
      </c>
      <c r="AH56" s="51">
        <f>+Tabla13[[#This Row],[APR. ADICIONADA]]/1000000</f>
        <v>0</v>
      </c>
      <c r="AI56" s="51">
        <f>+Tabla13[[#This Row],[APR. REDUCIDA]]/1000000</f>
        <v>0</v>
      </c>
      <c r="AJ56" s="51">
        <f>+Tabla13[[#This Row],[APR. VIGENTE]]/1000000</f>
        <v>4000</v>
      </c>
      <c r="AK56" s="51">
        <f>+Tabla13[[#This Row],[APR BLOQUEADA]]/1000000</f>
        <v>0</v>
      </c>
      <c r="AL56" s="51">
        <f>+Tabla13[[#This Row],[CDP]]/1000000</f>
        <v>3474.0679479999999</v>
      </c>
      <c r="AM56" s="51">
        <f>+Tabla13[[#This Row],[APR. DISPONIBLE]]/1000000</f>
        <v>525.932052</v>
      </c>
      <c r="AN56" s="51">
        <f>+Tabla13[[#This Row],[COMPROMISO]]/1000000</f>
        <v>3369.8647729999998</v>
      </c>
      <c r="AO56" s="51">
        <f>+Tabla13[[#This Row],[OBLIGACION]]/1000000</f>
        <v>2811.5497049999999</v>
      </c>
      <c r="AP56" s="51">
        <f>+Tabla13[[#This Row],[ORDEN PAGO]]/1000000</f>
        <v>2755.2725719999999</v>
      </c>
      <c r="AQ56" s="51">
        <f>+Tabla13[[#This Row],[PAGOS]]/1000000</f>
        <v>2755.2725719999999</v>
      </c>
      <c r="AR56" s="51">
        <f>+Tabla13[[#This Row],[APR. VIGENTE8]]-Tabla13[[#This Row],[COMPROMISO12]]</f>
        <v>630.13522700000021</v>
      </c>
      <c r="AS56" s="58" t="str">
        <f>CONCATENATE(Tabla13[[#This Row],[TIPO]],Tabla13[[#This Row],[CTA]])</f>
        <v>C1799</v>
      </c>
    </row>
    <row r="57" spans="1:45" ht="30" customHeight="1" x14ac:dyDescent="0.25">
      <c r="A57" s="17" t="str">
        <f>(IFERROR(VLOOKUP(B57,[2]DIRECTORIO!$A$1:$B$19,2,FALSE),""))</f>
        <v>DESPACHO</v>
      </c>
      <c r="B57" s="17" t="str">
        <f>(IFERROR(VLOOKUP(E57,[2]DIRECTORIO!D:G,4,FALSE),""))</f>
        <v>Oficina Asesora de Planeación y Prospectiva</v>
      </c>
      <c r="C57" s="18" t="s">
        <v>39</v>
      </c>
      <c r="D57" s="17" t="s">
        <v>40</v>
      </c>
      <c r="E57" s="19" t="s">
        <v>269</v>
      </c>
      <c r="F57" s="18" t="s">
        <v>114</v>
      </c>
      <c r="G57" s="18" t="s">
        <v>140</v>
      </c>
      <c r="H57" s="18" t="s">
        <v>116</v>
      </c>
      <c r="I57" s="18" t="s">
        <v>232</v>
      </c>
      <c r="J57" s="18" t="s">
        <v>1</v>
      </c>
      <c r="K57" s="18" t="s">
        <v>1</v>
      </c>
      <c r="L57" s="18" t="s">
        <v>1</v>
      </c>
      <c r="M57" s="18" t="s">
        <v>1</v>
      </c>
      <c r="N57" s="18" t="s">
        <v>1</v>
      </c>
      <c r="O57" s="18" t="s">
        <v>44</v>
      </c>
      <c r="P57" s="18" t="s">
        <v>227</v>
      </c>
      <c r="Q57" s="18" t="s">
        <v>46</v>
      </c>
      <c r="R57" s="17" t="s">
        <v>270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59" t="str">
        <f>VLOOKUP(E57,[2]DIRECTORIO!D:G,4,FALSE)</f>
        <v>Oficina Asesora de Planeación y Prospectiva</v>
      </c>
      <c r="AE57" s="59" t="str">
        <f>VLOOKUP(AD57,[2]DIRECTORIO!$A$1:$B$19,2,FALSE)</f>
        <v>DESPACHO</v>
      </c>
      <c r="AF57" s="56" t="str">
        <f>VLOOKUP(AD57,[2]DIRECTORIO!$A$1:$C$20,3,FALSE)</f>
        <v>Planeación</v>
      </c>
      <c r="AG57" s="51">
        <f>+Tabla13[[#This Row],[APR. INICIAL]]/1000000</f>
        <v>0</v>
      </c>
      <c r="AH57" s="51">
        <f>+Tabla13[[#This Row],[APR. ADICIONADA]]/1000000</f>
        <v>0</v>
      </c>
      <c r="AI57" s="51">
        <f>+Tabla13[[#This Row],[APR. REDUCIDA]]/1000000</f>
        <v>0</v>
      </c>
      <c r="AJ57" s="51">
        <f>+Tabla13[[#This Row],[APR. VIGENTE]]/1000000</f>
        <v>0</v>
      </c>
      <c r="AK57" s="51">
        <f>+Tabla13[[#This Row],[APR BLOQUEADA]]/1000000</f>
        <v>0</v>
      </c>
      <c r="AL57" s="51">
        <f>+Tabla13[[#This Row],[CDP]]/1000000</f>
        <v>0</v>
      </c>
      <c r="AM57" s="51">
        <f>+Tabla13[[#This Row],[APR. DISPONIBLE]]/1000000</f>
        <v>0</v>
      </c>
      <c r="AN57" s="51">
        <f>+Tabla13[[#This Row],[COMPROMISO]]/1000000</f>
        <v>0</v>
      </c>
      <c r="AO57" s="51">
        <f>+Tabla13[[#This Row],[OBLIGACION]]/1000000</f>
        <v>0</v>
      </c>
      <c r="AP57" s="51">
        <f>+Tabla13[[#This Row],[ORDEN PAGO]]/1000000</f>
        <v>0</v>
      </c>
      <c r="AQ57" s="51">
        <f>+Tabla13[[#This Row],[PAGOS]]/1000000</f>
        <v>0</v>
      </c>
      <c r="AR57" s="51">
        <f>+Tabla13[[#This Row],[APR. VIGENTE8]]-Tabla13[[#This Row],[COMPROMISO12]]</f>
        <v>0</v>
      </c>
      <c r="AS57" s="58" t="str">
        <f>CONCATENATE(Tabla13[[#This Row],[TIPO]],Tabla13[[#This Row],[CTA]])</f>
        <v>C1799</v>
      </c>
    </row>
    <row r="58" spans="1:45" ht="30" customHeight="1" x14ac:dyDescent="0.25">
      <c r="A58" s="33" t="str">
        <f>(IFERROR(VLOOKUP(B58,[2]DIRECTORIO!$A$1:$B$19,2,FALSE),""))</f>
        <v>DESPACHO</v>
      </c>
      <c r="B58" s="33" t="str">
        <f>(IFERROR(VLOOKUP(E58,[2]DIRECTORIO!D:G,4,FALSE),""))</f>
        <v>Oficina de Tecnologías de la Información y las Comunicaciones</v>
      </c>
      <c r="C58" s="18" t="s">
        <v>39</v>
      </c>
      <c r="D58" s="17" t="s">
        <v>40</v>
      </c>
      <c r="E58" s="19" t="s">
        <v>271</v>
      </c>
      <c r="F58" s="18" t="s">
        <v>114</v>
      </c>
      <c r="G58" s="18" t="s">
        <v>140</v>
      </c>
      <c r="H58" s="18" t="s">
        <v>116</v>
      </c>
      <c r="I58" s="18" t="s">
        <v>227</v>
      </c>
      <c r="J58" s="18" t="s">
        <v>1</v>
      </c>
      <c r="K58" s="18" t="s">
        <v>1</v>
      </c>
      <c r="L58" s="18" t="s">
        <v>1</v>
      </c>
      <c r="M58" s="18" t="s">
        <v>1</v>
      </c>
      <c r="N58" s="18" t="s">
        <v>1</v>
      </c>
      <c r="O58" s="18" t="s">
        <v>44</v>
      </c>
      <c r="P58" s="18" t="s">
        <v>45</v>
      </c>
      <c r="Q58" s="18" t="s">
        <v>46</v>
      </c>
      <c r="R58" s="17" t="s">
        <v>272</v>
      </c>
      <c r="S58" s="20">
        <v>15000000000</v>
      </c>
      <c r="T58" s="20">
        <v>0</v>
      </c>
      <c r="U58" s="20">
        <v>3500000000</v>
      </c>
      <c r="V58" s="20">
        <v>11500000000</v>
      </c>
      <c r="W58" s="20">
        <v>0</v>
      </c>
      <c r="X58" s="20">
        <v>11187628756.389999</v>
      </c>
      <c r="Y58" s="20">
        <v>312371243.61000001</v>
      </c>
      <c r="Z58" s="20">
        <v>11162847225.389999</v>
      </c>
      <c r="AA58" s="20">
        <v>6846548223.1300001</v>
      </c>
      <c r="AB58" s="20">
        <v>6742556845.0600004</v>
      </c>
      <c r="AC58" s="20">
        <v>6742556845.0600004</v>
      </c>
      <c r="AD58" s="59"/>
      <c r="AE58" s="59"/>
      <c r="AF58" s="56"/>
      <c r="AS58" s="58"/>
    </row>
    <row r="59" spans="1:45" ht="30" customHeight="1" x14ac:dyDescent="0.25">
      <c r="A59" s="34" t="str">
        <f>(IFERROR(VLOOKUP(B59,[2]DIRECTORIO!$A$1:$B$19,2,FALSE),""))</f>
        <v/>
      </c>
      <c r="B59" s="34" t="str">
        <f>(IFERROR(VLOOKUP(E59,[2]DIRECTORIO!D:G,4,FALSE),""))</f>
        <v/>
      </c>
      <c r="C59" s="18" t="s">
        <v>1</v>
      </c>
      <c r="D59" s="17" t="s">
        <v>1</v>
      </c>
      <c r="E59" s="19" t="s">
        <v>1</v>
      </c>
      <c r="F59" s="18" t="s">
        <v>1</v>
      </c>
      <c r="G59" s="18" t="s">
        <v>1</v>
      </c>
      <c r="H59" s="18" t="s">
        <v>1</v>
      </c>
      <c r="I59" s="18" t="s">
        <v>1</v>
      </c>
      <c r="J59" s="18" t="s">
        <v>1</v>
      </c>
      <c r="K59" s="18" t="s">
        <v>1</v>
      </c>
      <c r="L59" s="18" t="s">
        <v>1</v>
      </c>
      <c r="M59" s="18" t="s">
        <v>1</v>
      </c>
      <c r="N59" s="18" t="s">
        <v>1</v>
      </c>
      <c r="O59" s="18" t="s">
        <v>1</v>
      </c>
      <c r="P59" s="18" t="s">
        <v>1</v>
      </c>
      <c r="Q59" s="18" t="s">
        <v>1</v>
      </c>
      <c r="R59" s="17" t="s">
        <v>1</v>
      </c>
      <c r="S59" s="20">
        <v>1263760185272</v>
      </c>
      <c r="T59" s="20">
        <v>521119605579</v>
      </c>
      <c r="U59" s="20">
        <v>10637905579</v>
      </c>
      <c r="V59" s="20">
        <v>1774241885272</v>
      </c>
      <c r="W59" s="20">
        <v>13430000000</v>
      </c>
      <c r="X59" s="20">
        <v>1715094152500.8101</v>
      </c>
      <c r="Y59" s="20">
        <v>45717732771.190002</v>
      </c>
      <c r="Z59" s="20">
        <v>1689364538785.1299</v>
      </c>
      <c r="AA59" s="20">
        <v>1226725799328.6899</v>
      </c>
      <c r="AB59" s="20">
        <v>1225304967146.02</v>
      </c>
      <c r="AC59" s="20">
        <v>1225304967146.02</v>
      </c>
      <c r="AD59" s="59"/>
      <c r="AE59" s="59"/>
      <c r="AS59" s="58"/>
    </row>
    <row r="60" spans="1:45" ht="30" customHeight="1" x14ac:dyDescent="0.25">
      <c r="A60" s="34" t="str">
        <f>(IFERROR(VLOOKUP(B60,[2]DIRECTORIO!$A$1:$B$19,2,FALSE),""))</f>
        <v/>
      </c>
      <c r="B60" s="34" t="str">
        <f>(IFERROR(VLOOKUP(E60,[2]DIRECTORIO!D:G,4,FALSE),""))</f>
        <v/>
      </c>
      <c r="C60" s="18" t="s">
        <v>1</v>
      </c>
      <c r="D60" s="30" t="s">
        <v>1</v>
      </c>
      <c r="E60" s="19" t="s">
        <v>1</v>
      </c>
      <c r="F60" s="18" t="s">
        <v>1</v>
      </c>
      <c r="G60" s="18" t="s">
        <v>1</v>
      </c>
      <c r="H60" s="18" t="s">
        <v>1</v>
      </c>
      <c r="I60" s="18" t="s">
        <v>1</v>
      </c>
      <c r="J60" s="18" t="s">
        <v>1</v>
      </c>
      <c r="K60" s="18" t="s">
        <v>1</v>
      </c>
      <c r="L60" s="18" t="s">
        <v>1</v>
      </c>
      <c r="M60" s="18" t="s">
        <v>1</v>
      </c>
      <c r="N60" s="18" t="s">
        <v>1</v>
      </c>
      <c r="O60" s="18" t="s">
        <v>1</v>
      </c>
      <c r="P60" s="18" t="s">
        <v>1</v>
      </c>
      <c r="Q60" s="18" t="s">
        <v>1</v>
      </c>
      <c r="R60" s="17" t="s">
        <v>1</v>
      </c>
      <c r="S60" s="31" t="s">
        <v>1</v>
      </c>
      <c r="T60" s="31" t="s">
        <v>1</v>
      </c>
      <c r="U60" s="31" t="s">
        <v>1</v>
      </c>
      <c r="V60" s="31" t="s">
        <v>1</v>
      </c>
      <c r="W60" s="31" t="s">
        <v>1</v>
      </c>
      <c r="X60" s="31" t="s">
        <v>1</v>
      </c>
      <c r="Y60" s="31" t="s">
        <v>1</v>
      </c>
      <c r="Z60" s="31" t="s">
        <v>1</v>
      </c>
      <c r="AA60" s="31" t="s">
        <v>1</v>
      </c>
      <c r="AB60" s="31" t="s">
        <v>1</v>
      </c>
      <c r="AC60" s="31" t="s">
        <v>1</v>
      </c>
      <c r="AD60" s="59"/>
      <c r="AE60" s="59"/>
      <c r="AG60" s="51" t="e">
        <f>+Tabla13[[#This Row],[APR. INICIAL]]/1000000</f>
        <v>#VALUE!</v>
      </c>
      <c r="AJ60" s="51" t="e">
        <f>+Tabla13[[#This Row],[APR. VIGENTE]]/1000000</f>
        <v>#VALUE!</v>
      </c>
      <c r="AR60" s="51" t="e">
        <f>+Tabla13[[#This Row],[APR. VIGENTE8]]-Tabla13[[#This Row],[COMPROMISO12]]</f>
        <v>#VALUE!</v>
      </c>
      <c r="AS60" s="58" t="str">
        <f>CONCATENATE(Tabla13[[#This Row],[TIPO]],Tabla13[[#This Row],[CTA]])</f>
        <v/>
      </c>
    </row>
    <row r="61" spans="1:45" ht="30" customHeight="1" x14ac:dyDescent="0.25">
      <c r="A61" s="34" t="str">
        <f>(IFERROR(VLOOKUP(B61,[2]DIRECTORIO!$A$1:$B$19,2,FALSE),""))</f>
        <v/>
      </c>
      <c r="B61" s="34" t="str">
        <f>(IFERROR(VLOOKUP(E61,[2]DIRECTORIO!D:G,4,FALSE),""))</f>
        <v/>
      </c>
      <c r="C61" s="35"/>
      <c r="D61" s="36"/>
      <c r="E61" s="37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59"/>
      <c r="AE61" s="59"/>
      <c r="AG61" s="51">
        <f>+Tabla13[[#This Row],[APR. INICIAL]]/1000000</f>
        <v>0</v>
      </c>
      <c r="AJ61" s="51">
        <f>+Tabla13[[#This Row],[APR. VIGENTE]]/1000000</f>
        <v>0</v>
      </c>
      <c r="AR61" s="51">
        <f>+Tabla13[[#This Row],[APR. VIGENTE8]]-Tabla13[[#This Row],[COMPROMISO12]]</f>
        <v>0</v>
      </c>
      <c r="AS61" s="58" t="str">
        <f>CONCATENATE(Tabla13[[#This Row],[TIPO]],Tabla13[[#This Row],[CTA]])</f>
        <v/>
      </c>
    </row>
    <row r="62" spans="1:45" ht="30" customHeight="1" x14ac:dyDescent="0.25">
      <c r="A62" s="34"/>
      <c r="B62" s="34"/>
      <c r="C62" s="41"/>
      <c r="D62" s="42"/>
      <c r="E62" s="37"/>
      <c r="F62" s="35"/>
      <c r="G62" s="35"/>
      <c r="H62" s="35"/>
      <c r="I62" s="35"/>
      <c r="J62" s="35"/>
      <c r="Q62" s="43" t="s">
        <v>169</v>
      </c>
      <c r="R62" s="43"/>
      <c r="S62" s="44">
        <f t="shared" ref="S62:AC62" si="1">SUMIFS(S5:S61,$F$5:$F$61,"A")</f>
        <v>435154639000</v>
      </c>
      <c r="T62" s="44">
        <f t="shared" si="1"/>
        <v>12160940290</v>
      </c>
      <c r="U62" s="44">
        <f t="shared" si="1"/>
        <v>2331240290</v>
      </c>
      <c r="V62" s="44">
        <f t="shared" si="1"/>
        <v>444984339000</v>
      </c>
      <c r="W62" s="44">
        <f t="shared" si="1"/>
        <v>13430000000</v>
      </c>
      <c r="X62" s="44">
        <f t="shared" si="1"/>
        <v>430242514658.70001</v>
      </c>
      <c r="Y62" s="44">
        <f t="shared" si="1"/>
        <v>1311824341.3</v>
      </c>
      <c r="Z62" s="44">
        <f t="shared" si="1"/>
        <v>425524909892.69</v>
      </c>
      <c r="AA62" s="44">
        <f t="shared" si="1"/>
        <v>355785182107.12</v>
      </c>
      <c r="AB62" s="44">
        <f t="shared" si="1"/>
        <v>355394654511.44995</v>
      </c>
      <c r="AC62" s="44">
        <f t="shared" si="1"/>
        <v>355394654511.44995</v>
      </c>
      <c r="AD62" s="60"/>
    </row>
    <row r="63" spans="1:45" ht="30" customHeight="1" x14ac:dyDescent="0.25">
      <c r="Q63" s="43" t="s">
        <v>170</v>
      </c>
      <c r="R63" s="43"/>
      <c r="S63" s="44">
        <f t="shared" ref="S63:AC63" si="2">SUMIFS(S5:S61,$F$5:$F$61,"B")</f>
        <v>1775546272</v>
      </c>
      <c r="T63" s="44">
        <f t="shared" si="2"/>
        <v>0</v>
      </c>
      <c r="U63" s="44">
        <f t="shared" si="2"/>
        <v>0</v>
      </c>
      <c r="V63" s="44">
        <f t="shared" si="2"/>
        <v>1775546272</v>
      </c>
      <c r="W63" s="44">
        <f t="shared" si="2"/>
        <v>0</v>
      </c>
      <c r="X63" s="44">
        <f t="shared" si="2"/>
        <v>1775546272</v>
      </c>
      <c r="Y63" s="44">
        <f t="shared" si="2"/>
        <v>0</v>
      </c>
      <c r="Z63" s="44">
        <f t="shared" si="2"/>
        <v>1775546272</v>
      </c>
      <c r="AA63" s="44">
        <f t="shared" si="2"/>
        <v>1775546272</v>
      </c>
      <c r="AB63" s="44">
        <f t="shared" si="2"/>
        <v>1775546272</v>
      </c>
      <c r="AC63" s="44">
        <f t="shared" si="2"/>
        <v>1775546272</v>
      </c>
      <c r="AD63" s="60"/>
    </row>
    <row r="64" spans="1:45" ht="30" customHeight="1" x14ac:dyDescent="0.25">
      <c r="Q64" s="43" t="s">
        <v>171</v>
      </c>
      <c r="R64" s="43"/>
      <c r="S64" s="44">
        <f t="shared" ref="S64:AC64" si="3">SUMIFS(S5:S61,$F$5:$F$61,"C")</f>
        <v>826830000000</v>
      </c>
      <c r="T64" s="44">
        <f t="shared" si="3"/>
        <v>509152000000</v>
      </c>
      <c r="U64" s="44">
        <f t="shared" si="3"/>
        <v>8500000000</v>
      </c>
      <c r="V64" s="44">
        <f t="shared" si="3"/>
        <v>1327482000000</v>
      </c>
      <c r="W64" s="44">
        <f t="shared" si="3"/>
        <v>0</v>
      </c>
      <c r="X64" s="44">
        <f t="shared" si="3"/>
        <v>1283076091570.1101</v>
      </c>
      <c r="Y64" s="44">
        <f t="shared" si="3"/>
        <v>44405908429.889999</v>
      </c>
      <c r="Z64" s="44">
        <f t="shared" si="3"/>
        <v>1262064082620.4399</v>
      </c>
      <c r="AA64" s="44">
        <f t="shared" si="3"/>
        <v>869165070949.57007</v>
      </c>
      <c r="AB64" s="44">
        <f t="shared" si="3"/>
        <v>868134766362.57007</v>
      </c>
      <c r="AC64" s="44">
        <f t="shared" si="3"/>
        <v>868134766362.57007</v>
      </c>
      <c r="AD64" s="60"/>
      <c r="AG64" s="51">
        <f t="shared" ref="AG64:AQ65" si="4">+S64/1000000</f>
        <v>826830</v>
      </c>
      <c r="AH64" s="51">
        <f t="shared" si="4"/>
        <v>509152</v>
      </c>
      <c r="AI64" s="51">
        <f t="shared" si="4"/>
        <v>8500</v>
      </c>
      <c r="AJ64" s="51">
        <f t="shared" si="4"/>
        <v>1327482</v>
      </c>
      <c r="AK64" s="51">
        <f t="shared" si="4"/>
        <v>0</v>
      </c>
      <c r="AL64" s="51">
        <f t="shared" si="4"/>
        <v>1283076.0915701101</v>
      </c>
      <c r="AM64" s="51">
        <f t="shared" si="4"/>
        <v>44405.908429889998</v>
      </c>
      <c r="AN64" s="51">
        <f t="shared" si="4"/>
        <v>1262064.0826204401</v>
      </c>
      <c r="AO64" s="51">
        <f t="shared" si="4"/>
        <v>869165.07094957004</v>
      </c>
      <c r="AP64" s="51">
        <f t="shared" si="4"/>
        <v>868134.76636257011</v>
      </c>
      <c r="AQ64" s="51">
        <f t="shared" si="4"/>
        <v>868134.76636257011</v>
      </c>
      <c r="AR64" s="51">
        <f>+AJ64-AN64</f>
        <v>65417.917379559949</v>
      </c>
    </row>
    <row r="65" spans="17:44" ht="30" customHeight="1" x14ac:dyDescent="0.25">
      <c r="Q65" s="43" t="s">
        <v>6</v>
      </c>
      <c r="R65" s="43"/>
      <c r="S65" s="46">
        <f>SUM(S62:S64)</f>
        <v>1263760185272</v>
      </c>
      <c r="T65" s="46">
        <f t="shared" ref="T65:AC65" si="5">SUM(T62:T64)</f>
        <v>521312940290</v>
      </c>
      <c r="U65" s="46">
        <f t="shared" si="5"/>
        <v>10831240290</v>
      </c>
      <c r="V65" s="46">
        <f t="shared" si="5"/>
        <v>1774241885272</v>
      </c>
      <c r="W65" s="46">
        <f t="shared" si="5"/>
        <v>13430000000</v>
      </c>
      <c r="X65" s="46">
        <f t="shared" si="5"/>
        <v>1715094152500.8101</v>
      </c>
      <c r="Y65" s="46">
        <f t="shared" si="5"/>
        <v>45717732771.190002</v>
      </c>
      <c r="Z65" s="46">
        <f t="shared" si="5"/>
        <v>1689364538785.1299</v>
      </c>
      <c r="AA65" s="46">
        <f t="shared" si="5"/>
        <v>1226725799328.6899</v>
      </c>
      <c r="AB65" s="46">
        <f t="shared" si="5"/>
        <v>1225304967146.02</v>
      </c>
      <c r="AC65" s="46">
        <f t="shared" si="5"/>
        <v>1225304967146.02</v>
      </c>
      <c r="AD65" s="60"/>
      <c r="AG65" s="51">
        <f t="shared" si="4"/>
        <v>1263760.185272</v>
      </c>
      <c r="AH65" s="51">
        <f t="shared" si="4"/>
        <v>521312.94029</v>
      </c>
      <c r="AI65" s="51">
        <f t="shared" si="4"/>
        <v>10831.24029</v>
      </c>
      <c r="AJ65" s="51">
        <f t="shared" si="4"/>
        <v>1774241.885272</v>
      </c>
      <c r="AK65" s="51">
        <f t="shared" si="4"/>
        <v>13430</v>
      </c>
      <c r="AL65" s="51">
        <f t="shared" si="4"/>
        <v>1715094.1525008101</v>
      </c>
      <c r="AM65" s="51">
        <f t="shared" si="4"/>
        <v>45717.73277119</v>
      </c>
      <c r="AN65" s="51">
        <f t="shared" si="4"/>
        <v>1689364.5387851298</v>
      </c>
      <c r="AO65" s="51">
        <f t="shared" si="4"/>
        <v>1226725.7993286899</v>
      </c>
      <c r="AP65" s="51">
        <f t="shared" si="4"/>
        <v>1225304.9671460199</v>
      </c>
      <c r="AQ65" s="51">
        <f t="shared" si="4"/>
        <v>1225304.9671460199</v>
      </c>
      <c r="AR65" s="51">
        <f>+AJ65-AN65</f>
        <v>84877.346486870199</v>
      </c>
    </row>
    <row r="66" spans="17:44" ht="30" customHeight="1" x14ac:dyDescent="0.25">
      <c r="V66" s="47"/>
      <c r="Z66" s="47">
        <f>+Z65/V65</f>
        <v>0.9521613444077508</v>
      </c>
      <c r="AC66" s="47">
        <f>+AC65/Z65</f>
        <v>0.72530524881691416</v>
      </c>
    </row>
    <row r="67" spans="17:44" ht="30" customHeight="1" x14ac:dyDescent="0.25">
      <c r="V67" s="47"/>
      <c r="AC67" s="47">
        <f>+AC65/V65</f>
        <v>0.69060762081951121</v>
      </c>
    </row>
    <row r="68" spans="17:44" ht="30" customHeight="1" x14ac:dyDescent="0.25">
      <c r="T68"/>
      <c r="U68"/>
      <c r="V68"/>
      <c r="W68"/>
      <c r="X68"/>
      <c r="Y68"/>
    </row>
    <row r="69" spans="17:44" ht="30" customHeight="1" x14ac:dyDescent="0.25">
      <c r="T69"/>
      <c r="U69"/>
      <c r="V69"/>
      <c r="W69"/>
      <c r="X69"/>
      <c r="Y69"/>
    </row>
    <row r="70" spans="17:44" ht="30" customHeight="1" x14ac:dyDescent="0.25">
      <c r="T70"/>
      <c r="U70"/>
      <c r="V70"/>
      <c r="W70"/>
      <c r="X70"/>
      <c r="Y70"/>
    </row>
    <row r="71" spans="17:44" ht="30" customHeight="1" x14ac:dyDescent="0.25">
      <c r="T71"/>
      <c r="U71"/>
      <c r="V71"/>
      <c r="W71"/>
      <c r="X71"/>
      <c r="Y71"/>
    </row>
    <row r="72" spans="17:44" ht="30" customHeight="1" x14ac:dyDescent="0.25">
      <c r="T72"/>
      <c r="U72"/>
      <c r="V72"/>
      <c r="W72"/>
      <c r="X72"/>
      <c r="Y72"/>
    </row>
    <row r="73" spans="17:44" ht="30" customHeight="1" x14ac:dyDescent="0.25">
      <c r="T73"/>
      <c r="U73"/>
      <c r="V73"/>
      <c r="W73"/>
      <c r="X73"/>
      <c r="Y73"/>
    </row>
    <row r="74" spans="17:44" ht="30" customHeight="1" x14ac:dyDescent="0.25">
      <c r="T74"/>
      <c r="U74"/>
      <c r="V74"/>
      <c r="W74"/>
      <c r="X74"/>
      <c r="Y74"/>
    </row>
    <row r="75" spans="17:44" ht="30" customHeight="1" x14ac:dyDescent="0.25">
      <c r="T75"/>
      <c r="U75"/>
      <c r="V75"/>
      <c r="W75"/>
      <c r="X75"/>
      <c r="Y75"/>
    </row>
    <row r="76" spans="17:44" ht="30" customHeight="1" x14ac:dyDescent="0.25">
      <c r="T76"/>
      <c r="U76"/>
      <c r="V76"/>
      <c r="W76"/>
      <c r="X76"/>
      <c r="Y76"/>
    </row>
    <row r="77" spans="17:44" ht="30" customHeight="1" x14ac:dyDescent="0.25">
      <c r="T77"/>
      <c r="U77"/>
      <c r="V77"/>
      <c r="W77"/>
      <c r="X77"/>
      <c r="Y77"/>
    </row>
  </sheetData>
  <mergeCells count="5">
    <mergeCell ref="Q3:R3"/>
    <mergeCell ref="Q62:R62"/>
    <mergeCell ref="Q63:R63"/>
    <mergeCell ref="Q64:R64"/>
    <mergeCell ref="Q65:R6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31B56-8743-49FC-8B74-95280774245F}">
  <dimension ref="A1:AF84"/>
  <sheetViews>
    <sheetView showGridLines="0" topLeftCell="S1" zoomScaleNormal="100" workbookViewId="0">
      <pane ySplit="4" topLeftCell="A5" activePane="bottomLeft" state="frozen"/>
      <selection pane="bottomLeft" activeCell="V14" sqref="V14"/>
    </sheetView>
  </sheetViews>
  <sheetFormatPr baseColWidth="10" defaultColWidth="11.42578125" defaultRowHeight="15.95" customHeight="1" x14ac:dyDescent="0.25"/>
  <cols>
    <col min="1" max="1" width="13" style="1" customWidth="1"/>
    <col min="2" max="2" width="39.7109375" style="1" customWidth="1"/>
    <col min="3" max="3" width="13.42578125" style="1" customWidth="1"/>
    <col min="4" max="4" width="27" style="1" customWidth="1"/>
    <col min="5" max="5" width="43.28515625" style="1" customWidth="1"/>
    <col min="6" max="6" width="9.85546875" style="1" customWidth="1"/>
    <col min="7" max="7" width="9.140625" style="1" customWidth="1"/>
    <col min="8" max="8" width="7.42578125" style="1" customWidth="1"/>
    <col min="9" max="9" width="12" style="1" customWidth="1"/>
    <col min="10" max="10" width="11.5703125" style="1" customWidth="1"/>
    <col min="11" max="11" width="9.7109375" style="1" customWidth="1"/>
    <col min="12" max="12" width="8.28515625" style="1" customWidth="1"/>
    <col min="13" max="13" width="8" style="1" customWidth="1"/>
    <col min="14" max="14" width="9.7109375" style="1" customWidth="1"/>
    <col min="15" max="15" width="10.85546875" style="1" customWidth="1"/>
    <col min="16" max="16" width="8" style="1" customWidth="1"/>
    <col min="17" max="17" width="9.5703125" style="1" customWidth="1"/>
    <col min="18" max="18" width="15.85546875" style="1" customWidth="1"/>
    <col min="19" max="19" width="18.42578125" style="1" customWidth="1"/>
    <col min="20" max="20" width="25.5703125" style="1" customWidth="1"/>
    <col min="21" max="21" width="27.42578125" style="1" customWidth="1"/>
    <col min="22" max="22" width="26.85546875" style="1" customWidth="1"/>
    <col min="23" max="23" width="23.5703125" style="1" customWidth="1"/>
    <col min="24" max="24" width="26" style="1" customWidth="1"/>
    <col min="25" max="25" width="22" style="1" customWidth="1"/>
    <col min="26" max="26" width="23.140625" style="1" customWidth="1"/>
    <col min="27" max="29" width="27.85546875" style="1" customWidth="1"/>
    <col min="30" max="30" width="17" style="45" customWidth="1"/>
    <col min="31" max="31" width="11.42578125" style="45"/>
    <col min="32" max="16384" width="11.42578125" style="1"/>
  </cols>
  <sheetData>
    <row r="1" spans="1:32" customFormat="1" ht="23.25" customHeight="1" x14ac:dyDescent="0.25">
      <c r="A1" s="1"/>
      <c r="B1" s="1"/>
      <c r="C1" s="2" t="s">
        <v>0</v>
      </c>
      <c r="D1" s="3">
        <v>2024</v>
      </c>
      <c r="E1" s="4" t="s">
        <v>1</v>
      </c>
      <c r="F1" s="4" t="s">
        <v>1</v>
      </c>
      <c r="G1" s="4" t="s">
        <v>1</v>
      </c>
      <c r="H1" s="4" t="s">
        <v>1</v>
      </c>
      <c r="I1" s="4" t="s">
        <v>1</v>
      </c>
      <c r="J1" s="4" t="s">
        <v>1</v>
      </c>
      <c r="K1" s="4" t="s">
        <v>1</v>
      </c>
      <c r="L1" s="4" t="s">
        <v>1</v>
      </c>
      <c r="M1" s="4" t="s">
        <v>1</v>
      </c>
      <c r="N1" s="4" t="s">
        <v>1</v>
      </c>
      <c r="O1" s="4" t="s">
        <v>1</v>
      </c>
      <c r="P1" s="4" t="s">
        <v>1</v>
      </c>
      <c r="Q1" s="4" t="s">
        <v>1</v>
      </c>
      <c r="R1" s="4" t="s">
        <v>1</v>
      </c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6"/>
      <c r="AE1" s="6"/>
    </row>
    <row r="2" spans="1:32" customFormat="1" ht="23.25" customHeight="1" x14ac:dyDescent="0.25">
      <c r="A2" s="1"/>
      <c r="B2" s="1"/>
      <c r="C2" s="2" t="s">
        <v>2</v>
      </c>
      <c r="D2" s="3" t="s">
        <v>3</v>
      </c>
      <c r="E2" s="4" t="s">
        <v>1</v>
      </c>
      <c r="F2" s="4" t="s">
        <v>1</v>
      </c>
      <c r="G2" s="4" t="s">
        <v>1</v>
      </c>
      <c r="H2" s="4" t="s">
        <v>1</v>
      </c>
      <c r="I2" s="4" t="s">
        <v>1</v>
      </c>
      <c r="J2" s="4" t="s">
        <v>1</v>
      </c>
      <c r="K2" s="4" t="s">
        <v>1</v>
      </c>
      <c r="L2" s="4" t="s">
        <v>1</v>
      </c>
      <c r="M2" s="4" t="s">
        <v>1</v>
      </c>
      <c r="N2" s="4" t="s">
        <v>1</v>
      </c>
      <c r="O2" s="4" t="s">
        <v>1</v>
      </c>
      <c r="P2" s="4" t="s">
        <v>1</v>
      </c>
      <c r="Q2" s="4" t="s">
        <v>1</v>
      </c>
      <c r="R2" s="4" t="s">
        <v>1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6"/>
      <c r="AE2" s="6"/>
    </row>
    <row r="3" spans="1:32" customFormat="1" ht="28.5" customHeight="1" x14ac:dyDescent="0.25">
      <c r="A3" s="1"/>
      <c r="B3" s="1"/>
      <c r="C3" s="2" t="s">
        <v>4</v>
      </c>
      <c r="D3" s="3" t="s">
        <v>5</v>
      </c>
      <c r="E3" s="4" t="s">
        <v>1</v>
      </c>
      <c r="F3" s="4" t="s">
        <v>1</v>
      </c>
      <c r="G3" s="4" t="s">
        <v>1</v>
      </c>
      <c r="H3" s="4" t="s">
        <v>1</v>
      </c>
      <c r="I3" s="4" t="s">
        <v>1</v>
      </c>
      <c r="J3" s="4" t="s">
        <v>1</v>
      </c>
      <c r="K3" s="4" t="s">
        <v>1</v>
      </c>
      <c r="L3" s="4" t="s">
        <v>1</v>
      </c>
      <c r="M3" s="4" t="s">
        <v>1</v>
      </c>
      <c r="N3" s="4" t="s">
        <v>1</v>
      </c>
      <c r="O3" s="4" t="s">
        <v>1</v>
      </c>
      <c r="P3" s="4" t="s">
        <v>1</v>
      </c>
      <c r="Q3" s="8" t="s">
        <v>6</v>
      </c>
      <c r="R3" s="8"/>
      <c r="S3" s="9">
        <v>1728478019132</v>
      </c>
      <c r="T3" s="9">
        <v>155752600000</v>
      </c>
      <c r="U3" s="9">
        <v>24500000000</v>
      </c>
      <c r="V3" s="9">
        <v>1859730619132</v>
      </c>
      <c r="W3" s="9">
        <v>124424429842</v>
      </c>
      <c r="X3" s="9">
        <v>1458741726827.6699</v>
      </c>
      <c r="Y3" s="9">
        <v>276564462462.33002</v>
      </c>
      <c r="Z3" s="9">
        <v>1304472229067.1799</v>
      </c>
      <c r="AA3" s="9">
        <v>624045636983.69995</v>
      </c>
      <c r="AB3" s="9">
        <v>624042477657.69995</v>
      </c>
      <c r="AC3" s="9">
        <v>624042477657.69995</v>
      </c>
      <c r="AD3" s="6"/>
      <c r="AE3" s="6"/>
    </row>
    <row r="4" spans="1:32" s="16" customFormat="1" ht="48.75" customHeight="1" x14ac:dyDescent="0.25">
      <c r="A4" s="10" t="s">
        <v>7</v>
      </c>
      <c r="B4" s="10" t="s">
        <v>8</v>
      </c>
      <c r="C4" s="11" t="s">
        <v>9</v>
      </c>
      <c r="D4" s="11" t="s">
        <v>10</v>
      </c>
      <c r="E4" s="11" t="s">
        <v>11</v>
      </c>
      <c r="F4" s="11" t="s">
        <v>12</v>
      </c>
      <c r="G4" s="11" t="s">
        <v>13</v>
      </c>
      <c r="H4" s="11" t="s">
        <v>14</v>
      </c>
      <c r="I4" s="11" t="s">
        <v>15</v>
      </c>
      <c r="J4" s="11" t="s">
        <v>16</v>
      </c>
      <c r="K4" s="11" t="s">
        <v>17</v>
      </c>
      <c r="L4" s="11" t="s">
        <v>18</v>
      </c>
      <c r="M4" s="11" t="s">
        <v>19</v>
      </c>
      <c r="N4" s="11" t="s">
        <v>20</v>
      </c>
      <c r="O4" s="11" t="s">
        <v>21</v>
      </c>
      <c r="P4" s="11" t="s">
        <v>22</v>
      </c>
      <c r="Q4" s="12" t="s">
        <v>23</v>
      </c>
      <c r="R4" s="12" t="s">
        <v>24</v>
      </c>
      <c r="S4" s="12" t="s">
        <v>25</v>
      </c>
      <c r="T4" s="12" t="s">
        <v>26</v>
      </c>
      <c r="U4" s="12" t="s">
        <v>27</v>
      </c>
      <c r="V4" s="12" t="s">
        <v>28</v>
      </c>
      <c r="W4" s="12" t="s">
        <v>29</v>
      </c>
      <c r="X4" s="12" t="s">
        <v>30</v>
      </c>
      <c r="Y4" s="12" t="s">
        <v>31</v>
      </c>
      <c r="Z4" s="12" t="s">
        <v>32</v>
      </c>
      <c r="AA4" s="12" t="s">
        <v>33</v>
      </c>
      <c r="AB4" s="12" t="s">
        <v>34</v>
      </c>
      <c r="AC4" s="13" t="s">
        <v>35</v>
      </c>
      <c r="AD4" s="14" t="s">
        <v>36</v>
      </c>
      <c r="AE4" s="14" t="s">
        <v>37</v>
      </c>
      <c r="AF4" s="15" t="s">
        <v>38</v>
      </c>
    </row>
    <row r="5" spans="1:32" customFormat="1" ht="15.95" customHeight="1" x14ac:dyDescent="0.25">
      <c r="A5" s="17" t="s">
        <v>172</v>
      </c>
      <c r="B5" s="17" t="s">
        <v>173</v>
      </c>
      <c r="C5" s="18" t="s">
        <v>39</v>
      </c>
      <c r="D5" s="17" t="s">
        <v>40</v>
      </c>
      <c r="E5" s="19" t="s">
        <v>41</v>
      </c>
      <c r="F5" s="18" t="s">
        <v>42</v>
      </c>
      <c r="G5" s="18" t="s">
        <v>43</v>
      </c>
      <c r="H5" s="18" t="s">
        <v>43</v>
      </c>
      <c r="I5" s="18" t="s">
        <v>43</v>
      </c>
      <c r="J5" s="18"/>
      <c r="K5" s="18"/>
      <c r="L5" s="18"/>
      <c r="M5" s="18"/>
      <c r="N5" s="18"/>
      <c r="O5" s="18" t="s">
        <v>44</v>
      </c>
      <c r="P5" s="18" t="s">
        <v>45</v>
      </c>
      <c r="Q5" s="18" t="s">
        <v>46</v>
      </c>
      <c r="R5" s="17" t="s">
        <v>47</v>
      </c>
      <c r="S5" s="20">
        <v>20911246000</v>
      </c>
      <c r="T5" s="20">
        <v>0</v>
      </c>
      <c r="U5" s="20">
        <v>0</v>
      </c>
      <c r="V5" s="20">
        <v>20911246000</v>
      </c>
      <c r="W5" s="20">
        <v>0</v>
      </c>
      <c r="X5" s="20">
        <v>20911246000</v>
      </c>
      <c r="Y5" s="20">
        <v>0</v>
      </c>
      <c r="Z5" s="20">
        <v>15637046684</v>
      </c>
      <c r="AA5" s="20">
        <v>15637046684</v>
      </c>
      <c r="AB5" s="20">
        <v>15637046684</v>
      </c>
      <c r="AC5" s="20">
        <v>15637046684</v>
      </c>
      <c r="AD5" s="21">
        <v>0.74778168091944397</v>
      </c>
      <c r="AE5" s="21">
        <v>0.74778168091944397</v>
      </c>
      <c r="AF5" s="22"/>
    </row>
    <row r="6" spans="1:32" customFormat="1" ht="15.95" customHeight="1" x14ac:dyDescent="0.25">
      <c r="A6" s="17" t="s">
        <v>172</v>
      </c>
      <c r="B6" s="17" t="s">
        <v>173</v>
      </c>
      <c r="C6" s="18" t="s">
        <v>39</v>
      </c>
      <c r="D6" s="17" t="s">
        <v>40</v>
      </c>
      <c r="E6" s="19" t="s">
        <v>48</v>
      </c>
      <c r="F6" s="18" t="s">
        <v>42</v>
      </c>
      <c r="G6" s="18" t="s">
        <v>43</v>
      </c>
      <c r="H6" s="18" t="s">
        <v>43</v>
      </c>
      <c r="I6" s="18" t="s">
        <v>49</v>
      </c>
      <c r="J6" s="18"/>
      <c r="K6" s="18"/>
      <c r="L6" s="18"/>
      <c r="M6" s="18"/>
      <c r="N6" s="18"/>
      <c r="O6" s="18" t="s">
        <v>44</v>
      </c>
      <c r="P6" s="18" t="s">
        <v>45</v>
      </c>
      <c r="Q6" s="18" t="s">
        <v>46</v>
      </c>
      <c r="R6" s="17" t="s">
        <v>50</v>
      </c>
      <c r="S6" s="20">
        <v>7619001000</v>
      </c>
      <c r="T6" s="20">
        <v>34000000</v>
      </c>
      <c r="U6" s="20">
        <v>0</v>
      </c>
      <c r="V6" s="20">
        <v>7653001000</v>
      </c>
      <c r="W6" s="20">
        <v>0</v>
      </c>
      <c r="X6" s="20">
        <v>7619001000</v>
      </c>
      <c r="Y6" s="20">
        <v>34000000</v>
      </c>
      <c r="Z6" s="20">
        <v>5939671459</v>
      </c>
      <c r="AA6" s="20">
        <v>5939671459</v>
      </c>
      <c r="AB6" s="20">
        <v>5939671459</v>
      </c>
      <c r="AC6" s="20">
        <v>5939671459</v>
      </c>
      <c r="AD6" s="23">
        <v>0.77612317821466381</v>
      </c>
      <c r="AE6" s="23">
        <v>0.77612317821466381</v>
      </c>
      <c r="AF6" s="24"/>
    </row>
    <row r="7" spans="1:32" customFormat="1" ht="15.95" customHeight="1" x14ac:dyDescent="0.25">
      <c r="A7" s="17" t="s">
        <v>172</v>
      </c>
      <c r="B7" s="17" t="s">
        <v>173</v>
      </c>
      <c r="C7" s="18" t="s">
        <v>39</v>
      </c>
      <c r="D7" s="17" t="s">
        <v>40</v>
      </c>
      <c r="E7" s="19" t="s">
        <v>51</v>
      </c>
      <c r="F7" s="18" t="s">
        <v>42</v>
      </c>
      <c r="G7" s="18" t="s">
        <v>43</v>
      </c>
      <c r="H7" s="18" t="s">
        <v>43</v>
      </c>
      <c r="I7" s="18" t="s">
        <v>52</v>
      </c>
      <c r="J7" s="18"/>
      <c r="K7" s="18"/>
      <c r="L7" s="18"/>
      <c r="M7" s="18"/>
      <c r="N7" s="18"/>
      <c r="O7" s="18" t="s">
        <v>44</v>
      </c>
      <c r="P7" s="18" t="s">
        <v>45</v>
      </c>
      <c r="Q7" s="18" t="s">
        <v>46</v>
      </c>
      <c r="R7" s="17" t="s">
        <v>53</v>
      </c>
      <c r="S7" s="20">
        <v>3886265000</v>
      </c>
      <c r="T7" s="20">
        <v>318000000</v>
      </c>
      <c r="U7" s="20">
        <v>0</v>
      </c>
      <c r="V7" s="20">
        <v>4204265000</v>
      </c>
      <c r="W7" s="20">
        <v>0</v>
      </c>
      <c r="X7" s="20">
        <v>3886265000</v>
      </c>
      <c r="Y7" s="20">
        <v>318000000</v>
      </c>
      <c r="Z7" s="20">
        <v>2759489048</v>
      </c>
      <c r="AA7" s="20">
        <v>2759489048</v>
      </c>
      <c r="AB7" s="20">
        <v>2759489048</v>
      </c>
      <c r="AC7" s="20">
        <v>2759489048</v>
      </c>
      <c r="AD7" s="23">
        <v>0.65635468934522445</v>
      </c>
      <c r="AE7" s="23">
        <v>0.65635468934522445</v>
      </c>
      <c r="AF7" s="24"/>
    </row>
    <row r="8" spans="1:32" customFormat="1" ht="15.95" customHeight="1" x14ac:dyDescent="0.25">
      <c r="A8" s="17" t="s">
        <v>172</v>
      </c>
      <c r="B8" s="17" t="s">
        <v>174</v>
      </c>
      <c r="C8" s="18" t="s">
        <v>39</v>
      </c>
      <c r="D8" s="17" t="s">
        <v>40</v>
      </c>
      <c r="E8" s="19" t="s">
        <v>54</v>
      </c>
      <c r="F8" s="18" t="s">
        <v>42</v>
      </c>
      <c r="G8" s="18" t="s">
        <v>49</v>
      </c>
      <c r="H8" s="18"/>
      <c r="I8" s="18"/>
      <c r="J8" s="18"/>
      <c r="K8" s="18"/>
      <c r="L8" s="18"/>
      <c r="M8" s="18"/>
      <c r="N8" s="18"/>
      <c r="O8" s="18" t="s">
        <v>44</v>
      </c>
      <c r="P8" s="18" t="s">
        <v>45</v>
      </c>
      <c r="Q8" s="18" t="s">
        <v>46</v>
      </c>
      <c r="R8" s="17" t="s">
        <v>55</v>
      </c>
      <c r="S8" s="20">
        <v>15682000000</v>
      </c>
      <c r="T8" s="20">
        <v>9000000000</v>
      </c>
      <c r="U8" s="20">
        <v>0</v>
      </c>
      <c r="V8" s="20">
        <v>24682000000</v>
      </c>
      <c r="W8" s="20">
        <v>0</v>
      </c>
      <c r="X8" s="20">
        <v>24220375852.669998</v>
      </c>
      <c r="Y8" s="20">
        <v>461624147.32999998</v>
      </c>
      <c r="Z8" s="20">
        <v>18587296219.720001</v>
      </c>
      <c r="AA8" s="20">
        <v>14891117645.01</v>
      </c>
      <c r="AB8" s="20">
        <v>14887958319.01</v>
      </c>
      <c r="AC8" s="20">
        <v>14887958319.01</v>
      </c>
      <c r="AD8" s="23">
        <v>0.75307091077384336</v>
      </c>
      <c r="AE8" s="23">
        <v>0.60319092127906981</v>
      </c>
      <c r="AF8" s="24"/>
    </row>
    <row r="9" spans="1:32" customFormat="1" ht="15.95" customHeight="1" x14ac:dyDescent="0.25">
      <c r="A9" s="17" t="s">
        <v>175</v>
      </c>
      <c r="B9" s="17" t="s">
        <v>176</v>
      </c>
      <c r="C9" s="25" t="s">
        <v>39</v>
      </c>
      <c r="D9" s="26" t="s">
        <v>40</v>
      </c>
      <c r="E9" s="27" t="s">
        <v>56</v>
      </c>
      <c r="F9" s="25" t="s">
        <v>42</v>
      </c>
      <c r="G9" s="25" t="s">
        <v>52</v>
      </c>
      <c r="H9" s="25" t="s">
        <v>49</v>
      </c>
      <c r="I9" s="25" t="s">
        <v>49</v>
      </c>
      <c r="J9" s="25" t="s">
        <v>57</v>
      </c>
      <c r="K9" s="25" t="s">
        <v>58</v>
      </c>
      <c r="L9" s="25"/>
      <c r="M9" s="25"/>
      <c r="N9" s="25"/>
      <c r="O9" s="25" t="s">
        <v>44</v>
      </c>
      <c r="P9" s="25" t="s">
        <v>45</v>
      </c>
      <c r="Q9" s="25" t="s">
        <v>46</v>
      </c>
      <c r="R9" s="26" t="s">
        <v>59</v>
      </c>
      <c r="S9" s="28">
        <v>100000000</v>
      </c>
      <c r="T9" s="28">
        <v>0</v>
      </c>
      <c r="U9" s="28">
        <v>0</v>
      </c>
      <c r="V9" s="28">
        <v>100000000</v>
      </c>
      <c r="W9" s="28">
        <v>0</v>
      </c>
      <c r="X9" s="28">
        <v>100000000</v>
      </c>
      <c r="Y9" s="28">
        <v>0</v>
      </c>
      <c r="Z9" s="28">
        <v>100000000</v>
      </c>
      <c r="AA9" s="28">
        <v>100000000</v>
      </c>
      <c r="AB9" s="28">
        <v>100000000</v>
      </c>
      <c r="AC9" s="28">
        <v>100000000</v>
      </c>
      <c r="AD9" s="23">
        <v>1</v>
      </c>
      <c r="AE9" s="23">
        <v>1</v>
      </c>
      <c r="AF9" s="24"/>
    </row>
    <row r="10" spans="1:32" customFormat="1" ht="15.95" customHeight="1" x14ac:dyDescent="0.25">
      <c r="A10" s="17" t="s">
        <v>177</v>
      </c>
      <c r="B10" s="17" t="s">
        <v>178</v>
      </c>
      <c r="C10" s="25" t="s">
        <v>39</v>
      </c>
      <c r="D10" s="26" t="s">
        <v>40</v>
      </c>
      <c r="E10" s="27" t="s">
        <v>60</v>
      </c>
      <c r="F10" s="25" t="s">
        <v>42</v>
      </c>
      <c r="G10" s="25" t="s">
        <v>52</v>
      </c>
      <c r="H10" s="25" t="s">
        <v>49</v>
      </c>
      <c r="I10" s="25" t="s">
        <v>49</v>
      </c>
      <c r="J10" s="25" t="s">
        <v>61</v>
      </c>
      <c r="K10" s="25" t="s">
        <v>58</v>
      </c>
      <c r="L10" s="25"/>
      <c r="M10" s="25"/>
      <c r="N10" s="25"/>
      <c r="O10" s="25" t="s">
        <v>44</v>
      </c>
      <c r="P10" s="25" t="s">
        <v>45</v>
      </c>
      <c r="Q10" s="25" t="s">
        <v>46</v>
      </c>
      <c r="R10" s="26" t="s">
        <v>59</v>
      </c>
      <c r="S10" s="28">
        <v>1500000000</v>
      </c>
      <c r="T10" s="28">
        <v>0</v>
      </c>
      <c r="U10" s="28">
        <v>0</v>
      </c>
      <c r="V10" s="28">
        <v>1500000000</v>
      </c>
      <c r="W10" s="28">
        <v>0</v>
      </c>
      <c r="X10" s="28">
        <v>268550000</v>
      </c>
      <c r="Y10" s="28">
        <v>1231450000</v>
      </c>
      <c r="Z10" s="28">
        <v>0</v>
      </c>
      <c r="AA10" s="28">
        <v>0</v>
      </c>
      <c r="AB10" s="28">
        <v>0</v>
      </c>
      <c r="AC10" s="28">
        <v>0</v>
      </c>
      <c r="AD10" s="23">
        <v>0</v>
      </c>
      <c r="AE10" s="23">
        <v>0</v>
      </c>
      <c r="AF10" s="24"/>
    </row>
    <row r="11" spans="1:32" customFormat="1" ht="15.95" customHeight="1" x14ac:dyDescent="0.25">
      <c r="A11" s="17" t="s">
        <v>175</v>
      </c>
      <c r="B11" s="17" t="s">
        <v>179</v>
      </c>
      <c r="C11" s="25" t="s">
        <v>39</v>
      </c>
      <c r="D11" s="26" t="s">
        <v>40</v>
      </c>
      <c r="E11" s="27" t="s">
        <v>62</v>
      </c>
      <c r="F11" s="25" t="s">
        <v>42</v>
      </c>
      <c r="G11" s="25" t="s">
        <v>52</v>
      </c>
      <c r="H11" s="25" t="s">
        <v>49</v>
      </c>
      <c r="I11" s="25" t="s">
        <v>49</v>
      </c>
      <c r="J11" s="25" t="s">
        <v>63</v>
      </c>
      <c r="K11" s="25" t="s">
        <v>64</v>
      </c>
      <c r="L11" s="25"/>
      <c r="M11" s="25"/>
      <c r="N11" s="25"/>
      <c r="O11" s="25" t="s">
        <v>44</v>
      </c>
      <c r="P11" s="25" t="s">
        <v>45</v>
      </c>
      <c r="Q11" s="25" t="s">
        <v>46</v>
      </c>
      <c r="R11" s="26" t="s">
        <v>65</v>
      </c>
      <c r="S11" s="28">
        <v>1510399000</v>
      </c>
      <c r="T11" s="28">
        <v>0</v>
      </c>
      <c r="U11" s="28">
        <v>0</v>
      </c>
      <c r="V11" s="28">
        <v>1510399000</v>
      </c>
      <c r="W11" s="28">
        <v>0</v>
      </c>
      <c r="X11" s="28">
        <v>1300000000</v>
      </c>
      <c r="Y11" s="28">
        <v>210399000</v>
      </c>
      <c r="Z11" s="28">
        <v>1299750636</v>
      </c>
      <c r="AA11" s="28">
        <v>1166531841.99</v>
      </c>
      <c r="AB11" s="28">
        <v>1166531841.99</v>
      </c>
      <c r="AC11" s="28">
        <v>1166531841.99</v>
      </c>
      <c r="AD11" s="23">
        <v>0.86053462429464</v>
      </c>
      <c r="AE11" s="23">
        <v>0.77233356350871529</v>
      </c>
      <c r="AF11" s="24"/>
    </row>
    <row r="12" spans="1:32" customFormat="1" ht="15.95" customHeight="1" x14ac:dyDescent="0.25">
      <c r="A12" s="17" t="s">
        <v>180</v>
      </c>
      <c r="B12" s="17" t="s">
        <v>181</v>
      </c>
      <c r="C12" s="18" t="s">
        <v>39</v>
      </c>
      <c r="D12" s="17" t="s">
        <v>40</v>
      </c>
      <c r="E12" s="19" t="s">
        <v>66</v>
      </c>
      <c r="F12" s="18" t="s">
        <v>42</v>
      </c>
      <c r="G12" s="18" t="s">
        <v>52</v>
      </c>
      <c r="H12" s="18" t="s">
        <v>52</v>
      </c>
      <c r="I12" s="18" t="s">
        <v>43</v>
      </c>
      <c r="J12" s="18" t="s">
        <v>67</v>
      </c>
      <c r="K12" s="18"/>
      <c r="L12" s="18"/>
      <c r="M12" s="18"/>
      <c r="N12" s="18"/>
      <c r="O12" s="18" t="s">
        <v>44</v>
      </c>
      <c r="P12" s="18" t="s">
        <v>45</v>
      </c>
      <c r="Q12" s="18" t="s">
        <v>46</v>
      </c>
      <c r="R12" s="17" t="s">
        <v>68</v>
      </c>
      <c r="S12" s="20">
        <v>415519000</v>
      </c>
      <c r="T12" s="20">
        <v>0</v>
      </c>
      <c r="U12" s="20">
        <v>0</v>
      </c>
      <c r="V12" s="20">
        <v>415519000</v>
      </c>
      <c r="W12" s="20">
        <v>415000000</v>
      </c>
      <c r="X12" s="20">
        <v>0</v>
      </c>
      <c r="Y12" s="20">
        <v>519000</v>
      </c>
      <c r="Z12" s="20">
        <v>0</v>
      </c>
      <c r="AA12" s="20">
        <v>0</v>
      </c>
      <c r="AB12" s="20">
        <v>0</v>
      </c>
      <c r="AC12" s="20">
        <v>0</v>
      </c>
      <c r="AD12" s="23">
        <v>0</v>
      </c>
      <c r="AE12" s="23">
        <v>0</v>
      </c>
      <c r="AF12" s="24"/>
    </row>
    <row r="13" spans="1:32" customFormat="1" ht="15.95" customHeight="1" x14ac:dyDescent="0.25">
      <c r="A13" s="17" t="s">
        <v>175</v>
      </c>
      <c r="B13" s="17" t="s">
        <v>182</v>
      </c>
      <c r="C13" s="18" t="s">
        <v>39</v>
      </c>
      <c r="D13" s="17" t="s">
        <v>40</v>
      </c>
      <c r="E13" s="19" t="s">
        <v>69</v>
      </c>
      <c r="F13" s="18" t="s">
        <v>42</v>
      </c>
      <c r="G13" s="18" t="s">
        <v>52</v>
      </c>
      <c r="H13" s="18" t="s">
        <v>52</v>
      </c>
      <c r="I13" s="18" t="s">
        <v>43</v>
      </c>
      <c r="J13" s="18" t="s">
        <v>70</v>
      </c>
      <c r="K13" s="18"/>
      <c r="L13" s="18"/>
      <c r="M13" s="18"/>
      <c r="N13" s="18"/>
      <c r="O13" s="18" t="s">
        <v>44</v>
      </c>
      <c r="P13" s="18" t="s">
        <v>45</v>
      </c>
      <c r="Q13" s="18" t="s">
        <v>46</v>
      </c>
      <c r="R13" s="17" t="s">
        <v>71</v>
      </c>
      <c r="S13" s="20">
        <v>299325000000</v>
      </c>
      <c r="T13" s="20">
        <v>0</v>
      </c>
      <c r="U13" s="20">
        <v>0</v>
      </c>
      <c r="V13" s="20">
        <v>299325000000</v>
      </c>
      <c r="W13" s="20">
        <v>0</v>
      </c>
      <c r="X13" s="20">
        <v>299325000000</v>
      </c>
      <c r="Y13" s="20">
        <v>0</v>
      </c>
      <c r="Z13" s="20">
        <v>299325000000</v>
      </c>
      <c r="AA13" s="20">
        <v>236203583012</v>
      </c>
      <c r="AB13" s="20">
        <v>236203583012</v>
      </c>
      <c r="AC13" s="20">
        <v>236203583012</v>
      </c>
      <c r="AD13" s="23">
        <v>1</v>
      </c>
      <c r="AE13" s="23">
        <v>0.78912079850329908</v>
      </c>
      <c r="AF13" s="24"/>
    </row>
    <row r="14" spans="1:32" customFormat="1" ht="15.95" customHeight="1" x14ac:dyDescent="0.25">
      <c r="A14" s="17" t="s">
        <v>172</v>
      </c>
      <c r="B14" s="17" t="s">
        <v>174</v>
      </c>
      <c r="C14" s="18" t="s">
        <v>39</v>
      </c>
      <c r="D14" s="17" t="s">
        <v>40</v>
      </c>
      <c r="E14" s="19" t="s">
        <v>72</v>
      </c>
      <c r="F14" s="18" t="s">
        <v>42</v>
      </c>
      <c r="G14" s="18" t="s">
        <v>52</v>
      </c>
      <c r="H14" s="18" t="s">
        <v>52</v>
      </c>
      <c r="I14" s="18" t="s">
        <v>43</v>
      </c>
      <c r="J14" s="18" t="s">
        <v>73</v>
      </c>
      <c r="K14" s="18"/>
      <c r="L14" s="18"/>
      <c r="M14" s="18"/>
      <c r="N14" s="18"/>
      <c r="O14" s="18" t="s">
        <v>44</v>
      </c>
      <c r="P14" s="18" t="s">
        <v>45</v>
      </c>
      <c r="Q14" s="18" t="s">
        <v>46</v>
      </c>
      <c r="R14" s="17" t="s">
        <v>74</v>
      </c>
      <c r="S14" s="20">
        <v>10000000000</v>
      </c>
      <c r="T14" s="20">
        <v>0</v>
      </c>
      <c r="U14" s="20">
        <v>9000000000</v>
      </c>
      <c r="V14" s="20">
        <v>1000000000</v>
      </c>
      <c r="W14" s="20">
        <v>0</v>
      </c>
      <c r="X14" s="20">
        <v>1000000000</v>
      </c>
      <c r="Y14" s="20">
        <v>0</v>
      </c>
      <c r="Z14" s="20">
        <v>0</v>
      </c>
      <c r="AA14" s="20">
        <v>0</v>
      </c>
      <c r="AB14" s="20">
        <v>0</v>
      </c>
      <c r="AC14" s="20">
        <v>0</v>
      </c>
      <c r="AD14" s="23">
        <v>0</v>
      </c>
      <c r="AE14" s="23">
        <v>0</v>
      </c>
      <c r="AF14" s="24"/>
    </row>
    <row r="15" spans="1:32" customFormat="1" ht="15.95" customHeight="1" x14ac:dyDescent="0.25">
      <c r="A15" s="17" t="s">
        <v>172</v>
      </c>
      <c r="B15" s="17" t="s">
        <v>183</v>
      </c>
      <c r="C15" s="18" t="s">
        <v>39</v>
      </c>
      <c r="D15" s="17" t="s">
        <v>40</v>
      </c>
      <c r="E15" s="19" t="s">
        <v>75</v>
      </c>
      <c r="F15" s="18" t="s">
        <v>42</v>
      </c>
      <c r="G15" s="18" t="s">
        <v>52</v>
      </c>
      <c r="H15" s="18" t="s">
        <v>52</v>
      </c>
      <c r="I15" s="18" t="s">
        <v>76</v>
      </c>
      <c r="J15" s="18" t="s">
        <v>77</v>
      </c>
      <c r="K15" s="18"/>
      <c r="L15" s="18"/>
      <c r="M15" s="18"/>
      <c r="N15" s="18"/>
      <c r="O15" s="18" t="s">
        <v>44</v>
      </c>
      <c r="P15" s="18" t="s">
        <v>45</v>
      </c>
      <c r="Q15" s="18" t="s">
        <v>46</v>
      </c>
      <c r="R15" s="17" t="s">
        <v>78</v>
      </c>
      <c r="S15" s="20">
        <v>8860174000</v>
      </c>
      <c r="T15" s="20">
        <v>0</v>
      </c>
      <c r="U15" s="20">
        <v>0</v>
      </c>
      <c r="V15" s="20">
        <v>8860174000</v>
      </c>
      <c r="W15" s="20">
        <v>0</v>
      </c>
      <c r="X15" s="20">
        <v>8860174000</v>
      </c>
      <c r="Y15" s="20">
        <v>0</v>
      </c>
      <c r="Z15" s="20">
        <v>8860174000</v>
      </c>
      <c r="AA15" s="20">
        <v>8860174000</v>
      </c>
      <c r="AB15" s="20">
        <v>8860174000</v>
      </c>
      <c r="AC15" s="20">
        <v>8860174000</v>
      </c>
      <c r="AD15" s="23">
        <v>1</v>
      </c>
      <c r="AE15" s="23">
        <v>1</v>
      </c>
      <c r="AF15" s="24"/>
    </row>
    <row r="16" spans="1:32" customFormat="1" ht="15.95" customHeight="1" x14ac:dyDescent="0.25">
      <c r="A16" s="17" t="s">
        <v>180</v>
      </c>
      <c r="B16" s="17" t="s">
        <v>184</v>
      </c>
      <c r="C16" s="18" t="s">
        <v>39</v>
      </c>
      <c r="D16" s="17" t="s">
        <v>40</v>
      </c>
      <c r="E16" s="19" t="s">
        <v>79</v>
      </c>
      <c r="F16" s="18" t="s">
        <v>42</v>
      </c>
      <c r="G16" s="18" t="s">
        <v>52</v>
      </c>
      <c r="H16" s="18" t="s">
        <v>52</v>
      </c>
      <c r="I16" s="18" t="s">
        <v>76</v>
      </c>
      <c r="J16" s="18" t="s">
        <v>80</v>
      </c>
      <c r="K16" s="18"/>
      <c r="L16" s="18"/>
      <c r="M16" s="18"/>
      <c r="N16" s="18"/>
      <c r="O16" s="18" t="s">
        <v>44</v>
      </c>
      <c r="P16" s="18" t="s">
        <v>45</v>
      </c>
      <c r="Q16" s="18" t="s">
        <v>46</v>
      </c>
      <c r="R16" s="17" t="s">
        <v>81</v>
      </c>
      <c r="S16" s="20">
        <v>16422724000</v>
      </c>
      <c r="T16" s="20">
        <v>8360000000</v>
      </c>
      <c r="U16" s="20">
        <v>0</v>
      </c>
      <c r="V16" s="20">
        <v>24782724000</v>
      </c>
      <c r="W16" s="20">
        <v>0</v>
      </c>
      <c r="X16" s="20">
        <v>16422724000</v>
      </c>
      <c r="Y16" s="20">
        <v>8360000000</v>
      </c>
      <c r="Z16" s="20">
        <v>0</v>
      </c>
      <c r="AA16" s="20">
        <v>0</v>
      </c>
      <c r="AB16" s="20">
        <v>0</v>
      </c>
      <c r="AC16" s="20">
        <v>0</v>
      </c>
      <c r="AD16" s="23">
        <v>0</v>
      </c>
      <c r="AE16" s="23">
        <v>0</v>
      </c>
      <c r="AF16" s="24"/>
    </row>
    <row r="17" spans="1:32" s="29" customFormat="1" ht="15.95" customHeight="1" x14ac:dyDescent="0.25">
      <c r="A17" s="17" t="s">
        <v>172</v>
      </c>
      <c r="B17" s="17" t="s">
        <v>185</v>
      </c>
      <c r="C17" s="18" t="s">
        <v>39</v>
      </c>
      <c r="D17" s="17" t="s">
        <v>40</v>
      </c>
      <c r="E17" s="19" t="s">
        <v>82</v>
      </c>
      <c r="F17" s="18" t="s">
        <v>42</v>
      </c>
      <c r="G17" s="18" t="s">
        <v>52</v>
      </c>
      <c r="H17" s="18" t="s">
        <v>76</v>
      </c>
      <c r="I17" s="18" t="s">
        <v>49</v>
      </c>
      <c r="J17" s="18" t="s">
        <v>83</v>
      </c>
      <c r="K17" s="18"/>
      <c r="L17" s="18"/>
      <c r="M17" s="18"/>
      <c r="N17" s="18"/>
      <c r="O17" s="18" t="s">
        <v>44</v>
      </c>
      <c r="P17" s="18" t="s">
        <v>45</v>
      </c>
      <c r="Q17" s="18" t="s">
        <v>46</v>
      </c>
      <c r="R17" s="17" t="s">
        <v>84</v>
      </c>
      <c r="S17" s="20">
        <v>1485678000</v>
      </c>
      <c r="T17" s="20">
        <v>0</v>
      </c>
      <c r="U17" s="20">
        <v>0</v>
      </c>
      <c r="V17" s="20">
        <v>1485678000</v>
      </c>
      <c r="W17" s="20">
        <v>0</v>
      </c>
      <c r="X17" s="20">
        <v>1096115593</v>
      </c>
      <c r="Y17" s="20">
        <v>389562407</v>
      </c>
      <c r="Z17" s="20">
        <v>60608000</v>
      </c>
      <c r="AA17" s="20">
        <v>60608000</v>
      </c>
      <c r="AB17" s="20">
        <v>60608000</v>
      </c>
      <c r="AC17" s="20">
        <v>60608000</v>
      </c>
      <c r="AD17" s="23">
        <v>4.0794842489422341E-2</v>
      </c>
      <c r="AE17" s="23">
        <v>4.0794842489422341E-2</v>
      </c>
      <c r="AF17" s="24"/>
    </row>
    <row r="18" spans="1:32" s="29" customFormat="1" ht="15.95" customHeight="1" x14ac:dyDescent="0.25">
      <c r="A18" s="17" t="s">
        <v>172</v>
      </c>
      <c r="B18" s="17" t="s">
        <v>185</v>
      </c>
      <c r="C18" s="18" t="s">
        <v>39</v>
      </c>
      <c r="D18" s="17" t="s">
        <v>40</v>
      </c>
      <c r="E18" s="19" t="s">
        <v>85</v>
      </c>
      <c r="F18" s="18" t="s">
        <v>42</v>
      </c>
      <c r="G18" s="18" t="s">
        <v>52</v>
      </c>
      <c r="H18" s="18" t="s">
        <v>76</v>
      </c>
      <c r="I18" s="18" t="s">
        <v>49</v>
      </c>
      <c r="J18" s="18" t="s">
        <v>86</v>
      </c>
      <c r="K18" s="18"/>
      <c r="L18" s="18"/>
      <c r="M18" s="18"/>
      <c r="N18" s="18"/>
      <c r="O18" s="18" t="s">
        <v>44</v>
      </c>
      <c r="P18" s="18" t="s">
        <v>45</v>
      </c>
      <c r="Q18" s="18" t="s">
        <v>46</v>
      </c>
      <c r="R18" s="17" t="s">
        <v>87</v>
      </c>
      <c r="S18" s="20">
        <v>115505000</v>
      </c>
      <c r="T18" s="20">
        <v>0</v>
      </c>
      <c r="U18" s="20">
        <v>0</v>
      </c>
      <c r="V18" s="20">
        <v>115505000</v>
      </c>
      <c r="W18" s="20">
        <v>0</v>
      </c>
      <c r="X18" s="20">
        <v>0</v>
      </c>
      <c r="Y18" s="20">
        <v>115505000</v>
      </c>
      <c r="Z18" s="20">
        <v>0</v>
      </c>
      <c r="AA18" s="20">
        <v>0</v>
      </c>
      <c r="AB18" s="20">
        <v>0</v>
      </c>
      <c r="AC18" s="20">
        <v>0</v>
      </c>
      <c r="AD18" s="23">
        <v>0</v>
      </c>
      <c r="AE18" s="23">
        <v>0</v>
      </c>
      <c r="AF18" s="24"/>
    </row>
    <row r="19" spans="1:32" s="29" customFormat="1" ht="15.95" customHeight="1" x14ac:dyDescent="0.25">
      <c r="A19" s="17" t="s">
        <v>172</v>
      </c>
      <c r="B19" s="17" t="s">
        <v>173</v>
      </c>
      <c r="C19" s="18" t="s">
        <v>39</v>
      </c>
      <c r="D19" s="17" t="s">
        <v>40</v>
      </c>
      <c r="E19" s="19" t="s">
        <v>88</v>
      </c>
      <c r="F19" s="18" t="s">
        <v>42</v>
      </c>
      <c r="G19" s="18" t="s">
        <v>52</v>
      </c>
      <c r="H19" s="18" t="s">
        <v>76</v>
      </c>
      <c r="I19" s="18" t="s">
        <v>49</v>
      </c>
      <c r="J19" s="18" t="s">
        <v>89</v>
      </c>
      <c r="K19" s="18"/>
      <c r="L19" s="18"/>
      <c r="M19" s="18"/>
      <c r="N19" s="18"/>
      <c r="O19" s="18" t="s">
        <v>44</v>
      </c>
      <c r="P19" s="18" t="s">
        <v>45</v>
      </c>
      <c r="Q19" s="18" t="s">
        <v>46</v>
      </c>
      <c r="R19" s="17" t="s">
        <v>90</v>
      </c>
      <c r="S19" s="20">
        <v>177006000</v>
      </c>
      <c r="T19" s="20">
        <v>0</v>
      </c>
      <c r="U19" s="20">
        <v>0</v>
      </c>
      <c r="V19" s="20">
        <v>177006000</v>
      </c>
      <c r="W19" s="20">
        <v>0</v>
      </c>
      <c r="X19" s="20">
        <v>177006000</v>
      </c>
      <c r="Y19" s="20">
        <v>0</v>
      </c>
      <c r="Z19" s="20">
        <v>22598454</v>
      </c>
      <c r="AA19" s="20">
        <v>22598454</v>
      </c>
      <c r="AB19" s="20">
        <v>22598454</v>
      </c>
      <c r="AC19" s="20">
        <v>22598454</v>
      </c>
      <c r="AD19" s="23">
        <v>0.12767055354055795</v>
      </c>
      <c r="AE19" s="23">
        <v>0.12767055354055795</v>
      </c>
      <c r="AF19" s="24"/>
    </row>
    <row r="20" spans="1:32" s="29" customFormat="1" ht="15.95" customHeight="1" x14ac:dyDescent="0.25">
      <c r="A20" s="17" t="s">
        <v>172</v>
      </c>
      <c r="B20" s="17" t="s">
        <v>185</v>
      </c>
      <c r="C20" s="18" t="s">
        <v>39</v>
      </c>
      <c r="D20" s="17" t="s">
        <v>40</v>
      </c>
      <c r="E20" s="19" t="s">
        <v>91</v>
      </c>
      <c r="F20" s="18" t="s">
        <v>42</v>
      </c>
      <c r="G20" s="18" t="s">
        <v>52</v>
      </c>
      <c r="H20" s="18" t="s">
        <v>76</v>
      </c>
      <c r="I20" s="18" t="s">
        <v>49</v>
      </c>
      <c r="J20" s="18" t="s">
        <v>92</v>
      </c>
      <c r="K20" s="18"/>
      <c r="L20" s="18"/>
      <c r="M20" s="18"/>
      <c r="N20" s="18"/>
      <c r="O20" s="18" t="s">
        <v>44</v>
      </c>
      <c r="P20" s="18" t="s">
        <v>45</v>
      </c>
      <c r="Q20" s="18" t="s">
        <v>46</v>
      </c>
      <c r="R20" s="17" t="s">
        <v>93</v>
      </c>
      <c r="S20" s="20">
        <v>3359554000</v>
      </c>
      <c r="T20" s="20">
        <v>0</v>
      </c>
      <c r="U20" s="20">
        <v>0</v>
      </c>
      <c r="V20" s="20">
        <v>3359554000</v>
      </c>
      <c r="W20" s="20">
        <v>0</v>
      </c>
      <c r="X20" s="20">
        <v>3359554000</v>
      </c>
      <c r="Y20" s="20">
        <v>0</v>
      </c>
      <c r="Z20" s="20">
        <v>1898058604</v>
      </c>
      <c r="AA20" s="20">
        <v>1895033608.9200001</v>
      </c>
      <c r="AB20" s="20">
        <v>1895033608.9200001</v>
      </c>
      <c r="AC20" s="20">
        <v>1895033608.9200001</v>
      </c>
      <c r="AD20" s="23">
        <v>0.56497338753894122</v>
      </c>
      <c r="AE20" s="23">
        <v>0.56407297186471783</v>
      </c>
      <c r="AF20" s="24"/>
    </row>
    <row r="21" spans="1:32" s="29" customFormat="1" ht="15.95" customHeight="1" x14ac:dyDescent="0.25">
      <c r="A21" s="17" t="s">
        <v>177</v>
      </c>
      <c r="B21" s="17" t="s">
        <v>94</v>
      </c>
      <c r="C21" s="18" t="s">
        <v>39</v>
      </c>
      <c r="D21" s="17" t="s">
        <v>40</v>
      </c>
      <c r="E21" s="19" t="s">
        <v>95</v>
      </c>
      <c r="F21" s="18" t="s">
        <v>42</v>
      </c>
      <c r="G21" s="18" t="s">
        <v>52</v>
      </c>
      <c r="H21" s="18" t="s">
        <v>96</v>
      </c>
      <c r="I21" s="18" t="s">
        <v>43</v>
      </c>
      <c r="J21" s="18" t="s">
        <v>64</v>
      </c>
      <c r="K21" s="18"/>
      <c r="L21" s="18"/>
      <c r="M21" s="18"/>
      <c r="N21" s="18"/>
      <c r="O21" s="18" t="s">
        <v>44</v>
      </c>
      <c r="P21" s="18" t="s">
        <v>45</v>
      </c>
      <c r="Q21" s="18" t="s">
        <v>46</v>
      </c>
      <c r="R21" s="17" t="s">
        <v>97</v>
      </c>
      <c r="S21" s="20">
        <v>820042000</v>
      </c>
      <c r="T21" s="20">
        <v>0</v>
      </c>
      <c r="U21" s="20">
        <v>0</v>
      </c>
      <c r="V21" s="20">
        <v>820042000</v>
      </c>
      <c r="W21" s="20">
        <v>0</v>
      </c>
      <c r="X21" s="20">
        <v>820042000</v>
      </c>
      <c r="Y21" s="20">
        <v>0</v>
      </c>
      <c r="Z21" s="20">
        <v>820042000</v>
      </c>
      <c r="AA21" s="20">
        <v>287014700</v>
      </c>
      <c r="AB21" s="20">
        <v>287014700</v>
      </c>
      <c r="AC21" s="20">
        <v>287014700</v>
      </c>
      <c r="AD21" s="23">
        <v>1</v>
      </c>
      <c r="AE21" s="23">
        <v>0.35</v>
      </c>
      <c r="AF21" s="24"/>
    </row>
    <row r="22" spans="1:32" s="29" customFormat="1" ht="15.95" customHeight="1" x14ac:dyDescent="0.25">
      <c r="A22" s="17" t="s">
        <v>177</v>
      </c>
      <c r="B22" s="17" t="s">
        <v>186</v>
      </c>
      <c r="C22" s="18" t="s">
        <v>39</v>
      </c>
      <c r="D22" s="17" t="s">
        <v>40</v>
      </c>
      <c r="E22" s="19" t="s">
        <v>98</v>
      </c>
      <c r="F22" s="18" t="s">
        <v>42</v>
      </c>
      <c r="G22" s="18" t="s">
        <v>52</v>
      </c>
      <c r="H22" s="18" t="s">
        <v>45</v>
      </c>
      <c r="I22" s="18"/>
      <c r="J22" s="18"/>
      <c r="K22" s="18"/>
      <c r="L22" s="18"/>
      <c r="M22" s="18"/>
      <c r="N22" s="18"/>
      <c r="O22" s="18" t="s">
        <v>44</v>
      </c>
      <c r="P22" s="18" t="s">
        <v>45</v>
      </c>
      <c r="Q22" s="18" t="s">
        <v>46</v>
      </c>
      <c r="R22" s="17" t="s">
        <v>99</v>
      </c>
      <c r="S22" s="20">
        <v>6700000000</v>
      </c>
      <c r="T22" s="20">
        <v>0</v>
      </c>
      <c r="U22" s="20">
        <v>0</v>
      </c>
      <c r="V22" s="20">
        <v>6700000000</v>
      </c>
      <c r="W22" s="20">
        <v>0</v>
      </c>
      <c r="X22" s="20">
        <v>6700000000</v>
      </c>
      <c r="Y22" s="20">
        <v>0</v>
      </c>
      <c r="Z22" s="20">
        <v>5597430446.46</v>
      </c>
      <c r="AA22" s="20">
        <v>5548873786.46</v>
      </c>
      <c r="AB22" s="20">
        <v>5548873786.46</v>
      </c>
      <c r="AC22" s="20">
        <v>5548873786.46</v>
      </c>
      <c r="AD22" s="23">
        <v>0.83543738006865675</v>
      </c>
      <c r="AE22" s="23">
        <v>0.82819011738208959</v>
      </c>
      <c r="AF22" s="24"/>
    </row>
    <row r="23" spans="1:32" s="29" customFormat="1" ht="15.95" customHeight="1" x14ac:dyDescent="0.25">
      <c r="A23" s="17" t="s">
        <v>175</v>
      </c>
      <c r="B23" s="17" t="s">
        <v>176</v>
      </c>
      <c r="C23" s="18" t="s">
        <v>39</v>
      </c>
      <c r="D23" s="17" t="s">
        <v>40</v>
      </c>
      <c r="E23" s="19" t="s">
        <v>100</v>
      </c>
      <c r="F23" s="18" t="s">
        <v>42</v>
      </c>
      <c r="G23" s="18" t="s">
        <v>52</v>
      </c>
      <c r="H23" s="18" t="s">
        <v>101</v>
      </c>
      <c r="I23" s="18" t="s">
        <v>49</v>
      </c>
      <c r="J23" s="18" t="s">
        <v>64</v>
      </c>
      <c r="K23" s="18"/>
      <c r="L23" s="18"/>
      <c r="M23" s="18"/>
      <c r="N23" s="18"/>
      <c r="O23" s="18" t="s">
        <v>44</v>
      </c>
      <c r="P23" s="18" t="s">
        <v>45</v>
      </c>
      <c r="Q23" s="18" t="s">
        <v>46</v>
      </c>
      <c r="R23" s="17" t="s">
        <v>102</v>
      </c>
      <c r="S23" s="20">
        <v>63526700000</v>
      </c>
      <c r="T23" s="20">
        <v>85640000000</v>
      </c>
      <c r="U23" s="20">
        <v>0</v>
      </c>
      <c r="V23" s="20">
        <v>149166700000</v>
      </c>
      <c r="W23" s="20">
        <v>21542616267</v>
      </c>
      <c r="X23" s="20">
        <v>0</v>
      </c>
      <c r="Y23" s="20">
        <v>127624083733</v>
      </c>
      <c r="Z23" s="20">
        <v>0</v>
      </c>
      <c r="AA23" s="20">
        <v>0</v>
      </c>
      <c r="AB23" s="20">
        <v>0</v>
      </c>
      <c r="AC23" s="20">
        <v>0</v>
      </c>
      <c r="AD23" s="23">
        <v>0</v>
      </c>
      <c r="AE23" s="23">
        <v>0</v>
      </c>
      <c r="AF23" s="24"/>
    </row>
    <row r="24" spans="1:32" s="29" customFormat="1" ht="15.95" customHeight="1" x14ac:dyDescent="0.25">
      <c r="A24" s="17" t="s">
        <v>175</v>
      </c>
      <c r="B24" s="17" t="s">
        <v>187</v>
      </c>
      <c r="C24" s="18" t="s">
        <v>39</v>
      </c>
      <c r="D24" s="17" t="s">
        <v>40</v>
      </c>
      <c r="E24" s="19" t="s">
        <v>103</v>
      </c>
      <c r="F24" s="18" t="s">
        <v>42</v>
      </c>
      <c r="G24" s="18" t="s">
        <v>52</v>
      </c>
      <c r="H24" s="18" t="s">
        <v>101</v>
      </c>
      <c r="I24" s="18" t="s">
        <v>96</v>
      </c>
      <c r="J24" s="18" t="s">
        <v>83</v>
      </c>
      <c r="K24" s="18"/>
      <c r="L24" s="18"/>
      <c r="M24" s="18"/>
      <c r="N24" s="18"/>
      <c r="O24" s="18" t="s">
        <v>44</v>
      </c>
      <c r="P24" s="18" t="s">
        <v>45</v>
      </c>
      <c r="Q24" s="18" t="s">
        <v>46</v>
      </c>
      <c r="R24" s="17" t="s">
        <v>104</v>
      </c>
      <c r="S24" s="20">
        <v>2325000000</v>
      </c>
      <c r="T24" s="20">
        <v>0</v>
      </c>
      <c r="U24" s="20">
        <v>0</v>
      </c>
      <c r="V24" s="20">
        <v>2325000000</v>
      </c>
      <c r="W24" s="20">
        <v>0</v>
      </c>
      <c r="X24" s="20">
        <v>2325000000</v>
      </c>
      <c r="Y24" s="20">
        <v>0</v>
      </c>
      <c r="Z24" s="20">
        <v>2325000000</v>
      </c>
      <c r="AA24" s="20">
        <v>0</v>
      </c>
      <c r="AB24" s="20">
        <v>0</v>
      </c>
      <c r="AC24" s="20">
        <v>0</v>
      </c>
      <c r="AD24" s="23">
        <v>1</v>
      </c>
      <c r="AE24" s="23">
        <v>0</v>
      </c>
      <c r="AF24" s="24"/>
    </row>
    <row r="25" spans="1:32" s="29" customFormat="1" ht="15.95" customHeight="1" x14ac:dyDescent="0.25">
      <c r="A25" s="17" t="s">
        <v>172</v>
      </c>
      <c r="B25" s="17" t="s">
        <v>174</v>
      </c>
      <c r="C25" s="18" t="s">
        <v>39</v>
      </c>
      <c r="D25" s="17" t="s">
        <v>40</v>
      </c>
      <c r="E25" s="19" t="s">
        <v>105</v>
      </c>
      <c r="F25" s="18" t="s">
        <v>42</v>
      </c>
      <c r="G25" s="18" t="s">
        <v>106</v>
      </c>
      <c r="H25" s="18" t="s">
        <v>43</v>
      </c>
      <c r="I25" s="18"/>
      <c r="J25" s="18"/>
      <c r="K25" s="18"/>
      <c r="L25" s="18"/>
      <c r="M25" s="18"/>
      <c r="N25" s="18"/>
      <c r="O25" s="18" t="s">
        <v>44</v>
      </c>
      <c r="P25" s="18" t="s">
        <v>45</v>
      </c>
      <c r="Q25" s="18" t="s">
        <v>46</v>
      </c>
      <c r="R25" s="17" t="s">
        <v>107</v>
      </c>
      <c r="S25" s="20">
        <v>6634636000</v>
      </c>
      <c r="T25" s="20">
        <v>0</v>
      </c>
      <c r="U25" s="20">
        <v>0</v>
      </c>
      <c r="V25" s="20">
        <v>6634636000</v>
      </c>
      <c r="W25" s="20">
        <v>0</v>
      </c>
      <c r="X25" s="20">
        <v>6634636000</v>
      </c>
      <c r="Y25" s="20">
        <v>0</v>
      </c>
      <c r="Z25" s="20">
        <v>6458338250</v>
      </c>
      <c r="AA25" s="20">
        <v>6458338250</v>
      </c>
      <c r="AB25" s="20">
        <v>6458338250</v>
      </c>
      <c r="AC25" s="20">
        <v>6458338250</v>
      </c>
      <c r="AD25" s="23">
        <v>0.97342766807402847</v>
      </c>
      <c r="AE25" s="23">
        <v>0.97342766807402847</v>
      </c>
      <c r="AF25" s="24"/>
    </row>
    <row r="26" spans="1:32" s="29" customFormat="1" ht="15.95" customHeight="1" x14ac:dyDescent="0.25">
      <c r="A26" s="17" t="s">
        <v>172</v>
      </c>
      <c r="B26" s="17" t="s">
        <v>174</v>
      </c>
      <c r="C26" s="18" t="s">
        <v>39</v>
      </c>
      <c r="D26" s="17" t="s">
        <v>40</v>
      </c>
      <c r="E26" s="19" t="s">
        <v>108</v>
      </c>
      <c r="F26" s="18" t="s">
        <v>42</v>
      </c>
      <c r="G26" s="18" t="s">
        <v>106</v>
      </c>
      <c r="H26" s="18" t="s">
        <v>52</v>
      </c>
      <c r="I26" s="18"/>
      <c r="J26" s="18"/>
      <c r="K26" s="18"/>
      <c r="L26" s="18"/>
      <c r="M26" s="18"/>
      <c r="N26" s="18"/>
      <c r="O26" s="18" t="s">
        <v>44</v>
      </c>
      <c r="P26" s="18" t="s">
        <v>45</v>
      </c>
      <c r="Q26" s="18" t="s">
        <v>46</v>
      </c>
      <c r="R26" s="17" t="s">
        <v>109</v>
      </c>
      <c r="S26" s="20">
        <v>33487000</v>
      </c>
      <c r="T26" s="20">
        <v>0</v>
      </c>
      <c r="U26" s="20">
        <v>0</v>
      </c>
      <c r="V26" s="20">
        <v>33487000</v>
      </c>
      <c r="W26" s="20">
        <v>0</v>
      </c>
      <c r="X26" s="20">
        <v>0</v>
      </c>
      <c r="Y26" s="20">
        <v>33487000</v>
      </c>
      <c r="Z26" s="20">
        <v>0</v>
      </c>
      <c r="AA26" s="20">
        <v>0</v>
      </c>
      <c r="AB26" s="20">
        <v>0</v>
      </c>
      <c r="AC26" s="20">
        <v>0</v>
      </c>
      <c r="AD26" s="23">
        <v>0</v>
      </c>
      <c r="AE26" s="23">
        <v>0</v>
      </c>
      <c r="AF26" s="24"/>
    </row>
    <row r="27" spans="1:32" s="29" customFormat="1" ht="15.95" customHeight="1" x14ac:dyDescent="0.25">
      <c r="A27" s="17" t="s">
        <v>172</v>
      </c>
      <c r="B27" s="17" t="s">
        <v>174</v>
      </c>
      <c r="C27" s="18" t="s">
        <v>39</v>
      </c>
      <c r="D27" s="17" t="s">
        <v>40</v>
      </c>
      <c r="E27" s="19" t="s">
        <v>110</v>
      </c>
      <c r="F27" s="18" t="s">
        <v>42</v>
      </c>
      <c r="G27" s="18" t="s">
        <v>106</v>
      </c>
      <c r="H27" s="18" t="s">
        <v>76</v>
      </c>
      <c r="I27" s="18" t="s">
        <v>43</v>
      </c>
      <c r="J27" s="18"/>
      <c r="K27" s="18"/>
      <c r="L27" s="18"/>
      <c r="M27" s="18"/>
      <c r="N27" s="18"/>
      <c r="O27" s="18" t="s">
        <v>44</v>
      </c>
      <c r="P27" s="18" t="s">
        <v>101</v>
      </c>
      <c r="Q27" s="18" t="s">
        <v>111</v>
      </c>
      <c r="R27" s="17" t="s">
        <v>112</v>
      </c>
      <c r="S27" s="20">
        <v>3030274000</v>
      </c>
      <c r="T27" s="20">
        <v>0</v>
      </c>
      <c r="U27" s="20">
        <v>0</v>
      </c>
      <c r="V27" s="20">
        <v>3030274000</v>
      </c>
      <c r="W27" s="20">
        <v>0</v>
      </c>
      <c r="X27" s="20">
        <v>3030274000</v>
      </c>
      <c r="Y27" s="20">
        <v>0</v>
      </c>
      <c r="Z27" s="20">
        <v>3030274000</v>
      </c>
      <c r="AA27" s="20">
        <v>0</v>
      </c>
      <c r="AB27" s="20">
        <v>0</v>
      </c>
      <c r="AC27" s="20">
        <v>0</v>
      </c>
      <c r="AD27" s="23">
        <v>1</v>
      </c>
      <c r="AE27" s="23">
        <v>0</v>
      </c>
      <c r="AF27" s="24"/>
    </row>
    <row r="28" spans="1:32" s="29" customFormat="1" ht="15.95" customHeight="1" x14ac:dyDescent="0.25">
      <c r="A28" s="17" t="s">
        <v>180</v>
      </c>
      <c r="B28" s="17" t="s">
        <v>181</v>
      </c>
      <c r="C28" s="18" t="s">
        <v>39</v>
      </c>
      <c r="D28" s="17" t="s">
        <v>40</v>
      </c>
      <c r="E28" s="19" t="s">
        <v>113</v>
      </c>
      <c r="F28" s="18" t="s">
        <v>114</v>
      </c>
      <c r="G28" s="18" t="s">
        <v>115</v>
      </c>
      <c r="H28" s="18" t="s">
        <v>116</v>
      </c>
      <c r="I28" s="18" t="s">
        <v>117</v>
      </c>
      <c r="J28" s="18" t="s">
        <v>118</v>
      </c>
      <c r="K28" s="18"/>
      <c r="L28" s="18"/>
      <c r="M28" s="18"/>
      <c r="N28" s="18"/>
      <c r="O28" s="18" t="s">
        <v>44</v>
      </c>
      <c r="P28" s="18" t="s">
        <v>45</v>
      </c>
      <c r="Q28" s="18" t="s">
        <v>46</v>
      </c>
      <c r="R28" s="17" t="s">
        <v>119</v>
      </c>
      <c r="S28" s="20">
        <v>60000000000</v>
      </c>
      <c r="T28" s="20">
        <v>0</v>
      </c>
      <c r="U28" s="20">
        <v>0</v>
      </c>
      <c r="V28" s="20">
        <v>60000000000</v>
      </c>
      <c r="W28" s="20">
        <v>35609000000</v>
      </c>
      <c r="X28" s="20">
        <v>2338433287</v>
      </c>
      <c r="Y28" s="20">
        <v>22052566713</v>
      </c>
      <c r="Z28" s="20">
        <v>2225912785</v>
      </c>
      <c r="AA28" s="20">
        <v>1514599771</v>
      </c>
      <c r="AB28" s="20">
        <v>1514599771</v>
      </c>
      <c r="AC28" s="20">
        <v>1514599771</v>
      </c>
      <c r="AD28" s="23">
        <v>3.709854641666667E-2</v>
      </c>
      <c r="AE28" s="23">
        <v>2.5243329516666666E-2</v>
      </c>
      <c r="AF28" s="24"/>
    </row>
    <row r="29" spans="1:32" s="29" customFormat="1" ht="15.95" customHeight="1" x14ac:dyDescent="0.25">
      <c r="A29" s="17" t="s">
        <v>180</v>
      </c>
      <c r="B29" s="17" t="s">
        <v>188</v>
      </c>
      <c r="C29" s="18" t="s">
        <v>39</v>
      </c>
      <c r="D29" s="17" t="s">
        <v>40</v>
      </c>
      <c r="E29" s="19" t="s">
        <v>120</v>
      </c>
      <c r="F29" s="18" t="s">
        <v>114</v>
      </c>
      <c r="G29" s="18" t="s">
        <v>121</v>
      </c>
      <c r="H29" s="18" t="s">
        <v>116</v>
      </c>
      <c r="I29" s="18" t="s">
        <v>122</v>
      </c>
      <c r="J29" s="18" t="s">
        <v>123</v>
      </c>
      <c r="K29" s="18"/>
      <c r="L29" s="18"/>
      <c r="M29" s="18"/>
      <c r="N29" s="18"/>
      <c r="O29" s="18" t="s">
        <v>44</v>
      </c>
      <c r="P29" s="18" t="s">
        <v>45</v>
      </c>
      <c r="Q29" s="18" t="s">
        <v>46</v>
      </c>
      <c r="R29" s="17" t="s">
        <v>124</v>
      </c>
      <c r="S29" s="20">
        <v>75000000000</v>
      </c>
      <c r="T29" s="20">
        <v>0</v>
      </c>
      <c r="U29" s="20">
        <v>0</v>
      </c>
      <c r="V29" s="20">
        <v>75000000000</v>
      </c>
      <c r="W29" s="20">
        <v>12300000000</v>
      </c>
      <c r="X29" s="20">
        <v>44234219055</v>
      </c>
      <c r="Y29" s="20">
        <v>18465780945</v>
      </c>
      <c r="Z29" s="20">
        <v>4482699637</v>
      </c>
      <c r="AA29" s="20">
        <v>3309946298</v>
      </c>
      <c r="AB29" s="20">
        <v>3309946298</v>
      </c>
      <c r="AC29" s="20">
        <v>3309946298</v>
      </c>
      <c r="AD29" s="23">
        <v>5.9769328493333336E-2</v>
      </c>
      <c r="AE29" s="23">
        <v>4.4132617306666663E-2</v>
      </c>
      <c r="AF29" s="24"/>
    </row>
    <row r="30" spans="1:32" s="29" customFormat="1" ht="15.95" customHeight="1" x14ac:dyDescent="0.25">
      <c r="A30" s="17" t="s">
        <v>180</v>
      </c>
      <c r="B30" s="17" t="s">
        <v>188</v>
      </c>
      <c r="C30" s="18" t="s">
        <v>39</v>
      </c>
      <c r="D30" s="17" t="s">
        <v>40</v>
      </c>
      <c r="E30" s="19" t="s">
        <v>125</v>
      </c>
      <c r="F30" s="18" t="s">
        <v>114</v>
      </c>
      <c r="G30" s="18" t="s">
        <v>121</v>
      </c>
      <c r="H30" s="18" t="s">
        <v>116</v>
      </c>
      <c r="I30" s="18" t="s">
        <v>126</v>
      </c>
      <c r="J30" s="18" t="s">
        <v>123</v>
      </c>
      <c r="K30" s="18"/>
      <c r="L30" s="18"/>
      <c r="M30" s="18"/>
      <c r="N30" s="18"/>
      <c r="O30" s="18" t="s">
        <v>44</v>
      </c>
      <c r="P30" s="18" t="s">
        <v>45</v>
      </c>
      <c r="Q30" s="18" t="s">
        <v>46</v>
      </c>
      <c r="R30" s="17" t="s">
        <v>124</v>
      </c>
      <c r="S30" s="20">
        <v>40000000000</v>
      </c>
      <c r="T30" s="20">
        <v>0</v>
      </c>
      <c r="U30" s="20">
        <v>0</v>
      </c>
      <c r="V30" s="20">
        <v>40000000000</v>
      </c>
      <c r="W30" s="20">
        <v>2988567534</v>
      </c>
      <c r="X30" s="20">
        <v>36896177235</v>
      </c>
      <c r="Y30" s="20">
        <v>115255231</v>
      </c>
      <c r="Z30" s="20">
        <v>36777352818</v>
      </c>
      <c r="AA30" s="20">
        <v>4183554340</v>
      </c>
      <c r="AB30" s="20">
        <v>4183554340</v>
      </c>
      <c r="AC30" s="20">
        <v>4183554340</v>
      </c>
      <c r="AD30" s="23">
        <v>0.91943382044999999</v>
      </c>
      <c r="AE30" s="23">
        <v>0.10458885850000001</v>
      </c>
      <c r="AF30" s="24"/>
    </row>
    <row r="31" spans="1:32" s="29" customFormat="1" ht="15.95" customHeight="1" x14ac:dyDescent="0.25">
      <c r="A31" s="17" t="s">
        <v>180</v>
      </c>
      <c r="B31" s="17" t="s">
        <v>181</v>
      </c>
      <c r="C31" s="18" t="s">
        <v>39</v>
      </c>
      <c r="D31" s="17" t="s">
        <v>40</v>
      </c>
      <c r="E31" s="19" t="s">
        <v>127</v>
      </c>
      <c r="F31" s="18" t="s">
        <v>114</v>
      </c>
      <c r="G31" s="18" t="s">
        <v>121</v>
      </c>
      <c r="H31" s="18" t="s">
        <v>116</v>
      </c>
      <c r="I31" s="18" t="s">
        <v>128</v>
      </c>
      <c r="J31" s="18" t="s">
        <v>123</v>
      </c>
      <c r="K31" s="18"/>
      <c r="L31" s="18"/>
      <c r="M31" s="18"/>
      <c r="N31" s="18"/>
      <c r="O31" s="18" t="s">
        <v>44</v>
      </c>
      <c r="P31" s="18" t="s">
        <v>45</v>
      </c>
      <c r="Q31" s="18" t="s">
        <v>46</v>
      </c>
      <c r="R31" s="17" t="s">
        <v>124</v>
      </c>
      <c r="S31" s="20">
        <v>101896611698</v>
      </c>
      <c r="T31" s="20">
        <v>0</v>
      </c>
      <c r="U31" s="20">
        <v>0</v>
      </c>
      <c r="V31" s="20">
        <v>101896611698</v>
      </c>
      <c r="W31" s="20">
        <v>0</v>
      </c>
      <c r="X31" s="20">
        <v>55574619089</v>
      </c>
      <c r="Y31" s="20">
        <v>46321992609</v>
      </c>
      <c r="Z31" s="20">
        <v>19967014677</v>
      </c>
      <c r="AA31" s="20">
        <v>15661667154</v>
      </c>
      <c r="AB31" s="20">
        <v>15661667154</v>
      </c>
      <c r="AC31" s="20">
        <v>15661667154</v>
      </c>
      <c r="AD31" s="23">
        <v>0.19595366660648156</v>
      </c>
      <c r="AE31" s="23">
        <v>0.15370154996338709</v>
      </c>
      <c r="AF31" s="24"/>
    </row>
    <row r="32" spans="1:32" s="29" customFormat="1" ht="15.95" customHeight="1" x14ac:dyDescent="0.25">
      <c r="A32" s="17" t="s">
        <v>175</v>
      </c>
      <c r="B32" s="17" t="s">
        <v>187</v>
      </c>
      <c r="C32" s="18" t="s">
        <v>39</v>
      </c>
      <c r="D32" s="17" t="s">
        <v>40</v>
      </c>
      <c r="E32" s="19" t="s">
        <v>129</v>
      </c>
      <c r="F32" s="18" t="s">
        <v>114</v>
      </c>
      <c r="G32" s="18" t="s">
        <v>130</v>
      </c>
      <c r="H32" s="18" t="s">
        <v>116</v>
      </c>
      <c r="I32" s="18" t="s">
        <v>131</v>
      </c>
      <c r="J32" s="18" t="s">
        <v>123</v>
      </c>
      <c r="K32" s="18"/>
      <c r="L32" s="18"/>
      <c r="M32" s="18"/>
      <c r="N32" s="18"/>
      <c r="O32" s="18" t="s">
        <v>44</v>
      </c>
      <c r="P32" s="18" t="s">
        <v>45</v>
      </c>
      <c r="Q32" s="18" t="s">
        <v>46</v>
      </c>
      <c r="R32" s="17" t="s">
        <v>124</v>
      </c>
      <c r="S32" s="20">
        <v>610224469977</v>
      </c>
      <c r="T32" s="20">
        <v>0</v>
      </c>
      <c r="U32" s="20">
        <v>0</v>
      </c>
      <c r="V32" s="20">
        <v>610224469977</v>
      </c>
      <c r="W32" s="20">
        <v>32000000000</v>
      </c>
      <c r="X32" s="20">
        <v>578037137311</v>
      </c>
      <c r="Y32" s="20">
        <v>187332666</v>
      </c>
      <c r="Z32" s="20">
        <v>577990683879</v>
      </c>
      <c r="AA32" s="20">
        <v>141947411675.63</v>
      </c>
      <c r="AB32" s="20">
        <v>141947411675.63</v>
      </c>
      <c r="AC32" s="20">
        <v>141947411675.63</v>
      </c>
      <c r="AD32" s="23">
        <v>0.94717716564330023</v>
      </c>
      <c r="AE32" s="23">
        <v>0.23261507635211703</v>
      </c>
      <c r="AF32" s="24"/>
    </row>
    <row r="33" spans="1:32" customFormat="1" ht="15.95" customHeight="1" x14ac:dyDescent="0.25">
      <c r="A33" s="17" t="s">
        <v>175</v>
      </c>
      <c r="B33" s="17" t="s">
        <v>187</v>
      </c>
      <c r="C33" s="18" t="s">
        <v>39</v>
      </c>
      <c r="D33" s="17" t="s">
        <v>40</v>
      </c>
      <c r="E33" s="19" t="s">
        <v>129</v>
      </c>
      <c r="F33" s="18" t="s">
        <v>114</v>
      </c>
      <c r="G33" s="18" t="s">
        <v>130</v>
      </c>
      <c r="H33" s="18" t="s">
        <v>116</v>
      </c>
      <c r="I33" s="18" t="s">
        <v>131</v>
      </c>
      <c r="J33" s="18" t="s">
        <v>123</v>
      </c>
      <c r="K33" s="18"/>
      <c r="L33" s="18"/>
      <c r="M33" s="18"/>
      <c r="N33" s="18"/>
      <c r="O33" s="18" t="s">
        <v>44</v>
      </c>
      <c r="P33" s="18" t="s">
        <v>101</v>
      </c>
      <c r="Q33" s="18" t="s">
        <v>46</v>
      </c>
      <c r="R33" s="17" t="s">
        <v>124</v>
      </c>
      <c r="S33" s="20">
        <v>0</v>
      </c>
      <c r="T33" s="20">
        <v>36900600000</v>
      </c>
      <c r="U33" s="20">
        <v>0</v>
      </c>
      <c r="V33" s="20">
        <v>36900600000</v>
      </c>
      <c r="W33" s="20">
        <v>0</v>
      </c>
      <c r="X33" s="20">
        <v>16900600000</v>
      </c>
      <c r="Y33" s="20">
        <v>20000000000</v>
      </c>
      <c r="Z33" s="20">
        <v>16900600000</v>
      </c>
      <c r="AA33" s="20">
        <v>0</v>
      </c>
      <c r="AB33" s="20">
        <v>0</v>
      </c>
      <c r="AC33" s="20">
        <v>0</v>
      </c>
      <c r="AD33" s="23">
        <v>0.45800339289876046</v>
      </c>
      <c r="AE33" s="23">
        <v>0</v>
      </c>
      <c r="AF33" s="24"/>
    </row>
    <row r="34" spans="1:32" customFormat="1" ht="15.95" customHeight="1" x14ac:dyDescent="0.25">
      <c r="A34" s="17" t="s">
        <v>175</v>
      </c>
      <c r="B34" s="17" t="s">
        <v>187</v>
      </c>
      <c r="C34" s="18" t="s">
        <v>39</v>
      </c>
      <c r="D34" s="17" t="s">
        <v>40</v>
      </c>
      <c r="E34" s="19" t="s">
        <v>129</v>
      </c>
      <c r="F34" s="18" t="s">
        <v>114</v>
      </c>
      <c r="G34" s="18" t="s">
        <v>130</v>
      </c>
      <c r="H34" s="18" t="s">
        <v>116</v>
      </c>
      <c r="I34" s="18" t="s">
        <v>131</v>
      </c>
      <c r="J34" s="18" t="s">
        <v>123</v>
      </c>
      <c r="K34" s="18"/>
      <c r="L34" s="18"/>
      <c r="M34" s="18"/>
      <c r="N34" s="18"/>
      <c r="O34" s="18" t="s">
        <v>44</v>
      </c>
      <c r="P34" s="18" t="s">
        <v>101</v>
      </c>
      <c r="Q34" s="18" t="s">
        <v>111</v>
      </c>
      <c r="R34" s="17" t="s">
        <v>124</v>
      </c>
      <c r="S34" s="20">
        <v>17916727457</v>
      </c>
      <c r="T34" s="20">
        <v>0</v>
      </c>
      <c r="U34" s="20">
        <v>0</v>
      </c>
      <c r="V34" s="20">
        <v>17916727457</v>
      </c>
      <c r="W34" s="20">
        <v>0</v>
      </c>
      <c r="X34" s="20">
        <v>17916727457</v>
      </c>
      <c r="Y34" s="20">
        <v>0</v>
      </c>
      <c r="Z34" s="20">
        <v>17916727457</v>
      </c>
      <c r="AA34" s="20">
        <v>17916727457</v>
      </c>
      <c r="AB34" s="20">
        <v>17916727457</v>
      </c>
      <c r="AC34" s="20">
        <v>17916727457</v>
      </c>
      <c r="AD34" s="23">
        <v>1</v>
      </c>
      <c r="AE34" s="23">
        <v>1</v>
      </c>
      <c r="AF34" s="24"/>
    </row>
    <row r="35" spans="1:32" customFormat="1" ht="15.95" customHeight="1" x14ac:dyDescent="0.25">
      <c r="A35" s="17" t="s">
        <v>175</v>
      </c>
      <c r="B35" s="17" t="s">
        <v>182</v>
      </c>
      <c r="C35" s="18" t="s">
        <v>39</v>
      </c>
      <c r="D35" s="17" t="s">
        <v>40</v>
      </c>
      <c r="E35" s="19" t="s">
        <v>132</v>
      </c>
      <c r="F35" s="18" t="s">
        <v>114</v>
      </c>
      <c r="G35" s="18" t="s">
        <v>133</v>
      </c>
      <c r="H35" s="18" t="s">
        <v>116</v>
      </c>
      <c r="I35" s="18" t="s">
        <v>117</v>
      </c>
      <c r="J35" s="18" t="s">
        <v>134</v>
      </c>
      <c r="K35" s="18"/>
      <c r="L35" s="18"/>
      <c r="M35" s="18"/>
      <c r="N35" s="18"/>
      <c r="O35" s="18" t="s">
        <v>44</v>
      </c>
      <c r="P35" s="18" t="s">
        <v>45</v>
      </c>
      <c r="Q35" s="18" t="s">
        <v>46</v>
      </c>
      <c r="R35" s="17" t="s">
        <v>135</v>
      </c>
      <c r="S35" s="20">
        <v>60000000000</v>
      </c>
      <c r="T35" s="20">
        <v>0</v>
      </c>
      <c r="U35" s="20">
        <v>0</v>
      </c>
      <c r="V35" s="20">
        <v>60000000000</v>
      </c>
      <c r="W35" s="20">
        <v>3280000000</v>
      </c>
      <c r="X35" s="20">
        <v>52982028363</v>
      </c>
      <c r="Y35" s="20">
        <v>3737971637</v>
      </c>
      <c r="Z35" s="20">
        <v>41336069539</v>
      </c>
      <c r="AA35" s="20">
        <v>21222793961</v>
      </c>
      <c r="AB35" s="20">
        <v>21222793961</v>
      </c>
      <c r="AC35" s="20">
        <v>21222793961</v>
      </c>
      <c r="AD35" s="23">
        <v>0.6889344923166667</v>
      </c>
      <c r="AE35" s="23">
        <v>0.35371323268333332</v>
      </c>
      <c r="AF35" s="24"/>
    </row>
    <row r="36" spans="1:32" customFormat="1" ht="15.95" customHeight="1" x14ac:dyDescent="0.25">
      <c r="A36" s="17" t="s">
        <v>175</v>
      </c>
      <c r="B36" s="17" t="s">
        <v>176</v>
      </c>
      <c r="C36" s="18" t="s">
        <v>39</v>
      </c>
      <c r="D36" s="17" t="s">
        <v>40</v>
      </c>
      <c r="E36" s="19" t="s">
        <v>136</v>
      </c>
      <c r="F36" s="18" t="s">
        <v>114</v>
      </c>
      <c r="G36" s="18" t="s">
        <v>137</v>
      </c>
      <c r="H36" s="18" t="s">
        <v>116</v>
      </c>
      <c r="I36" s="18" t="s">
        <v>138</v>
      </c>
      <c r="J36" s="18" t="s">
        <v>123</v>
      </c>
      <c r="K36" s="18"/>
      <c r="L36" s="18"/>
      <c r="M36" s="18"/>
      <c r="N36" s="18"/>
      <c r="O36" s="18" t="s">
        <v>44</v>
      </c>
      <c r="P36" s="18" t="s">
        <v>45</v>
      </c>
      <c r="Q36" s="18" t="s">
        <v>46</v>
      </c>
      <c r="R36" s="17" t="s">
        <v>124</v>
      </c>
      <c r="S36" s="20">
        <v>198000000000</v>
      </c>
      <c r="T36" s="20">
        <v>0</v>
      </c>
      <c r="U36" s="20">
        <v>0</v>
      </c>
      <c r="V36" s="20">
        <v>198000000000</v>
      </c>
      <c r="W36" s="20">
        <v>12000000000</v>
      </c>
      <c r="X36" s="20">
        <v>173948390870</v>
      </c>
      <c r="Y36" s="20">
        <v>12051609130</v>
      </c>
      <c r="Z36" s="20">
        <v>154839290281</v>
      </c>
      <c r="AA36" s="20">
        <v>80572165352.690002</v>
      </c>
      <c r="AB36" s="20">
        <v>80572165352.690002</v>
      </c>
      <c r="AC36" s="20">
        <v>80572165352.690002</v>
      </c>
      <c r="AD36" s="23">
        <v>0.78201661758080809</v>
      </c>
      <c r="AE36" s="23">
        <v>0.40693012804388889</v>
      </c>
      <c r="AF36" s="24"/>
    </row>
    <row r="37" spans="1:32" customFormat="1" ht="15.95" customHeight="1" x14ac:dyDescent="0.25">
      <c r="A37" s="17" t="s">
        <v>172</v>
      </c>
      <c r="B37" s="17" t="s">
        <v>174</v>
      </c>
      <c r="C37" s="18" t="s">
        <v>39</v>
      </c>
      <c r="D37" s="17" t="s">
        <v>40</v>
      </c>
      <c r="E37" s="19" t="s">
        <v>139</v>
      </c>
      <c r="F37" s="18" t="s">
        <v>114</v>
      </c>
      <c r="G37" s="18" t="s">
        <v>140</v>
      </c>
      <c r="H37" s="18" t="s">
        <v>116</v>
      </c>
      <c r="I37" s="18" t="s">
        <v>141</v>
      </c>
      <c r="J37" s="18" t="s">
        <v>142</v>
      </c>
      <c r="K37" s="18"/>
      <c r="L37" s="18"/>
      <c r="M37" s="18"/>
      <c r="N37" s="18"/>
      <c r="O37" s="18" t="s">
        <v>44</v>
      </c>
      <c r="P37" s="18" t="s">
        <v>45</v>
      </c>
      <c r="Q37" s="18" t="s">
        <v>46</v>
      </c>
      <c r="R37" s="17" t="s">
        <v>143</v>
      </c>
      <c r="S37" s="20">
        <v>37134000000</v>
      </c>
      <c r="T37" s="20">
        <v>0</v>
      </c>
      <c r="U37" s="20">
        <v>15500000000</v>
      </c>
      <c r="V37" s="20">
        <v>21634000000</v>
      </c>
      <c r="W37" s="20">
        <v>2319246041</v>
      </c>
      <c r="X37" s="20">
        <v>19227936006</v>
      </c>
      <c r="Y37" s="20">
        <v>86817953</v>
      </c>
      <c r="Z37" s="20">
        <v>19206679110</v>
      </c>
      <c r="AA37" s="20">
        <v>8255221961</v>
      </c>
      <c r="AB37" s="20">
        <v>8255221961</v>
      </c>
      <c r="AC37" s="20">
        <v>8255221961</v>
      </c>
      <c r="AD37" s="23">
        <v>0.88780064296939998</v>
      </c>
      <c r="AE37" s="23">
        <v>0.38158555796431542</v>
      </c>
      <c r="AF37" s="24"/>
    </row>
    <row r="38" spans="1:32" customFormat="1" ht="15.95" customHeight="1" x14ac:dyDescent="0.25">
      <c r="A38" s="17" t="s">
        <v>175</v>
      </c>
      <c r="B38" s="17" t="s">
        <v>189</v>
      </c>
      <c r="C38" s="18" t="s">
        <v>39</v>
      </c>
      <c r="D38" s="17" t="s">
        <v>40</v>
      </c>
      <c r="E38" s="19" t="s">
        <v>144</v>
      </c>
      <c r="F38" s="18" t="s">
        <v>114</v>
      </c>
      <c r="G38" s="18" t="s">
        <v>140</v>
      </c>
      <c r="H38" s="18" t="s">
        <v>116</v>
      </c>
      <c r="I38" s="18" t="s">
        <v>145</v>
      </c>
      <c r="J38" s="18" t="s">
        <v>146</v>
      </c>
      <c r="K38" s="18"/>
      <c r="L38" s="18"/>
      <c r="M38" s="18"/>
      <c r="N38" s="18"/>
      <c r="O38" s="18" t="s">
        <v>44</v>
      </c>
      <c r="P38" s="18" t="s">
        <v>45</v>
      </c>
      <c r="Q38" s="18" t="s">
        <v>46</v>
      </c>
      <c r="R38" s="17" t="s">
        <v>147</v>
      </c>
      <c r="S38" s="20">
        <v>15000000000</v>
      </c>
      <c r="T38" s="20">
        <v>0</v>
      </c>
      <c r="U38" s="20">
        <v>0</v>
      </c>
      <c r="V38" s="20">
        <v>15000000000</v>
      </c>
      <c r="W38" s="20">
        <v>870000000</v>
      </c>
      <c r="X38" s="20">
        <v>12211762181</v>
      </c>
      <c r="Y38" s="20">
        <v>1918237819</v>
      </c>
      <c r="Z38" s="20">
        <v>10578225671</v>
      </c>
      <c r="AA38" s="20">
        <v>7475975468</v>
      </c>
      <c r="AB38" s="20">
        <v>7475975468</v>
      </c>
      <c r="AC38" s="20">
        <v>7475975468</v>
      </c>
      <c r="AD38" s="23">
        <v>0.7052150447333333</v>
      </c>
      <c r="AE38" s="23">
        <v>0.49839836453333336</v>
      </c>
      <c r="AF38" s="24"/>
    </row>
    <row r="39" spans="1:32" customFormat="1" ht="15.95" customHeight="1" x14ac:dyDescent="0.25">
      <c r="A39" s="17" t="s">
        <v>180</v>
      </c>
      <c r="B39" s="17" t="s">
        <v>190</v>
      </c>
      <c r="C39" s="18" t="s">
        <v>39</v>
      </c>
      <c r="D39" s="17" t="s">
        <v>40</v>
      </c>
      <c r="E39" s="19" t="s">
        <v>148</v>
      </c>
      <c r="F39" s="18" t="s">
        <v>114</v>
      </c>
      <c r="G39" s="18" t="s">
        <v>140</v>
      </c>
      <c r="H39" s="18" t="s">
        <v>116</v>
      </c>
      <c r="I39" s="18" t="s">
        <v>149</v>
      </c>
      <c r="J39" s="18" t="s">
        <v>146</v>
      </c>
      <c r="K39" s="18"/>
      <c r="L39" s="18"/>
      <c r="M39" s="18"/>
      <c r="N39" s="18"/>
      <c r="O39" s="18" t="s">
        <v>44</v>
      </c>
      <c r="P39" s="18" t="s">
        <v>45</v>
      </c>
      <c r="Q39" s="18" t="s">
        <v>46</v>
      </c>
      <c r="R39" s="17" t="s">
        <v>147</v>
      </c>
      <c r="S39" s="20">
        <v>22866000000</v>
      </c>
      <c r="T39" s="20">
        <v>9000000000</v>
      </c>
      <c r="U39" s="20">
        <v>0</v>
      </c>
      <c r="V39" s="20">
        <v>31866000000</v>
      </c>
      <c r="W39" s="20">
        <v>1100000000</v>
      </c>
      <c r="X39" s="20">
        <v>23569521779</v>
      </c>
      <c r="Y39" s="20">
        <v>7196478221</v>
      </c>
      <c r="Z39" s="20">
        <v>14906095952</v>
      </c>
      <c r="AA39" s="20">
        <v>10813151184</v>
      </c>
      <c r="AB39" s="20">
        <v>10813151184</v>
      </c>
      <c r="AC39" s="20">
        <v>10813151184</v>
      </c>
      <c r="AD39" s="23">
        <v>0.46777430339546855</v>
      </c>
      <c r="AE39" s="23">
        <v>0.33933192694407832</v>
      </c>
      <c r="AF39" s="24"/>
    </row>
    <row r="40" spans="1:32" customFormat="1" ht="15.95" customHeight="1" x14ac:dyDescent="0.25">
      <c r="A40" s="17" t="s">
        <v>177</v>
      </c>
      <c r="B40" s="17" t="s">
        <v>178</v>
      </c>
      <c r="C40" s="25" t="s">
        <v>39</v>
      </c>
      <c r="D40" s="26" t="s">
        <v>40</v>
      </c>
      <c r="E40" s="27" t="s">
        <v>150</v>
      </c>
      <c r="F40" s="25" t="s">
        <v>114</v>
      </c>
      <c r="G40" s="25" t="s">
        <v>140</v>
      </c>
      <c r="H40" s="25" t="s">
        <v>116</v>
      </c>
      <c r="I40" s="25" t="s">
        <v>151</v>
      </c>
      <c r="J40" s="25" t="s">
        <v>146</v>
      </c>
      <c r="K40" s="25" t="s">
        <v>152</v>
      </c>
      <c r="L40" s="25" t="s">
        <v>49</v>
      </c>
      <c r="M40" s="25"/>
      <c r="N40" s="25"/>
      <c r="O40" s="25" t="s">
        <v>44</v>
      </c>
      <c r="P40" s="25" t="s">
        <v>45</v>
      </c>
      <c r="Q40" s="25" t="s">
        <v>46</v>
      </c>
      <c r="R40" s="26" t="s">
        <v>153</v>
      </c>
      <c r="S40" s="28">
        <v>1515000000</v>
      </c>
      <c r="T40" s="28">
        <v>800000000</v>
      </c>
      <c r="U40" s="28">
        <v>0</v>
      </c>
      <c r="V40" s="28">
        <v>2314999999.6700001</v>
      </c>
      <c r="W40" s="28">
        <v>0</v>
      </c>
      <c r="X40" s="28">
        <v>1274958334</v>
      </c>
      <c r="Y40" s="28">
        <v>1040041665.67</v>
      </c>
      <c r="Z40" s="28">
        <v>1041833774</v>
      </c>
      <c r="AA40" s="28">
        <v>705593785</v>
      </c>
      <c r="AB40" s="28">
        <v>705593785</v>
      </c>
      <c r="AC40" s="28">
        <v>705593785</v>
      </c>
      <c r="AD40" s="23">
        <v>0.45003618753715419</v>
      </c>
      <c r="AE40" s="23">
        <v>0.30479213179290771</v>
      </c>
      <c r="AF40" s="24"/>
    </row>
    <row r="41" spans="1:32" customFormat="1" ht="15.95" customHeight="1" x14ac:dyDescent="0.25">
      <c r="A41" s="17" t="s">
        <v>177</v>
      </c>
      <c r="B41" s="17" t="s">
        <v>94</v>
      </c>
      <c r="C41" s="25" t="s">
        <v>39</v>
      </c>
      <c r="D41" s="26" t="s">
        <v>40</v>
      </c>
      <c r="E41" s="27" t="s">
        <v>154</v>
      </c>
      <c r="F41" s="25" t="s">
        <v>114</v>
      </c>
      <c r="G41" s="25" t="s">
        <v>140</v>
      </c>
      <c r="H41" s="25" t="s">
        <v>116</v>
      </c>
      <c r="I41" s="25" t="s">
        <v>151</v>
      </c>
      <c r="J41" s="25" t="s">
        <v>146</v>
      </c>
      <c r="K41" s="25" t="s">
        <v>155</v>
      </c>
      <c r="L41" s="25" t="s">
        <v>49</v>
      </c>
      <c r="M41" s="25"/>
      <c r="N41" s="25"/>
      <c r="O41" s="25" t="s">
        <v>44</v>
      </c>
      <c r="P41" s="25" t="s">
        <v>45</v>
      </c>
      <c r="Q41" s="25" t="s">
        <v>46</v>
      </c>
      <c r="R41" s="26" t="s">
        <v>156</v>
      </c>
      <c r="S41" s="28">
        <v>5714737000</v>
      </c>
      <c r="T41" s="28">
        <v>1700000000</v>
      </c>
      <c r="U41" s="28">
        <v>0</v>
      </c>
      <c r="V41" s="28">
        <v>7414737000</v>
      </c>
      <c r="W41" s="28">
        <v>0</v>
      </c>
      <c r="X41" s="28">
        <v>5417960675</v>
      </c>
      <c r="Y41" s="28">
        <v>1996776325</v>
      </c>
      <c r="Z41" s="28">
        <v>5357677572</v>
      </c>
      <c r="AA41" s="28">
        <v>3866851524</v>
      </c>
      <c r="AB41" s="28">
        <v>3866851524</v>
      </c>
      <c r="AC41" s="28">
        <v>3866851524</v>
      </c>
      <c r="AD41" s="23">
        <v>0.72257149134217435</v>
      </c>
      <c r="AE41" s="23">
        <v>0.52150892526599391</v>
      </c>
      <c r="AF41" s="24"/>
    </row>
    <row r="42" spans="1:32" customFormat="1" ht="15.95" customHeight="1" x14ac:dyDescent="0.25">
      <c r="A42" s="17" t="s">
        <v>177</v>
      </c>
      <c r="B42" s="17" t="s">
        <v>191</v>
      </c>
      <c r="C42" s="25" t="s">
        <v>39</v>
      </c>
      <c r="D42" s="26" t="s">
        <v>40</v>
      </c>
      <c r="E42" s="27" t="s">
        <v>157</v>
      </c>
      <c r="F42" s="25" t="s">
        <v>114</v>
      </c>
      <c r="G42" s="25" t="s">
        <v>140</v>
      </c>
      <c r="H42" s="25" t="s">
        <v>116</v>
      </c>
      <c r="I42" s="25" t="s">
        <v>151</v>
      </c>
      <c r="J42" s="25" t="s">
        <v>146</v>
      </c>
      <c r="K42" s="25" t="s">
        <v>158</v>
      </c>
      <c r="L42" s="25" t="s">
        <v>49</v>
      </c>
      <c r="M42" s="25"/>
      <c r="N42" s="25"/>
      <c r="O42" s="25" t="s">
        <v>44</v>
      </c>
      <c r="P42" s="25" t="s">
        <v>45</v>
      </c>
      <c r="Q42" s="25" t="s">
        <v>46</v>
      </c>
      <c r="R42" s="26" t="s">
        <v>159</v>
      </c>
      <c r="S42" s="28">
        <v>1299263000</v>
      </c>
      <c r="T42" s="28">
        <v>1360000000</v>
      </c>
      <c r="U42" s="28">
        <v>0</v>
      </c>
      <c r="V42" s="28">
        <v>2659263000</v>
      </c>
      <c r="W42" s="28">
        <v>0</v>
      </c>
      <c r="X42" s="28">
        <v>2048197889.3599999</v>
      </c>
      <c r="Y42" s="28">
        <v>611065110.63999999</v>
      </c>
      <c r="Z42" s="28">
        <v>798941503.36000001</v>
      </c>
      <c r="AA42" s="28">
        <v>485128321.36000001</v>
      </c>
      <c r="AB42" s="28">
        <v>485128321.36000001</v>
      </c>
      <c r="AC42" s="28">
        <v>485128321.36000001</v>
      </c>
      <c r="AD42" s="23">
        <v>0.30043719006356273</v>
      </c>
      <c r="AE42" s="23">
        <v>0.18242961352825954</v>
      </c>
      <c r="AF42" s="24"/>
    </row>
    <row r="43" spans="1:32" customFormat="1" ht="15.95" customHeight="1" x14ac:dyDescent="0.25">
      <c r="A43" s="17" t="s">
        <v>177</v>
      </c>
      <c r="B43" s="17" t="s">
        <v>191</v>
      </c>
      <c r="C43" s="25" t="s">
        <v>39</v>
      </c>
      <c r="D43" s="26" t="s">
        <v>40</v>
      </c>
      <c r="E43" s="27" t="s">
        <v>160</v>
      </c>
      <c r="F43" s="25" t="s">
        <v>114</v>
      </c>
      <c r="G43" s="25" t="s">
        <v>140</v>
      </c>
      <c r="H43" s="25" t="s">
        <v>116</v>
      </c>
      <c r="I43" s="25" t="s">
        <v>151</v>
      </c>
      <c r="J43" s="25" t="s">
        <v>146</v>
      </c>
      <c r="K43" s="25" t="s">
        <v>161</v>
      </c>
      <c r="L43" s="25" t="s">
        <v>49</v>
      </c>
      <c r="M43" s="25"/>
      <c r="N43" s="25"/>
      <c r="O43" s="25" t="s">
        <v>44</v>
      </c>
      <c r="P43" s="25" t="s">
        <v>45</v>
      </c>
      <c r="Q43" s="25" t="s">
        <v>46</v>
      </c>
      <c r="R43" s="26" t="s">
        <v>162</v>
      </c>
      <c r="S43" s="28">
        <v>912000000</v>
      </c>
      <c r="T43" s="28">
        <v>0</v>
      </c>
      <c r="U43" s="28">
        <v>0</v>
      </c>
      <c r="V43" s="28">
        <v>912000000</v>
      </c>
      <c r="W43" s="28">
        <v>0</v>
      </c>
      <c r="X43" s="28">
        <v>906324541.63999999</v>
      </c>
      <c r="Y43" s="28">
        <v>5675458.3600000003</v>
      </c>
      <c r="Z43" s="28">
        <v>882857874.63999999</v>
      </c>
      <c r="AA43" s="28">
        <v>796907875.63999999</v>
      </c>
      <c r="AB43" s="28">
        <v>796907875.63999999</v>
      </c>
      <c r="AC43" s="28">
        <v>796907875.63999999</v>
      </c>
      <c r="AD43" s="23">
        <v>0.96804591517543859</v>
      </c>
      <c r="AE43" s="23">
        <v>0.8738024952192982</v>
      </c>
      <c r="AF43" s="24"/>
    </row>
    <row r="44" spans="1:32" customFormat="1" ht="15.95" customHeight="1" x14ac:dyDescent="0.25">
      <c r="A44" s="17" t="s">
        <v>177</v>
      </c>
      <c r="B44" s="17" t="s">
        <v>191</v>
      </c>
      <c r="C44" s="25" t="s">
        <v>39</v>
      </c>
      <c r="D44" s="26" t="s">
        <v>40</v>
      </c>
      <c r="E44" s="27" t="s">
        <v>163</v>
      </c>
      <c r="F44" s="25" t="s">
        <v>114</v>
      </c>
      <c r="G44" s="25" t="s">
        <v>140</v>
      </c>
      <c r="H44" s="25" t="s">
        <v>116</v>
      </c>
      <c r="I44" s="25" t="s">
        <v>151</v>
      </c>
      <c r="J44" s="25" t="s">
        <v>146</v>
      </c>
      <c r="K44" s="25" t="s">
        <v>164</v>
      </c>
      <c r="L44" s="25" t="s">
        <v>49</v>
      </c>
      <c r="M44" s="25"/>
      <c r="N44" s="25"/>
      <c r="O44" s="25" t="s">
        <v>44</v>
      </c>
      <c r="P44" s="25" t="s">
        <v>45</v>
      </c>
      <c r="Q44" s="25" t="s">
        <v>46</v>
      </c>
      <c r="R44" s="26" t="s">
        <v>165</v>
      </c>
      <c r="S44" s="28">
        <v>4833000000</v>
      </c>
      <c r="T44" s="28">
        <v>1540000000</v>
      </c>
      <c r="U44" s="28">
        <v>0</v>
      </c>
      <c r="V44" s="28">
        <v>6373000000</v>
      </c>
      <c r="W44" s="28">
        <v>0</v>
      </c>
      <c r="X44" s="28">
        <v>4926244308</v>
      </c>
      <c r="Y44" s="28">
        <v>1446755692</v>
      </c>
      <c r="Z44" s="28">
        <v>4770808696</v>
      </c>
      <c r="AA44" s="28">
        <v>4275760529</v>
      </c>
      <c r="AB44" s="28">
        <v>4275760529</v>
      </c>
      <c r="AC44" s="28">
        <v>4275760529</v>
      </c>
      <c r="AD44" s="23">
        <v>0.74859700235367954</v>
      </c>
      <c r="AE44" s="23">
        <v>0.67091801804487683</v>
      </c>
      <c r="AF44" s="24"/>
    </row>
    <row r="45" spans="1:32" customFormat="1" ht="15.95" customHeight="1" x14ac:dyDescent="0.25">
      <c r="A45" s="17" t="s">
        <v>177</v>
      </c>
      <c r="B45" s="17" t="s">
        <v>186</v>
      </c>
      <c r="C45" s="25" t="s">
        <v>39</v>
      </c>
      <c r="D45" s="26" t="s">
        <v>40</v>
      </c>
      <c r="E45" s="27" t="s">
        <v>166</v>
      </c>
      <c r="F45" s="25" t="s">
        <v>114</v>
      </c>
      <c r="G45" s="25" t="s">
        <v>140</v>
      </c>
      <c r="H45" s="25" t="s">
        <v>116</v>
      </c>
      <c r="I45" s="25" t="s">
        <v>151</v>
      </c>
      <c r="J45" s="25" t="s">
        <v>146</v>
      </c>
      <c r="K45" s="25" t="s">
        <v>167</v>
      </c>
      <c r="L45" s="25" t="s">
        <v>49</v>
      </c>
      <c r="M45" s="25"/>
      <c r="N45" s="25"/>
      <c r="O45" s="25" t="s">
        <v>44</v>
      </c>
      <c r="P45" s="25" t="s">
        <v>45</v>
      </c>
      <c r="Q45" s="25" t="s">
        <v>46</v>
      </c>
      <c r="R45" s="26" t="s">
        <v>168</v>
      </c>
      <c r="S45" s="28">
        <v>1726000000</v>
      </c>
      <c r="T45" s="28">
        <v>1100000000</v>
      </c>
      <c r="U45" s="28">
        <v>0</v>
      </c>
      <c r="V45" s="28">
        <v>2826000000.3299999</v>
      </c>
      <c r="W45" s="28">
        <v>0</v>
      </c>
      <c r="X45" s="28">
        <v>2274525001</v>
      </c>
      <c r="Y45" s="28">
        <v>551474999.33000004</v>
      </c>
      <c r="Z45" s="28">
        <v>1771980040</v>
      </c>
      <c r="AA45" s="28">
        <v>1212099837</v>
      </c>
      <c r="AB45" s="28">
        <v>1212099837</v>
      </c>
      <c r="AC45" s="28">
        <v>1212099837</v>
      </c>
      <c r="AD45" s="23">
        <v>0.62702761493031878</v>
      </c>
      <c r="AE45" s="23">
        <v>0.42891006258261138</v>
      </c>
      <c r="AF45" s="24"/>
    </row>
    <row r="46" spans="1:32" customFormat="1" ht="15.95" customHeight="1" x14ac:dyDescent="0.25">
      <c r="A46" s="17" t="s">
        <v>1</v>
      </c>
      <c r="B46" s="17" t="s">
        <v>1</v>
      </c>
      <c r="C46" s="18"/>
      <c r="D46" s="30"/>
      <c r="E46" s="19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7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2"/>
      <c r="AE46" s="32"/>
      <c r="AF46" s="24"/>
    </row>
    <row r="47" spans="1:32" customFormat="1" ht="15.95" customHeight="1" x14ac:dyDescent="0.25">
      <c r="A47" s="17" t="s">
        <v>1</v>
      </c>
      <c r="B47" s="17" t="s">
        <v>1</v>
      </c>
      <c r="C47" s="18"/>
      <c r="D47" s="17"/>
      <c r="E47" s="19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32"/>
      <c r="AE47" s="32"/>
      <c r="AF47" s="24"/>
    </row>
    <row r="48" spans="1:32" customFormat="1" ht="15.95" customHeight="1" x14ac:dyDescent="0.25">
      <c r="A48" s="17" t="s">
        <v>1</v>
      </c>
      <c r="B48" s="17" t="s">
        <v>1</v>
      </c>
      <c r="C48" s="18"/>
      <c r="D48" s="17"/>
      <c r="E48" s="19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32"/>
      <c r="AE48" s="32"/>
      <c r="AF48" s="24"/>
    </row>
    <row r="49" spans="1:32" s="29" customFormat="1" ht="15.95" customHeight="1" x14ac:dyDescent="0.25">
      <c r="A49" s="17" t="s">
        <v>1</v>
      </c>
      <c r="B49" s="17" t="s">
        <v>1</v>
      </c>
      <c r="C49" s="18"/>
      <c r="D49" s="17"/>
      <c r="E49" s="19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32"/>
      <c r="AE49" s="32"/>
      <c r="AF49" s="24"/>
    </row>
    <row r="50" spans="1:32" s="29" customFormat="1" ht="15.95" customHeight="1" x14ac:dyDescent="0.25">
      <c r="A50" s="17" t="s">
        <v>1</v>
      </c>
      <c r="B50" s="17" t="s">
        <v>1</v>
      </c>
      <c r="C50" s="18"/>
      <c r="D50" s="17"/>
      <c r="E50" s="19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32"/>
      <c r="AE50" s="32"/>
      <c r="AF50" s="24"/>
    </row>
    <row r="51" spans="1:32" s="29" customFormat="1" ht="15.95" customHeight="1" x14ac:dyDescent="0.25">
      <c r="A51" s="17" t="s">
        <v>1</v>
      </c>
      <c r="B51" s="17" t="s">
        <v>1</v>
      </c>
      <c r="C51" s="18"/>
      <c r="D51" s="17"/>
      <c r="E51" s="19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32"/>
      <c r="AE51" s="32"/>
      <c r="AF51" s="24"/>
    </row>
    <row r="52" spans="1:32" s="29" customFormat="1" ht="15.95" customHeight="1" x14ac:dyDescent="0.25">
      <c r="A52" s="17" t="s">
        <v>1</v>
      </c>
      <c r="B52" s="17" t="s">
        <v>1</v>
      </c>
      <c r="C52" s="18"/>
      <c r="D52" s="17"/>
      <c r="E52" s="19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32"/>
      <c r="AE52" s="32"/>
      <c r="AF52" s="24"/>
    </row>
    <row r="53" spans="1:32" s="29" customFormat="1" ht="15.95" customHeight="1" x14ac:dyDescent="0.25">
      <c r="A53" s="17" t="s">
        <v>1</v>
      </c>
      <c r="B53" s="17" t="s">
        <v>1</v>
      </c>
      <c r="C53" s="18"/>
      <c r="D53" s="17"/>
      <c r="E53" s="19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32"/>
      <c r="AE53" s="32"/>
      <c r="AF53" s="24"/>
    </row>
    <row r="54" spans="1:32" s="29" customFormat="1" ht="15.95" customHeight="1" x14ac:dyDescent="0.25">
      <c r="A54" s="17" t="s">
        <v>1</v>
      </c>
      <c r="B54" s="17" t="s">
        <v>1</v>
      </c>
      <c r="C54" s="18"/>
      <c r="D54" s="17"/>
      <c r="E54" s="19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32"/>
      <c r="AE54" s="32"/>
      <c r="AF54" s="24"/>
    </row>
    <row r="55" spans="1:32" s="29" customFormat="1" ht="15.95" customHeight="1" x14ac:dyDescent="0.25">
      <c r="A55" s="17" t="s">
        <v>1</v>
      </c>
      <c r="B55" s="17" t="s">
        <v>1</v>
      </c>
      <c r="C55" s="18"/>
      <c r="D55" s="17"/>
      <c r="E55" s="19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32"/>
      <c r="AE55" s="32"/>
      <c r="AF55" s="24"/>
    </row>
    <row r="56" spans="1:32" s="29" customFormat="1" ht="15.95" customHeight="1" x14ac:dyDescent="0.25">
      <c r="A56" s="17" t="s">
        <v>1</v>
      </c>
      <c r="B56" s="17" t="s">
        <v>1</v>
      </c>
      <c r="C56" s="18"/>
      <c r="D56" s="17"/>
      <c r="E56" s="19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32"/>
      <c r="AE56" s="32"/>
      <c r="AF56" s="24"/>
    </row>
    <row r="57" spans="1:32" s="29" customFormat="1" ht="15.95" customHeight="1" x14ac:dyDescent="0.25">
      <c r="A57" s="17" t="s">
        <v>1</v>
      </c>
      <c r="B57" s="17" t="s">
        <v>1</v>
      </c>
      <c r="C57" s="18"/>
      <c r="D57" s="17"/>
      <c r="E57" s="19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32"/>
      <c r="AE57" s="32"/>
      <c r="AF57" s="24"/>
    </row>
    <row r="58" spans="1:32" s="29" customFormat="1" ht="15.95" customHeight="1" x14ac:dyDescent="0.25">
      <c r="A58" s="17" t="s">
        <v>1</v>
      </c>
      <c r="B58" s="17" t="s">
        <v>1</v>
      </c>
      <c r="C58" s="18"/>
      <c r="D58" s="17"/>
      <c r="E58" s="19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32"/>
      <c r="AE58" s="32"/>
      <c r="AF58" s="24"/>
    </row>
    <row r="59" spans="1:32" s="29" customFormat="1" ht="15.95" customHeight="1" x14ac:dyDescent="0.25">
      <c r="A59" s="17" t="s">
        <v>1</v>
      </c>
      <c r="B59" s="17" t="s">
        <v>1</v>
      </c>
      <c r="C59" s="18"/>
      <c r="D59" s="17"/>
      <c r="E59" s="19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32"/>
      <c r="AE59" s="32"/>
      <c r="AF59" s="24"/>
    </row>
    <row r="60" spans="1:32" s="29" customFormat="1" ht="15.95" customHeight="1" x14ac:dyDescent="0.25">
      <c r="A60" s="17" t="s">
        <v>1</v>
      </c>
      <c r="B60" s="17" t="s">
        <v>1</v>
      </c>
      <c r="C60" s="18"/>
      <c r="D60" s="17"/>
      <c r="E60" s="19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32"/>
      <c r="AE60" s="32"/>
      <c r="AF60" s="24"/>
    </row>
    <row r="61" spans="1:32" s="29" customFormat="1" ht="15.95" customHeight="1" x14ac:dyDescent="0.25">
      <c r="A61" s="17" t="s">
        <v>1</v>
      </c>
      <c r="B61" s="17" t="s">
        <v>1</v>
      </c>
      <c r="C61" s="18"/>
      <c r="D61" s="17"/>
      <c r="E61" s="19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32"/>
      <c r="AE61" s="32"/>
      <c r="AF61" s="24"/>
    </row>
    <row r="62" spans="1:32" s="29" customFormat="1" ht="15.95" customHeight="1" x14ac:dyDescent="0.25">
      <c r="A62" s="17" t="s">
        <v>1</v>
      </c>
      <c r="B62" s="17" t="s">
        <v>1</v>
      </c>
      <c r="C62" s="18"/>
      <c r="D62" s="17"/>
      <c r="E62" s="19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7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32"/>
      <c r="AE62" s="32"/>
      <c r="AF62" s="24"/>
    </row>
    <row r="63" spans="1:32" s="29" customFormat="1" ht="15.95" customHeight="1" x14ac:dyDescent="0.25">
      <c r="A63" s="17" t="s">
        <v>1</v>
      </c>
      <c r="B63" s="17" t="s">
        <v>1</v>
      </c>
      <c r="C63" s="18"/>
      <c r="D63" s="17"/>
      <c r="E63" s="19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7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32"/>
      <c r="AE63" s="32"/>
      <c r="AF63" s="24"/>
    </row>
    <row r="64" spans="1:32" s="29" customFormat="1" ht="15.95" customHeight="1" x14ac:dyDescent="0.25">
      <c r="A64" s="17" t="s">
        <v>1</v>
      </c>
      <c r="B64" s="17" t="s">
        <v>1</v>
      </c>
      <c r="C64" s="18"/>
      <c r="D64" s="17"/>
      <c r="E64" s="19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7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32"/>
      <c r="AE64" s="32"/>
      <c r="AF64" s="24"/>
    </row>
    <row r="65" spans="1:32" s="29" customFormat="1" ht="15.95" customHeight="1" x14ac:dyDescent="0.25">
      <c r="A65" s="17" t="s">
        <v>1</v>
      </c>
      <c r="B65" s="33" t="s">
        <v>1</v>
      </c>
      <c r="C65" s="18"/>
      <c r="D65" s="17"/>
      <c r="E65" s="19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7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32"/>
      <c r="AE65" s="32"/>
      <c r="AF65" s="24"/>
    </row>
    <row r="66" spans="1:32" s="29" customFormat="1" ht="15.95" customHeight="1" x14ac:dyDescent="0.25">
      <c r="A66" s="17" t="s">
        <v>1</v>
      </c>
      <c r="B66" s="34" t="s">
        <v>1</v>
      </c>
      <c r="C66" s="18"/>
      <c r="D66" s="17"/>
      <c r="E66" s="19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7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32"/>
      <c r="AE66" s="32"/>
      <c r="AF66" s="24"/>
    </row>
    <row r="67" spans="1:32" s="29" customFormat="1" ht="15.95" customHeight="1" x14ac:dyDescent="0.25">
      <c r="A67" s="17" t="s">
        <v>1</v>
      </c>
      <c r="B67" s="34" t="s">
        <v>1</v>
      </c>
      <c r="C67" s="18"/>
      <c r="D67" s="30"/>
      <c r="E67" s="19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7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2"/>
      <c r="AE67" s="32"/>
      <c r="AF67" s="24"/>
    </row>
    <row r="68" spans="1:32" s="29" customFormat="1" ht="15.95" customHeight="1" x14ac:dyDescent="0.25">
      <c r="A68" s="17" t="s">
        <v>1</v>
      </c>
      <c r="B68" s="34" t="s">
        <v>1</v>
      </c>
      <c r="C68" s="35"/>
      <c r="D68" s="36"/>
      <c r="E68" s="37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9"/>
      <c r="AE68" s="39"/>
      <c r="AF68" s="40"/>
    </row>
    <row r="69" spans="1:32" ht="15.95" customHeight="1" x14ac:dyDescent="0.25">
      <c r="A69" s="34"/>
      <c r="B69" s="34"/>
      <c r="C69" s="41"/>
      <c r="D69" s="42"/>
      <c r="E69" s="37"/>
      <c r="F69" s="35"/>
      <c r="G69" s="35"/>
      <c r="H69" s="35"/>
      <c r="I69" s="35"/>
      <c r="J69" s="35"/>
      <c r="Q69" s="43" t="s">
        <v>169</v>
      </c>
      <c r="R69" s="43"/>
      <c r="S69" s="44">
        <v>474440210000</v>
      </c>
      <c r="T69" s="44">
        <v>103352000000</v>
      </c>
      <c r="U69" s="44">
        <v>9000000000</v>
      </c>
      <c r="V69" s="44">
        <v>568792210000</v>
      </c>
      <c r="W69" s="44">
        <v>21957616267</v>
      </c>
      <c r="X69" s="44">
        <v>408055963445.66998</v>
      </c>
      <c r="Y69" s="44">
        <v>138778630287.32999</v>
      </c>
      <c r="Z69" s="44">
        <v>372720777801.17999</v>
      </c>
      <c r="AA69" s="44">
        <v>299830080489.38</v>
      </c>
      <c r="AB69" s="44">
        <v>299826921163.38</v>
      </c>
      <c r="AC69" s="44">
        <v>299826921163.38</v>
      </c>
    </row>
    <row r="70" spans="1:32" ht="15.95" customHeight="1" x14ac:dyDescent="0.25">
      <c r="Q70" s="43" t="s">
        <v>170</v>
      </c>
      <c r="R70" s="43"/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</row>
    <row r="71" spans="1:32" ht="15.95" customHeight="1" x14ac:dyDescent="0.25">
      <c r="Q71" s="43" t="s">
        <v>171</v>
      </c>
      <c r="R71" s="43"/>
      <c r="S71" s="44">
        <v>1254037809132</v>
      </c>
      <c r="T71" s="44">
        <v>52400600000</v>
      </c>
      <c r="U71" s="44">
        <v>15500000000</v>
      </c>
      <c r="V71" s="44">
        <v>1290938409132</v>
      </c>
      <c r="W71" s="44">
        <v>102466813575</v>
      </c>
      <c r="X71" s="44">
        <v>1050685763382</v>
      </c>
      <c r="Y71" s="44">
        <v>137785832175</v>
      </c>
      <c r="Z71" s="44">
        <v>931751451266</v>
      </c>
      <c r="AA71" s="44">
        <v>324215556494.32001</v>
      </c>
      <c r="AB71" s="44">
        <v>324215556494.32001</v>
      </c>
      <c r="AC71" s="44">
        <v>324215556494.32001</v>
      </c>
    </row>
    <row r="72" spans="1:32" ht="15.95" customHeight="1" x14ac:dyDescent="0.25">
      <c r="Q72" s="43" t="s">
        <v>6</v>
      </c>
      <c r="R72" s="43"/>
      <c r="S72" s="46">
        <v>1728478019132</v>
      </c>
      <c r="T72" s="46">
        <v>155752600000</v>
      </c>
      <c r="U72" s="46">
        <v>24500000000</v>
      </c>
      <c r="V72" s="46">
        <v>1859730619132</v>
      </c>
      <c r="W72" s="46">
        <v>124424429842</v>
      </c>
      <c r="X72" s="46">
        <v>1458741726827.6699</v>
      </c>
      <c r="Y72" s="46">
        <v>276564462462.32996</v>
      </c>
      <c r="Z72" s="46">
        <v>1304472229067.1799</v>
      </c>
      <c r="AA72" s="46">
        <v>624045636983.69995</v>
      </c>
      <c r="AB72" s="46">
        <v>624042477657.69995</v>
      </c>
      <c r="AC72" s="46">
        <v>624042477657.69995</v>
      </c>
    </row>
    <row r="73" spans="1:32" ht="15.95" customHeight="1" x14ac:dyDescent="0.25">
      <c r="V73" s="47"/>
      <c r="Z73" s="47">
        <v>0.70143074252120552</v>
      </c>
      <c r="AC73" s="47">
        <v>0.47838693975413249</v>
      </c>
    </row>
    <row r="74" spans="1:32" ht="15.95" customHeight="1" x14ac:dyDescent="0.25">
      <c r="V74" s="47"/>
      <c r="AC74" s="47">
        <v>0.33555530636418834</v>
      </c>
    </row>
    <row r="75" spans="1:32" ht="15.95" customHeight="1" x14ac:dyDescent="0.25">
      <c r="T75"/>
      <c r="U75"/>
      <c r="V75"/>
      <c r="W75"/>
      <c r="X75"/>
      <c r="Y75"/>
    </row>
    <row r="76" spans="1:32" ht="15.95" customHeight="1" x14ac:dyDescent="0.25">
      <c r="T76"/>
      <c r="U76"/>
      <c r="V76"/>
      <c r="W76"/>
      <c r="X76"/>
      <c r="Y76"/>
    </row>
    <row r="77" spans="1:32" ht="15.95" customHeight="1" x14ac:dyDescent="0.25">
      <c r="T77"/>
      <c r="U77"/>
      <c r="V77"/>
      <c r="W77"/>
      <c r="X77"/>
      <c r="Y77"/>
    </row>
    <row r="78" spans="1:32" ht="15.95" customHeight="1" x14ac:dyDescent="0.25">
      <c r="T78"/>
      <c r="U78"/>
      <c r="V78"/>
      <c r="W78"/>
      <c r="X78"/>
      <c r="Y78"/>
    </row>
    <row r="79" spans="1:32" ht="15.95" customHeight="1" x14ac:dyDescent="0.25">
      <c r="T79"/>
      <c r="U79"/>
      <c r="V79"/>
      <c r="W79"/>
      <c r="X79"/>
      <c r="Y79"/>
    </row>
    <row r="80" spans="1:32" ht="15.95" customHeight="1" x14ac:dyDescent="0.25">
      <c r="T80"/>
      <c r="U80"/>
      <c r="V80"/>
      <c r="W80"/>
      <c r="X80"/>
      <c r="Y80"/>
    </row>
    <row r="81" spans="20:25" ht="15.95" customHeight="1" x14ac:dyDescent="0.25">
      <c r="T81"/>
      <c r="U81"/>
      <c r="V81"/>
      <c r="W81"/>
      <c r="X81"/>
      <c r="Y81"/>
    </row>
    <row r="82" spans="20:25" ht="15.95" customHeight="1" x14ac:dyDescent="0.25">
      <c r="T82"/>
      <c r="U82"/>
      <c r="V82"/>
      <c r="W82"/>
      <c r="X82"/>
      <c r="Y82"/>
    </row>
    <row r="83" spans="20:25" ht="15.95" customHeight="1" x14ac:dyDescent="0.25">
      <c r="T83"/>
      <c r="U83"/>
      <c r="V83"/>
      <c r="W83"/>
      <c r="X83"/>
      <c r="Y83"/>
    </row>
    <row r="84" spans="20:25" ht="15.95" customHeight="1" x14ac:dyDescent="0.25">
      <c r="T84"/>
      <c r="U84"/>
      <c r="V84"/>
      <c r="W84"/>
      <c r="X84"/>
      <c r="Y84"/>
    </row>
  </sheetData>
  <mergeCells count="5">
    <mergeCell ref="Q3:R3"/>
    <mergeCell ref="Q69:R69"/>
    <mergeCell ref="Q70:R70"/>
    <mergeCell ref="Q71:R71"/>
    <mergeCell ref="Q72:R72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DECRETO VIGENCIA 2023</vt:lpstr>
      <vt:lpstr>DECRETO VIGENCIA. 2024</vt:lpstr>
      <vt:lpstr>'DECRETO VIGENCIA 2023'!DECRETO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Eudes de Jesus Velasquez Chaverra</dc:creator>
  <cp:lastModifiedBy>Eudes de Jesus Velasquez Chaverra</cp:lastModifiedBy>
  <dcterms:created xsi:type="dcterms:W3CDTF">2024-11-21T13:31:22Z</dcterms:created>
  <dcterms:modified xsi:type="dcterms:W3CDTF">2024-11-21T13:38:02Z</dcterms:modified>
</cp:coreProperties>
</file>