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ErikaPaolaLopezGuerr\Downloads\"/>
    </mc:Choice>
  </mc:AlternateContent>
  <xr:revisionPtr revIDLastSave="0" documentId="13_ncr:1_{5673093B-7950-46D6-9607-C945252C5284}" xr6:coauthVersionLast="36" xr6:coauthVersionMax="36" xr10:uidLastSave="{00000000-0000-0000-0000-000000000000}"/>
  <bookViews>
    <workbookView xWindow="0" yWindow="0" windowWidth="19200" windowHeight="8130" xr2:uid="{00000000-000D-0000-FFFF-FFFF00000000}"/>
  </bookViews>
  <sheets>
    <sheet name="Plan de Trabajo EPS SANITAS" sheetId="1" r:id="rId1"/>
    <sheet name="Estrategia PCR - IPS focalizada" sheetId="2" r:id="rId2"/>
  </sheets>
  <calcPr calcId="191029"/>
  <extLst>
    <ext uri="GoogleSheetsCustomDataVersion2">
      <go:sheetsCustomData xmlns:go="http://customooxmlschemas.google.com/" r:id="rId7" roundtripDataChecksum="5u/xpXpKgWgNVrYDneXweemIGI2XBMrmCzUgXmcuv+w="/>
    </ext>
  </extLst>
</workbook>
</file>

<file path=xl/calcChain.xml><?xml version="1.0" encoding="utf-8"?>
<calcChain xmlns="http://schemas.openxmlformats.org/spreadsheetml/2006/main">
  <c r="M80" i="1" l="1"/>
  <c r="L80" i="1"/>
  <c r="K80" i="1"/>
  <c r="J80" i="1"/>
  <c r="H80" i="1"/>
  <c r="M77" i="1"/>
  <c r="L77" i="1"/>
  <c r="K77" i="1"/>
  <c r="J77" i="1"/>
  <c r="M74" i="1"/>
  <c r="L74" i="1"/>
  <c r="K74" i="1"/>
  <c r="J74" i="1"/>
  <c r="M73" i="1"/>
  <c r="M72" i="1"/>
  <c r="M71" i="1"/>
  <c r="M70" i="1"/>
  <c r="L70" i="1"/>
  <c r="M69" i="1"/>
  <c r="L69" i="1"/>
  <c r="M68" i="1"/>
  <c r="L68" i="1"/>
  <c r="K68" i="1"/>
  <c r="J68" i="1"/>
  <c r="M62" i="1"/>
  <c r="L62" i="1"/>
  <c r="M61" i="1"/>
  <c r="L61" i="1"/>
  <c r="M60" i="1"/>
  <c r="L60" i="1"/>
  <c r="K60" i="1"/>
  <c r="J60" i="1"/>
</calcChain>
</file>

<file path=xl/sharedStrings.xml><?xml version="1.0" encoding="utf-8"?>
<sst xmlns="http://schemas.openxmlformats.org/spreadsheetml/2006/main" count="853" uniqueCount="653">
  <si>
    <t xml:space="preserve">CODIGO </t>
  </si>
  <si>
    <t xml:space="preserve">VERSION </t>
  </si>
  <si>
    <t>FECHA</t>
  </si>
  <si>
    <t>FECHA DE REALIZACION: 30 de Abril</t>
  </si>
  <si>
    <t>EPS: SANITAS SAS</t>
  </si>
  <si>
    <t>COMPONENTE</t>
  </si>
  <si>
    <t>CRITERIO EVALUADO
ORDEN / SEGUIMIENTO INDICADORES FENIX</t>
  </si>
  <si>
    <t>CAUSAS</t>
  </si>
  <si>
    <t>ACCIONES DE MEJORAMIENTO</t>
  </si>
  <si>
    <t>DEPENDENCIA DE LA EPS RESPONSABLE DE LA ACCION DE MEJORA</t>
  </si>
  <si>
    <t>NOMBRE DEL RESPONSABLE DE EJECUTAR LA ACCION DE MEJORA EN LA EPS</t>
  </si>
  <si>
    <t>INDICADOR</t>
  </si>
  <si>
    <t>META</t>
  </si>
  <si>
    <t>LINEA BASE</t>
  </si>
  <si>
    <t>SEGUIMIENTOS 
NUMERADOR / DENOMINADOR = RESULTADO</t>
  </si>
  <si>
    <t>FECHA DE INICIO</t>
  </si>
  <si>
    <t>FECHA DE TERMINACION</t>
  </si>
  <si>
    <t>Apr-24</t>
  </si>
  <si>
    <t>Aug-24</t>
  </si>
  <si>
    <t>Dec-24</t>
  </si>
  <si>
    <t>Jan-25</t>
  </si>
  <si>
    <t>Apr-25</t>
  </si>
  <si>
    <t>DD/MM/AAAA</t>
  </si>
  <si>
    <t>TÉCNICO CIENTÍFICO</t>
  </si>
  <si>
    <t>Orden 1: Resolver de fondo y de acuerdo con el término establecido por la Circular Externa 008 de 2018 de la Superintendencia Nacional de Salud, las reclamaciones en salud– interpuestas por la población afiliada, con especial atención en las clasificadas como "riesgo vital" y dar solución efectiva a aquellas que se encuentran pendientes por resolver.</t>
  </si>
  <si>
    <t xml:space="preserve"> - Incremento en la cantidad de reclamaciones durante el año 2023, 
- Falta de oportunidad en citas medicas especializadas
- Insuficiencia de red   de prestadores y capacidad instalada
-Debilidad en sistemas de información  relacionado en pararetrización de autorizaciones 
</t>
  </si>
  <si>
    <r>
      <rPr>
        <b/>
        <sz val="10"/>
        <color theme="1"/>
        <rFont val="Calibri"/>
      </rPr>
      <t>1.1</t>
    </r>
    <r>
      <rPr>
        <sz val="10"/>
        <color theme="1"/>
        <rFont val="Calibri"/>
      </rPr>
      <t xml:space="preserve"> Diseñar e implementar la estrategia PCR ( Prevenir - Contener - Resolver) con las IPS u operadores farmaceuticos que concentran el mayor volumen de PQR (70% de quejas de la red - línea base), orientada a definir y ejecutar acciones para Prevenir - Contener - Resolver las reclamaciones en salud de la EPS.
</t>
    </r>
    <r>
      <rPr>
        <b/>
        <sz val="10"/>
        <color theme="1"/>
        <rFont val="Calibri"/>
      </rPr>
      <t xml:space="preserve">
Fecha de Inicio: </t>
    </r>
    <r>
      <rPr>
        <sz val="10"/>
        <color theme="1"/>
        <rFont val="Calibri"/>
      </rPr>
      <t xml:space="preserve">01/05/2024 </t>
    </r>
    <r>
      <rPr>
        <b/>
        <sz val="10"/>
        <color theme="1"/>
        <rFont val="Calibri"/>
      </rPr>
      <t xml:space="preserve">
Soportes:  
1. </t>
    </r>
    <r>
      <rPr>
        <sz val="10"/>
        <color theme="1"/>
        <rFont val="Calibri"/>
      </rPr>
      <t xml:space="preserve">Documento PDF de Estrategia PCR 
</t>
    </r>
    <r>
      <rPr>
        <b/>
        <sz val="10"/>
        <color theme="1"/>
        <rFont val="Calibri"/>
      </rPr>
      <t>2</t>
    </r>
    <r>
      <rPr>
        <sz val="10"/>
        <color theme="1"/>
        <rFont val="Calibri"/>
      </rPr>
      <t xml:space="preserve">. Cronograma para establecer planes de mejora
</t>
    </r>
    <r>
      <rPr>
        <b/>
        <sz val="10"/>
        <color theme="1"/>
        <rFont val="Calibri"/>
      </rPr>
      <t>3</t>
    </r>
    <r>
      <rPr>
        <sz val="10"/>
        <color theme="1"/>
        <rFont val="Calibri"/>
      </rPr>
      <t xml:space="preserve">. Cronograma de seguimiento 
</t>
    </r>
    <r>
      <rPr>
        <b/>
        <sz val="10"/>
        <color theme="1"/>
        <rFont val="Calibri"/>
      </rPr>
      <t xml:space="preserve">
Periodicidad  Entrega a SNS: </t>
    </r>
    <r>
      <rPr>
        <sz val="10"/>
        <color theme="1"/>
        <rFont val="Calibri"/>
      </rPr>
      <t xml:space="preserve">
</t>
    </r>
    <r>
      <rPr>
        <b/>
        <sz val="10"/>
        <color theme="1"/>
        <rFont val="Calibri"/>
      </rPr>
      <t>1</t>
    </r>
    <r>
      <rPr>
        <sz val="10"/>
        <color theme="1"/>
        <rFont val="Calibri"/>
      </rPr>
      <t xml:space="preserve">. Documento PDF de Estrategia PCR  </t>
    </r>
    <r>
      <rPr>
        <b/>
        <sz val="10"/>
        <color theme="1"/>
        <rFont val="Calibri"/>
      </rPr>
      <t xml:space="preserve">única entrega
2.  </t>
    </r>
    <r>
      <rPr>
        <sz val="10"/>
        <color theme="1"/>
        <rFont val="Calibri"/>
      </rPr>
      <t xml:space="preserve">Cronograma para establecer planes de mejora  </t>
    </r>
    <r>
      <rPr>
        <b/>
        <sz val="10"/>
        <color theme="1"/>
        <rFont val="Calibri"/>
      </rPr>
      <t xml:space="preserve">Única entrega
3. </t>
    </r>
    <r>
      <rPr>
        <sz val="10"/>
        <color theme="1"/>
        <rFont val="Calibri"/>
      </rPr>
      <t xml:space="preserve"> Cronograma  de seguimiento  </t>
    </r>
    <r>
      <rPr>
        <b/>
        <sz val="10"/>
        <color theme="1"/>
        <rFont val="Calibri"/>
      </rPr>
      <t>Mensual</t>
    </r>
  </si>
  <si>
    <t>Gerencia de Servicio</t>
  </si>
  <si>
    <t>Julieth Martínez</t>
  </si>
  <si>
    <t xml:space="preserve">Número de prestadores que cumplen con el plan de mejora/ total de prestadores que cuentan con plan de mejora
</t>
  </si>
  <si>
    <r>
      <rPr>
        <sz val="10"/>
        <color theme="1"/>
        <rFont val="Calibri"/>
      </rPr>
      <t xml:space="preserve">0
</t>
    </r>
    <r>
      <rPr>
        <b/>
        <sz val="10"/>
        <color theme="1"/>
        <rFont val="Calibri"/>
      </rPr>
      <t>Fuente: informe PQR IPS priorizadas</t>
    </r>
  </si>
  <si>
    <t>91%
20/22</t>
  </si>
  <si>
    <t>92%
60/65</t>
  </si>
  <si>
    <t>98%
64/65</t>
  </si>
  <si>
    <t>Número de prestadores con seguimiento al plan de mejora/ total de prestadores  con plan de mejora</t>
  </si>
  <si>
    <t>90%
18/20</t>
  </si>
  <si>
    <t>98%
59/60</t>
  </si>
  <si>
    <t>94%
60/64</t>
  </si>
  <si>
    <r>
      <rPr>
        <b/>
        <sz val="10"/>
        <color theme="1"/>
        <rFont val="Calibri"/>
      </rPr>
      <t>1.2</t>
    </r>
    <r>
      <rPr>
        <sz val="10"/>
        <color theme="1"/>
        <rFont val="Calibri"/>
      </rPr>
      <t xml:space="preserve"> Realizar revisión y evaluación de los acuerdos de voluntades suscritos con las IPS que se encuentran focalizadas en la estrategia PCR (Anexo Estrategia PCR - IPS focalizadas) y que contemplan modalidades diferentes a evento, con el fin de analizar las frecuencias de uso a los CUPS y, realizar los ajustes que permitan aumentar la oferta del prestador, fundamentado en la ejecución del componente técnico y financiero de cada contrato. 
</t>
    </r>
    <r>
      <rPr>
        <b/>
        <sz val="10"/>
        <color theme="1"/>
        <rFont val="Calibri"/>
      </rPr>
      <t xml:space="preserve">Fecha de Inicio: </t>
    </r>
    <r>
      <rPr>
        <sz val="10"/>
        <color theme="1"/>
        <rFont val="Calibri"/>
      </rPr>
      <t xml:space="preserve">01/07/2024 
</t>
    </r>
    <r>
      <rPr>
        <b/>
        <sz val="10"/>
        <color theme="1"/>
        <rFont val="Calibri"/>
      </rPr>
      <t>Soportes:
1.</t>
    </r>
    <r>
      <rPr>
        <sz val="10"/>
        <color theme="1"/>
        <rFont val="Calibri"/>
      </rPr>
      <t xml:space="preserve"> Informe en PDF de los ajustes realizados (ampliación de servicios, contratos y cierre de los mismos) a los acuerdos de voluntades detallados por territorio, </t>
    </r>
    <r>
      <rPr>
        <b/>
        <sz val="10"/>
        <color theme="1"/>
        <rFont val="Calibri"/>
      </rPr>
      <t xml:space="preserve">
Periodicidad  Entrega a SNS: 
1.</t>
    </r>
    <r>
      <rPr>
        <sz val="10"/>
        <color theme="1"/>
        <rFont val="Calibri"/>
      </rPr>
      <t xml:space="preserve"> Informe en PDF de los ajustes realizados (ampliación de servicios, contratos y cierre de los mismos) a los acuerdos de voluntades detallados por territorio, </t>
    </r>
    <r>
      <rPr>
        <b/>
        <sz val="10"/>
        <color theme="1"/>
        <rFont val="Calibri"/>
      </rPr>
      <t xml:space="preserve"> mensual.</t>
    </r>
  </si>
  <si>
    <t>Vicepresidencia de Gestión de la Red de Servicios</t>
  </si>
  <si>
    <t>Jerson Florez</t>
  </si>
  <si>
    <t>Número de prestadores a quienes se les realizó ajustes / Número de prestadores que presentaron solicitud de ajuste para mejorar la oferta</t>
  </si>
  <si>
    <t>55%
12/22</t>
  </si>
  <si>
    <t>64%
14/22</t>
  </si>
  <si>
    <r>
      <rPr>
        <b/>
        <sz val="10"/>
        <color theme="1"/>
        <rFont val="Calibri"/>
      </rPr>
      <t>1.3</t>
    </r>
    <r>
      <rPr>
        <sz val="10"/>
        <color theme="1"/>
        <rFont val="Calibri"/>
      </rPr>
      <t xml:space="preserve"> Adelantar  mesas de trabajo con las IPS  por regional para hacer seguimiento a la ejecución de las acciones formuladas en los Planes de Mejoramiento de la estrategia PCR, focalizado a verificar avances en: reducción de barreras de acceso y fortalecimiento capacidad instalada (oferta de servicios-oportunidad en la atención), las cuales serán realizadas de manera  mensual para intervencion y seguimiento. (Anexo Estrategia PCR - IPS Focalizadas)
</t>
    </r>
    <r>
      <rPr>
        <b/>
        <sz val="10"/>
        <color theme="1"/>
        <rFont val="Calibri"/>
      </rPr>
      <t xml:space="preserve">Fecha de Inicio: </t>
    </r>
    <r>
      <rPr>
        <sz val="10"/>
        <color theme="1"/>
        <rFont val="Calibri"/>
      </rPr>
      <t xml:space="preserve">01/06/2024
</t>
    </r>
    <r>
      <rPr>
        <b/>
        <sz val="10"/>
        <color theme="1"/>
        <rFont val="Calibri"/>
      </rPr>
      <t>Soportes:</t>
    </r>
    <r>
      <rPr>
        <sz val="10"/>
        <color theme="1"/>
        <rFont val="Calibri"/>
      </rPr>
      <t xml:space="preserve">
</t>
    </r>
    <r>
      <rPr>
        <b/>
        <sz val="10"/>
        <color theme="1"/>
        <rFont val="Calibri"/>
      </rPr>
      <t>1</t>
    </r>
    <r>
      <rPr>
        <sz val="10"/>
        <color theme="1"/>
        <rFont val="Calibri"/>
      </rPr>
      <t xml:space="preserve">. Documentos en PDF  de los planes de acción suscritos  con totalidad de los prestadores incluidos la estrategia.
</t>
    </r>
    <r>
      <rPr>
        <b/>
        <sz val="10"/>
        <color theme="1"/>
        <rFont val="Calibri"/>
      </rPr>
      <t>2</t>
    </r>
    <r>
      <rPr>
        <sz val="10"/>
        <color theme="1"/>
        <rFont val="Calibri"/>
      </rPr>
      <t xml:space="preserve">. Informe en PDF de seguimiento individual a los planes de mejora el cual debe contener el cumplimiento al cronograma establecido, el resultado del avance de los planes  suscritos ,  gestiones adelantadas por la EPS y los compromisos de mejora  desagregado por regionales y territorios .
</t>
    </r>
    <r>
      <rPr>
        <b/>
        <sz val="10"/>
        <color theme="1"/>
        <rFont val="Calibri"/>
      </rPr>
      <t>3</t>
    </r>
    <r>
      <rPr>
        <sz val="10"/>
        <color theme="1"/>
        <rFont val="Calibri"/>
      </rPr>
      <t xml:space="preserve">. Soporte Acta UTC y UTA por Territorio
</t>
    </r>
    <r>
      <rPr>
        <b/>
        <sz val="10"/>
        <color theme="1"/>
        <rFont val="Calibri"/>
      </rPr>
      <t xml:space="preserve">
Periodicidad  Entrega a SNS: 
</t>
    </r>
    <r>
      <rPr>
        <sz val="10"/>
        <color theme="1"/>
        <rFont val="Calibri"/>
      </rPr>
      <t xml:space="preserve">
</t>
    </r>
    <r>
      <rPr>
        <b/>
        <sz val="10"/>
        <color theme="1"/>
        <rFont val="Calibri"/>
      </rPr>
      <t>1</t>
    </r>
    <r>
      <rPr>
        <sz val="10"/>
        <color theme="1"/>
        <rFont val="Calibri"/>
      </rPr>
      <t xml:space="preserve">. Documentos en PDF  de los planes de acción suscritos  con totalidad de los prestadores incluidos la estrategia. </t>
    </r>
    <r>
      <rPr>
        <b/>
        <sz val="10"/>
        <color theme="1"/>
        <rFont val="Calibri"/>
      </rPr>
      <t>Mensual</t>
    </r>
    <r>
      <rPr>
        <sz val="10"/>
        <color theme="1"/>
        <rFont val="Calibri"/>
      </rPr>
      <t xml:space="preserve">
</t>
    </r>
    <r>
      <rPr>
        <b/>
        <sz val="10"/>
        <color theme="1"/>
        <rFont val="Calibri"/>
      </rPr>
      <t>2</t>
    </r>
    <r>
      <rPr>
        <sz val="10"/>
        <color theme="1"/>
        <rFont val="Calibri"/>
      </rPr>
      <t>. Informe en PDF de seguimiento individual a los planes de mejora el cual debe contener el cumplimiento al cronograma establecido, el resultado del avance de los planes  suscritos ,  gestiones adelantadas por la EPS y los compromisos de mejora.</t>
    </r>
    <r>
      <rPr>
        <b/>
        <sz val="10"/>
        <color theme="1"/>
        <rFont val="Calibri"/>
      </rPr>
      <t xml:space="preserve"> Mensual</t>
    </r>
    <r>
      <rPr>
        <sz val="10"/>
        <color theme="1"/>
        <rFont val="Calibri"/>
      </rPr>
      <t xml:space="preserve">
</t>
    </r>
    <r>
      <rPr>
        <b/>
        <sz val="10"/>
        <color theme="1"/>
        <rFont val="Calibri"/>
      </rPr>
      <t>3</t>
    </r>
    <r>
      <rPr>
        <sz val="10"/>
        <color theme="1"/>
        <rFont val="Calibri"/>
      </rPr>
      <t xml:space="preserve">. Soporte Acta UTC y UTA por Territorio </t>
    </r>
    <r>
      <rPr>
        <b/>
        <sz val="10"/>
        <color theme="1"/>
        <rFont val="Calibri"/>
      </rPr>
      <t>Trimestral</t>
    </r>
  </si>
  <si>
    <t>Porcentaje de  prestadores con avances de la estrategia PCR/ Total de prestadores con la estrategia PCR establecida</t>
  </si>
  <si>
    <t>No aplica</t>
  </si>
  <si>
    <t>((60%+36,9%+25%+37,50%+25%+57,81%+87,5%+37,50%) + (87,5%+90%+50%+25%+86,36%+88,89%+25%+52,27%+75%+75%) /18)
56,79%</t>
  </si>
  <si>
    <t>(3.640,94%/50)
=
72,82%</t>
  </si>
  <si>
    <t>(4.054,39%/51)
=
79,50%</t>
  </si>
  <si>
    <t>Sumatoria de la diferencia de los días calendario entre la fecha en la que se asigno la cita de medicina general y la fecha en la cual  el usuario la solicito/ Número total de citas de medicina general asignadas en el mes  *100</t>
  </si>
  <si>
    <t>3 días</t>
  </si>
  <si>
    <t xml:space="preserve">6 días </t>
  </si>
  <si>
    <t xml:space="preserve">(4.157.876/707.636) =
(5,9) 
6 días </t>
  </si>
  <si>
    <t>(3.745.566/708.747) =
(5,3)
6 días</t>
  </si>
  <si>
    <t>(3.349.985/590.314) =
(5,7)
6 días</t>
  </si>
  <si>
    <t>(3.645.171/632.998)
=
(5,8)
6 días</t>
  </si>
  <si>
    <t>(3.719.233/630.530)
=
(5,9)
6 días</t>
  </si>
  <si>
    <t>Sumatoria de la diferencia de los días calendario entre la fecha en la que se asigno la cita de medicina especializada (Ortopedia - Urología - Oftalmología - Otorrinolaringología) y la fecha en la cual  el usuario la solicito/ Número total de citas de medicina especializada asignadas en el mes  *100</t>
  </si>
  <si>
    <t>Ortopedia: 30 días
Urología: 30 días 
Oftalmología: 30 días 
Otorrinolaringología: 30 días</t>
  </si>
  <si>
    <t>Ortopedia: 23 días
Urología: 6 días 
Oftalmología: 11 días 
Otorrinolaringología: 16 días</t>
  </si>
  <si>
    <t>Ortopedia: 9 días
Urología: 11 días 
Oftalmología: 21 días 
Otorrinolaringología: 11 días</t>
  </si>
  <si>
    <t>Ortopedia: 27 días
Urología: 7 días 
Oftalmología: 22 días 
Otorrinolaringología: 16 días</t>
  </si>
  <si>
    <t>Ortopedia: 25 días
Urología: 10 días 
Oftalmología: 16 días 
Otorrinolaringología: 19 días</t>
  </si>
  <si>
    <t>Ortopedia: 26 días
Urología: 14 días 
Oftalmología: 16 días 
Otorrinolaringología: 19 días</t>
  </si>
  <si>
    <t>Ortopedia: 19 días
Urología: 14 días 
Oftalmología: 17 días 
Otorrinolaringología: 19 días</t>
  </si>
  <si>
    <t>Sumatoria de la diferencia de los días calendario entre la fecha en la que se asigno la cita de odontologia primera vez y la fecha en la cual  el usuario la solicito/ Número total de citas de  odontologia primera vez  asignadas en el mes  *100</t>
  </si>
  <si>
    <t xml:space="preserve">3 días </t>
  </si>
  <si>
    <t xml:space="preserve">(838.819/132.630) =
(6,3) 
6 días </t>
  </si>
  <si>
    <t>(1.001.076/151.640) =
(6,6)
7 días</t>
  </si>
  <si>
    <t>(251.343/119.392) 
=
(2,1)
2 días</t>
  </si>
  <si>
    <t>(247.905/119.967)
=
(2,1)
2 días</t>
  </si>
  <si>
    <t>(197.442/108.202)
=
(1,8)
2 días</t>
  </si>
  <si>
    <r>
      <rPr>
        <b/>
        <sz val="10"/>
        <color theme="1"/>
        <rFont val="Calibri"/>
      </rPr>
      <t xml:space="preserve">Porcentaje de reclamos riesgo vital cerrados: </t>
    </r>
    <r>
      <rPr>
        <sz val="10"/>
        <color theme="1"/>
        <rFont val="Calibri"/>
      </rPr>
      <t>Número de reclamos determinados como riesgo vital cerrados / Total reclamos radicados como riesgo vital para el periodo * 100</t>
    </r>
  </si>
  <si>
    <r>
      <rPr>
        <sz val="10"/>
        <color rgb="FF000000"/>
        <rFont val="Calibri"/>
      </rPr>
      <t xml:space="preserve">94%
</t>
    </r>
    <r>
      <rPr>
        <sz val="10"/>
        <color rgb="FF000000"/>
        <rFont val="Calibri"/>
      </rPr>
      <t xml:space="preserve">31 / 33
</t>
    </r>
    <r>
      <rPr>
        <sz val="10"/>
        <color rgb="FFFF0000"/>
        <rFont val="Calibri"/>
      </rPr>
      <t xml:space="preserve">
</t>
    </r>
    <r>
      <rPr>
        <b/>
        <sz val="10"/>
        <color rgb="FF000000"/>
        <rFont val="Calibri"/>
      </rPr>
      <t>Fuente: 
Base de pqr de la Plataforma EPS Y SNS</t>
    </r>
  </si>
  <si>
    <t>96%
47/49</t>
  </si>
  <si>
    <t>89%
55/62</t>
  </si>
  <si>
    <t>93%
54/58</t>
  </si>
  <si>
    <t>88%
 49/56</t>
  </si>
  <si>
    <t>96%
 44/46</t>
  </si>
  <si>
    <r>
      <rPr>
        <b/>
        <sz val="10"/>
        <color theme="1"/>
        <rFont val="Calibri"/>
      </rPr>
      <t>Porcentaje de reclamos priorizados cerrados</t>
    </r>
    <r>
      <rPr>
        <sz val="10"/>
        <color theme="1"/>
        <rFont val="Calibri"/>
      </rPr>
      <t>: Número de reclamos clasificados como priorizados cerrados / Total reclamos radicados como priorizados para el periodo * 100</t>
    </r>
  </si>
  <si>
    <r>
      <rPr>
        <sz val="10"/>
        <color theme="1"/>
        <rFont val="Calibri"/>
      </rPr>
      <t xml:space="preserve">78%
2922 / 3724
</t>
    </r>
    <r>
      <rPr>
        <b/>
        <sz val="10"/>
        <color theme="1"/>
        <rFont val="Calibri"/>
      </rPr>
      <t>Fuente: Base de datos SNS</t>
    </r>
  </si>
  <si>
    <t>94%
4.635/4.891</t>
  </si>
  <si>
    <t>93%
4.460/4.479</t>
  </si>
  <si>
    <t>96%
4.446/4.612</t>
  </si>
  <si>
    <t>95% 
 4.618/4.848</t>
  </si>
  <si>
    <t>94% 
 4.187/4.465</t>
  </si>
  <si>
    <r>
      <rPr>
        <b/>
        <sz val="10"/>
        <color theme="1"/>
        <rFont val="Calibri"/>
      </rPr>
      <t>Porcentaje de reclamos simples cerrados</t>
    </r>
    <r>
      <rPr>
        <sz val="10"/>
        <color theme="1"/>
        <rFont val="Calibri"/>
      </rPr>
      <t>: Número de reclamos clasificados como simples cerrados / Total reclamos radicados como simples para el periodo * 100</t>
    </r>
  </si>
  <si>
    <r>
      <rPr>
        <sz val="10"/>
        <color theme="1"/>
        <rFont val="Calibri"/>
      </rPr>
      <t xml:space="preserve">83%
8740 / 10465
</t>
    </r>
    <r>
      <rPr>
        <b/>
        <sz val="10"/>
        <color theme="1"/>
        <rFont val="Calibri"/>
      </rPr>
      <t>Fuente: Base de datos SNS</t>
    </r>
  </si>
  <si>
    <t>95%
13.126/13.894</t>
  </si>
  <si>
    <t>95%
12.507/13.208</t>
  </si>
  <si>
    <t>98%
12.122/12.394</t>
  </si>
  <si>
    <t>97% 
 13.960/14.382</t>
  </si>
  <si>
    <t>97% 
 13.352/13.829</t>
  </si>
  <si>
    <t xml:space="preserve"> ∑ reclamos en salud / promedio afiliados año corrido por 10.000) 
  ((Afiliados 12 meses))</t>
  </si>
  <si>
    <t>Abril: 326,11
Mayo: 329,27
Junio: 329,27
Julio: 325,98
Agosto: 322,72
Septiembre: 319,49
Octubre: 316,30
Noviembre: 313,13
Diciembre: 310,00
Enero: 306,90
Febrero: 303,83
Marzo: 302,31</t>
  </si>
  <si>
    <r>
      <rPr>
        <sz val="10"/>
        <color theme="1"/>
        <rFont val="Calibri"/>
      </rPr>
      <t xml:space="preserve">318,41
(184560 / 5796353)*10000
</t>
    </r>
    <r>
      <rPr>
        <b/>
        <sz val="10"/>
        <color theme="1"/>
        <rFont val="Calibri"/>
      </rPr>
      <t>Fuente: Informe publicado por la SNS en su  página web</t>
    </r>
  </si>
  <si>
    <t>326,11
(189.111/5.799.047)*10.000</t>
  </si>
  <si>
    <t>329,27
(190.931/5.798.700)*10.000</t>
  </si>
  <si>
    <t>334,56
(193.992/5.798.367)*10.000</t>
  </si>
  <si>
    <t>344,29 
(199.541/5.798.700)*10.000</t>
  </si>
  <si>
    <t>No se ha publicado</t>
  </si>
  <si>
    <r>
      <rPr>
        <b/>
        <sz val="10"/>
        <color theme="1"/>
        <rFont val="Calibri"/>
      </rPr>
      <t>1.4</t>
    </r>
    <r>
      <rPr>
        <sz val="10"/>
        <color theme="1"/>
        <rFont val="Calibri"/>
      </rPr>
      <t xml:space="preserve"> Mejorar la oportunidad de respuesta de las quejas por ubicación y autorización de pacientes en referencia y contrarreferencia.  con los principales prestadores  de atención hospitalaria en especial los de alta complejidad por regional, a través de  reuniones periódicas de seguimiento   en procura de mejorar la proporción de aceptación y los tiempos de respuesta  junto con  el seguimiento al traslado efectivo.
</t>
    </r>
    <r>
      <rPr>
        <b/>
        <sz val="10"/>
        <color theme="1"/>
        <rFont val="Calibri"/>
      </rPr>
      <t>Fecha de Inicio</t>
    </r>
    <r>
      <rPr>
        <sz val="10"/>
        <color theme="1"/>
        <rFont val="Calibri"/>
      </rPr>
      <t xml:space="preserve">: 01/06/2024
</t>
    </r>
    <r>
      <rPr>
        <b/>
        <sz val="10"/>
        <color theme="1"/>
        <rFont val="Calibri"/>
      </rPr>
      <t xml:space="preserve">Soportes: 
1. </t>
    </r>
    <r>
      <rPr>
        <sz val="10"/>
        <color theme="1"/>
        <rFont val="Calibri"/>
      </rPr>
      <t xml:space="preserve">Proceso de referencia  y contrareferencia de la EPS 
</t>
    </r>
    <r>
      <rPr>
        <b/>
        <sz val="10"/>
        <color theme="1"/>
        <rFont val="Calibri"/>
      </rPr>
      <t xml:space="preserve">2 </t>
    </r>
    <r>
      <rPr>
        <sz val="10"/>
        <color theme="1"/>
        <rFont val="Calibri"/>
      </rPr>
      <t>Informe en PDF que contenga el avance del cronograma establecido,  la evaluación de las acciones propuestas su resultado y la tendencia de los tiempos de oportunidad en la aceptación y traslado de los pacientes.</t>
    </r>
    <r>
      <rPr>
        <b/>
        <sz val="10"/>
        <color theme="1"/>
        <rFont val="Calibri"/>
      </rPr>
      <t xml:space="preserve">
</t>
    </r>
    <r>
      <rPr>
        <sz val="10"/>
        <color theme="1"/>
        <rFont val="Calibri"/>
      </rPr>
      <t xml:space="preserve"> </t>
    </r>
    <r>
      <rPr>
        <b/>
        <sz val="10"/>
        <color theme="1"/>
        <rFont val="Calibri"/>
      </rPr>
      <t xml:space="preserve">
Periodicidad entrega SNS: 
1</t>
    </r>
    <r>
      <rPr>
        <sz val="10"/>
        <color theme="1"/>
        <rFont val="Calibri"/>
      </rPr>
      <t xml:space="preserve">.  Proceso de referencia  y contrareferencia de la EPS </t>
    </r>
    <r>
      <rPr>
        <b/>
        <sz val="10"/>
        <color theme="1"/>
        <rFont val="Calibri"/>
      </rPr>
      <t xml:space="preserve"> Única entrega
2. </t>
    </r>
    <r>
      <rPr>
        <sz val="10"/>
        <color theme="1"/>
        <rFont val="Calibri"/>
      </rPr>
      <t>Informe en PDF que contenga el avance del cronograma establecido,  la evaluación de las acciones propuestas su resultado y la tendencia de los tiempos de oportunidad en la aceptación  y traslado de los pacientes.</t>
    </r>
    <r>
      <rPr>
        <b/>
        <sz val="10"/>
        <color theme="1"/>
        <rFont val="Calibri"/>
      </rPr>
      <t xml:space="preserve"> Mensual </t>
    </r>
  </si>
  <si>
    <t>Gerencia de la Demanda</t>
  </si>
  <si>
    <t>Karina Margarita Perez</t>
  </si>
  <si>
    <t>Número de pacientes en proceso de referencia  y contrareferencia trasladados/ total de pacientes en proceso de referencia y contrareferencia en el mes *100</t>
  </si>
  <si>
    <r>
      <rPr>
        <sz val="10"/>
        <color theme="1"/>
        <rFont val="Calibri"/>
      </rPr>
      <t xml:space="preserve">63,35%
9011 / 14224
</t>
    </r>
    <r>
      <rPr>
        <b/>
        <sz val="10"/>
        <color theme="1"/>
        <rFont val="Calibri"/>
      </rPr>
      <t>Fuente: Aplicativo de Gestión y tipificación del proceso de remisiones</t>
    </r>
  </si>
  <si>
    <t>No Aplica</t>
  </si>
  <si>
    <t>66.96% 
9565/14285</t>
  </si>
  <si>
    <t>71.69% 
10366/14460</t>
  </si>
  <si>
    <t>72.35% 
10715/14810</t>
  </si>
  <si>
    <r>
      <rPr>
        <b/>
        <sz val="10"/>
        <color theme="1"/>
        <rFont val="Calibri"/>
      </rPr>
      <t xml:space="preserve">1.5 </t>
    </r>
    <r>
      <rPr>
        <sz val="10"/>
        <color theme="1"/>
        <rFont val="Calibri"/>
      </rPr>
      <t xml:space="preserve">Desarrollar los ajustes tecnologicos necesarios a procesos masivos, convenios, tarifas, inclusión de servicios, reporte de incidencias, en plataforma tecnologica correspondiente con implementacion de reglas y de novedades presentadas en la interfaz entre historia clínica y sistema autorizador, con el fin de resolver las novedades  y de realizar la actualización de la herramiente de direccionamiento.
Esta acción debe estar enfocada a parametrizar lo que esta en la causas "Falla tecnológica en la Interfaz de autorizacion automática, generando una gestión fuera de oportunidad" 
</t>
    </r>
    <r>
      <rPr>
        <b/>
        <sz val="10"/>
        <color theme="1"/>
        <rFont val="Calibri"/>
      </rPr>
      <t>Fecha de Inicio</t>
    </r>
    <r>
      <rPr>
        <sz val="10"/>
        <color theme="1"/>
        <rFont val="Calibri"/>
      </rPr>
      <t xml:space="preserve">: 01/04/2024
</t>
    </r>
    <r>
      <rPr>
        <b/>
        <sz val="10"/>
        <color theme="1"/>
        <rFont val="Calibri"/>
      </rPr>
      <t xml:space="preserve">Soporte:
</t>
    </r>
    <r>
      <rPr>
        <sz val="10"/>
        <color theme="1"/>
        <rFont val="Calibri"/>
      </rPr>
      <t xml:space="preserve">1. Certificación por parte del agente interventor de porcentaje de avance de los ajustes tecnológicos realizados y detallados.
</t>
    </r>
    <r>
      <rPr>
        <b/>
        <sz val="10"/>
        <color theme="1"/>
        <rFont val="Calibri"/>
      </rPr>
      <t xml:space="preserve">
Periodicidad entrega SNS: 
1</t>
    </r>
    <r>
      <rPr>
        <sz val="10"/>
        <color theme="1"/>
        <rFont val="Calibri"/>
      </rPr>
      <t xml:space="preserve">.Certificación  por parte del agente interventor de porcentaje de avance de los ajustes tecnológicos realizados y detallados. </t>
    </r>
    <r>
      <rPr>
        <b/>
        <sz val="10"/>
        <color theme="1"/>
        <rFont val="Calibri"/>
      </rPr>
      <t>Mensual</t>
    </r>
  </si>
  <si>
    <t>Vicepresidencia de Operaciones</t>
  </si>
  <si>
    <t>Paola Bernal</t>
  </si>
  <si>
    <t xml:space="preserve">Número de ajustes requeridos solucionados/ total de ajustes requeridos </t>
  </si>
  <si>
    <t>100%
1 / 1</t>
  </si>
  <si>
    <t>100%
3 /3</t>
  </si>
  <si>
    <t>100%
2 / 2</t>
  </si>
  <si>
    <t>100%
0/0</t>
  </si>
  <si>
    <r>
      <rPr>
        <b/>
        <sz val="10"/>
        <color theme="1"/>
        <rFont val="Calibri"/>
      </rPr>
      <t xml:space="preserve">1.6 </t>
    </r>
    <r>
      <rPr>
        <sz val="10"/>
        <color theme="1"/>
        <rFont val="Calibri"/>
      </rPr>
      <t xml:space="preserve">Optimizar los tiempos de respuesta para garantizar el suministro de ortesis y protesis que requieren validacion técnica.
</t>
    </r>
    <r>
      <rPr>
        <b/>
        <sz val="10"/>
        <color theme="1"/>
        <rFont val="Calibri"/>
      </rPr>
      <t>Fecha de Inicio</t>
    </r>
    <r>
      <rPr>
        <sz val="10"/>
        <color theme="1"/>
        <rFont val="Calibri"/>
      </rPr>
      <t xml:space="preserve">: 01/07/2024
</t>
    </r>
    <r>
      <rPr>
        <b/>
        <sz val="10"/>
        <color theme="1"/>
        <rFont val="Calibri"/>
      </rPr>
      <t xml:space="preserve">Soporte: 
1. </t>
    </r>
    <r>
      <rPr>
        <sz val="10"/>
        <color theme="1"/>
        <rFont val="Calibri"/>
      </rPr>
      <t>Procedimiento Direccionamiento de solicitudes de servicios médicos, ortesis - protesis</t>
    </r>
    <r>
      <rPr>
        <b/>
        <sz val="10"/>
        <color theme="1"/>
        <rFont val="Calibri"/>
      </rPr>
      <t xml:space="preserve">
2.</t>
    </r>
    <r>
      <rPr>
        <sz val="10"/>
        <color theme="1"/>
        <rFont val="Calibri"/>
      </rPr>
      <t xml:space="preserve"> Base de datos en excel de ortesis y protesis que requieren validación técnica, el cual debe contener, prestador solicitante, regional, departamento, fecha de solicitud y fecha de prestación efectiva.</t>
    </r>
    <r>
      <rPr>
        <b/>
        <sz val="10"/>
        <color theme="1"/>
        <rFont val="Calibri"/>
      </rPr>
      <t xml:space="preserve">
Periodicidad entrega SNS</t>
    </r>
    <r>
      <rPr>
        <sz val="10"/>
        <color theme="1"/>
        <rFont val="Calibri"/>
      </rPr>
      <t xml:space="preserve">:
</t>
    </r>
    <r>
      <rPr>
        <b/>
        <sz val="10"/>
        <color theme="1"/>
        <rFont val="Calibri"/>
      </rPr>
      <t>1</t>
    </r>
    <r>
      <rPr>
        <sz val="10"/>
        <color theme="1"/>
        <rFont val="Calibri"/>
      </rPr>
      <t>. Procedimiento Direccionamiento de solicitudes de servicios médicos, ortesis - protesis.</t>
    </r>
    <r>
      <rPr>
        <b/>
        <sz val="10"/>
        <color theme="1"/>
        <rFont val="Calibri"/>
      </rPr>
      <t xml:space="preserve"> Única Entrega</t>
    </r>
    <r>
      <rPr>
        <sz val="10"/>
        <color theme="1"/>
        <rFont val="Calibri"/>
      </rPr>
      <t xml:space="preserve">
</t>
    </r>
    <r>
      <rPr>
        <b/>
        <sz val="10"/>
        <color theme="1"/>
        <rFont val="Calibri"/>
      </rPr>
      <t>2.</t>
    </r>
    <r>
      <rPr>
        <sz val="10"/>
        <color theme="1"/>
        <rFont val="Calibri"/>
      </rPr>
      <t xml:space="preserve"> Base de datos en excel  de ortesis y protesis que requieren  validación técnica, el cual debe contener,   prestador solicitante,  regional .departamento, fecha de solicitud  y fecha de prestación efectiva.</t>
    </r>
    <r>
      <rPr>
        <b/>
        <sz val="10"/>
        <color theme="1"/>
        <rFont val="Calibri"/>
      </rPr>
      <t xml:space="preserve"> Mensual - acumulado</t>
    </r>
  </si>
  <si>
    <t>Número de usuarios que se les garantizo ortesis y protesis / total de usuarios que requirieron ortesis  y protesis en el mes</t>
  </si>
  <si>
    <r>
      <rPr>
        <b/>
        <sz val="10"/>
        <color theme="1"/>
        <rFont val="Calibri"/>
      </rPr>
      <t>1.7</t>
    </r>
    <r>
      <rPr>
        <sz val="10"/>
        <color theme="1"/>
        <rFont val="Calibri"/>
      </rPr>
      <t xml:space="preserve"> Garantizar la oportunidad de respuesta desde las regionales para los servicios  que requieren cotizaciones de prestaciones no incluidas en contratación identificando IPS no contratadas para  su inclusión.
</t>
    </r>
    <r>
      <rPr>
        <b/>
        <sz val="10"/>
        <color theme="1"/>
        <rFont val="Calibri"/>
      </rPr>
      <t>Fecha de Inicio</t>
    </r>
    <r>
      <rPr>
        <sz val="10"/>
        <color theme="1"/>
        <rFont val="Calibri"/>
      </rPr>
      <t xml:space="preserve">: 01/07/2024
</t>
    </r>
    <r>
      <rPr>
        <b/>
        <sz val="10"/>
        <color theme="1"/>
        <rFont val="Calibri"/>
      </rPr>
      <t xml:space="preserve">Soporte: 
1. </t>
    </r>
    <r>
      <rPr>
        <sz val="10"/>
        <color theme="1"/>
        <rFont val="Calibri"/>
      </rPr>
      <t>Base de datos en excel  de servicios que requieren cotización, el cual debe contener,   prestador solicitante, regional, departamento, fecha de solicitud y fecha de prestación efectiva.</t>
    </r>
    <r>
      <rPr>
        <b/>
        <sz val="10"/>
        <color theme="1"/>
        <rFont val="Calibri"/>
      </rPr>
      <t xml:space="preserve"> 
Periodicidad: 
1</t>
    </r>
    <r>
      <rPr>
        <sz val="10"/>
        <color theme="1"/>
        <rFont val="Calibri"/>
      </rPr>
      <t xml:space="preserve">. Base de datos en excel  de servicios que requieren  cotización, el cual debe contener,   prestador solicitante,  regional .departamento, fecha de solicitud  y fecha de prestación efectiva. </t>
    </r>
    <r>
      <rPr>
        <b/>
        <sz val="10"/>
        <color theme="1"/>
        <rFont val="Calibri"/>
      </rPr>
      <t>Mensual</t>
    </r>
  </si>
  <si>
    <t>Número de usuarios  con servicios por cotización garantizados/total de usuarios que requirieron servicios por cotización en el mes</t>
  </si>
  <si>
    <r>
      <rPr>
        <b/>
        <sz val="10"/>
        <color rgb="FF000000"/>
        <rFont val="Calibri"/>
      </rPr>
      <t>1.8</t>
    </r>
    <r>
      <rPr>
        <sz val="10"/>
        <color rgb="FF000000"/>
        <rFont val="Calibri"/>
      </rPr>
      <t xml:space="preserve"> Seguimiento del proceso de novedad de desabastecimiento por parte de operadores logisticos de medicamentos (OLM) con el fin de generar alertas a las IPS  para que  garanticen   las alternativas terapeúticas de medicamentos con novedad.
</t>
    </r>
    <r>
      <rPr>
        <sz val="10"/>
        <color rgb="FF000000"/>
        <rFont val="Calibri"/>
      </rPr>
      <t xml:space="preserve">
</t>
    </r>
    <r>
      <rPr>
        <b/>
        <sz val="10"/>
        <color rgb="FF000000"/>
        <rFont val="Calibri"/>
      </rPr>
      <t>Fecha de Inicio</t>
    </r>
    <r>
      <rPr>
        <sz val="10"/>
        <color rgb="FF000000"/>
        <rFont val="Calibri"/>
      </rPr>
      <t xml:space="preserve">:  01/06/2024
</t>
    </r>
    <r>
      <rPr>
        <b/>
        <sz val="10"/>
        <color rgb="FF000000"/>
        <rFont val="Calibri"/>
      </rPr>
      <t xml:space="preserve">Soportes:
</t>
    </r>
    <r>
      <rPr>
        <b/>
        <sz val="10"/>
        <color rgb="FF000000"/>
        <rFont val="Calibri"/>
      </rPr>
      <t>1</t>
    </r>
    <r>
      <rPr>
        <sz val="10"/>
        <color rgb="FFFF0000"/>
        <rFont val="Calibri"/>
      </rPr>
      <t xml:space="preserve">. </t>
    </r>
    <r>
      <rPr>
        <sz val="10"/>
        <color rgb="FF000000"/>
        <rFont val="Calibri"/>
      </rPr>
      <t xml:space="preserve">Base de Datos en excel del listado de  medicamentos que reportan como desabastecidos  desde OLM con columna de validación frente al reporte del INVIMA.
</t>
    </r>
    <r>
      <rPr>
        <b/>
        <sz val="10"/>
        <color rgb="FF000000"/>
        <rFont val="Calibri"/>
      </rPr>
      <t>2</t>
    </r>
    <r>
      <rPr>
        <sz val="10"/>
        <color rgb="FF000000"/>
        <rFont val="Calibri"/>
      </rPr>
      <t xml:space="preserve">. Relacion en PDF de las IPS notificadas del desabastecimiento  detallado por regional  con fecha de notificación.
</t>
    </r>
    <r>
      <rPr>
        <b/>
        <sz val="10"/>
        <color rgb="FF000000"/>
        <rFont val="Calibri"/>
      </rPr>
      <t>3</t>
    </r>
    <r>
      <rPr>
        <sz val="10"/>
        <color rgb="FF000000"/>
        <rFont val="Calibri"/>
      </rPr>
      <t xml:space="preserve">. Base en Excel  de medicamentos con cambios por desabastecimiento con la respectiva alternativa terapeutica  detallado por Regional 
</t>
    </r>
    <r>
      <rPr>
        <b/>
        <sz val="10"/>
        <color rgb="FF000000"/>
        <rFont val="Calibri"/>
      </rPr>
      <t xml:space="preserve">
Periodicidad: </t>
    </r>
    <r>
      <rPr>
        <sz val="10"/>
        <color rgb="FF000000"/>
        <rFont val="Calibri"/>
      </rPr>
      <t xml:space="preserve">
</t>
    </r>
    <r>
      <rPr>
        <b/>
        <sz val="10"/>
        <color rgb="FF000000"/>
        <rFont val="Calibri"/>
      </rPr>
      <t>1</t>
    </r>
    <r>
      <rPr>
        <sz val="10"/>
        <color rgb="FF000000"/>
        <rFont val="Calibri"/>
      </rPr>
      <t xml:space="preserve">. Base de Datos en excel del listado de  medicamentos que reportan como desabastecidos  desde OLM con  columna de validación frente al reporte del INVIMA. </t>
    </r>
    <r>
      <rPr>
        <b/>
        <sz val="10"/>
        <color rgb="FF000000"/>
        <rFont val="Calibri"/>
      </rPr>
      <t>Mensual</t>
    </r>
    <r>
      <rPr>
        <sz val="10"/>
        <color rgb="FF000000"/>
        <rFont val="Calibri"/>
      </rPr>
      <t xml:space="preserve">
</t>
    </r>
    <r>
      <rPr>
        <b/>
        <sz val="10"/>
        <color rgb="FF000000"/>
        <rFont val="Calibri"/>
      </rPr>
      <t>2</t>
    </r>
    <r>
      <rPr>
        <sz val="10"/>
        <color rgb="FF000000"/>
        <rFont val="Calibri"/>
      </rPr>
      <t xml:space="preserve">. Relacion en PDF de las IPS notificadas del desabastecimiento  detallado por regional  con fecha de notificación. </t>
    </r>
    <r>
      <rPr>
        <b/>
        <sz val="10"/>
        <color rgb="FF000000"/>
        <rFont val="Calibri"/>
      </rPr>
      <t>Mensual</t>
    </r>
    <r>
      <rPr>
        <sz val="10"/>
        <color rgb="FF000000"/>
        <rFont val="Calibri"/>
      </rPr>
      <t xml:space="preserve">
</t>
    </r>
    <r>
      <rPr>
        <b/>
        <sz val="10"/>
        <color rgb="FF000000"/>
        <rFont val="Calibri"/>
      </rPr>
      <t>3</t>
    </r>
    <r>
      <rPr>
        <sz val="10"/>
        <color rgb="FF000000"/>
        <rFont val="Calibri"/>
      </rPr>
      <t xml:space="preserve">. Base en Excel  de medicamentos con cambios por desabastrecimiento   con la respectiva alternativa terapeutica  detallado por Regional. </t>
    </r>
    <r>
      <rPr>
        <b/>
        <sz val="10"/>
        <color rgb="FF000000"/>
        <rFont val="Calibri"/>
      </rPr>
      <t>Mensual</t>
    </r>
  </si>
  <si>
    <t>Vicepresidencia de Red</t>
  </si>
  <si>
    <t>Número de medicamentos con alerta de desabastecimientos por el INVIMA con cambio por alternativa terapeutica/ total de medicamentos requeridos con  desabastecimiento por el INVIMA *100</t>
  </si>
  <si>
    <t>50,6% 
(86 / 170) 
En total con seguimiento por parte de la EPS conforme a los reportes de los OLM</t>
  </si>
  <si>
    <t xml:space="preserve">48,1% 
(143 / 297) 
En total con seguimiento por parte de la EPS conforme a los reportes de los OLM
</t>
  </si>
  <si>
    <t xml:space="preserve">47,6% 
(117 / 246) 
En total con seguimiento por parte de la EPS conforme a los reportes de los OLM
</t>
  </si>
  <si>
    <t xml:space="preserve">43,5% 
(128 / 294) 
En total con seguimiento por parte de la EPS conforme a los reportes de los OLM
</t>
  </si>
  <si>
    <t xml:space="preserve">69,3% 
(174 / 251) 
En total con seguimiento por parte de la EPS conforme a los reportes de los OLM
</t>
  </si>
  <si>
    <t xml:space="preserve">79,5% 
(144 / 181) 
En total con seguimiento por parte de la EPS conforme a los reportes de los OLM
</t>
  </si>
  <si>
    <t>Orden 2: Evaluar y operativizar la red de prestadores de servicios de salud para garantizar que la población afiliada pueda acceder a servicios de salud de manera oportuna, segura, pertinente y continua</t>
  </si>
  <si>
    <r>
      <rPr>
        <sz val="10"/>
        <color rgb="FF000000"/>
        <rFont val="Calibri"/>
      </rPr>
      <t xml:space="preserve">
</t>
    </r>
    <r>
      <rPr>
        <sz val="10"/>
        <color rgb="FF000000"/>
        <rFont val="Calibri"/>
      </rPr>
      <t xml:space="preserve">
Sobreejecución de  modelos contractuales pactados
Capacidad  instalada insuficiente
Debilidades en el seguimiento a la prestación efectiva de los servicios, debido a que no se cuenta con un sistema de información para la operativización integral del Seguimiento Contractual y no existe calidad del dato en el reporte de los RIPS para realizar los analisis de frecuencias de uso de los servicios y cobertura
Debilidades en el  analisis  de la demanda de servicios de salud (exante, efectiva y agregada) para dertermina la necesidad en la organizacion, conformacion y operativizacion de la red.
Carencia de un sistema de información que permita realizar una evaluación periódica de manera trimestral, semestral y anual por regional, para conocer e identificar las barreras en la efectividad y oportunidad de la prestación de los servicios
</t>
    </r>
    <r>
      <rPr>
        <sz val="10"/>
        <color rgb="FF000000"/>
        <rFont val="Calibri"/>
      </rPr>
      <t xml:space="preserve">
</t>
    </r>
    <r>
      <rPr>
        <sz val="10"/>
        <color rgb="FF7030A0"/>
        <rFont val="Calibri"/>
      </rPr>
      <t xml:space="preserve">
</t>
    </r>
  </si>
  <si>
    <r>
      <rPr>
        <b/>
        <sz val="10"/>
        <color theme="1"/>
        <rFont val="Calibri"/>
      </rPr>
      <t>2.1</t>
    </r>
    <r>
      <rPr>
        <sz val="10"/>
        <color theme="1"/>
        <rFont val="Calibri"/>
      </rPr>
      <t xml:space="preserve">  Evaluar el estado actual de la red prestadora de servicios que incluya los operadores logisticos de medicamentos con el fin de determinar las necesidad  en red que requiere la EPS
</t>
    </r>
    <r>
      <rPr>
        <b/>
        <sz val="10"/>
        <color theme="1"/>
        <rFont val="Calibri"/>
      </rPr>
      <t xml:space="preserve">Fecha de Inicio: </t>
    </r>
    <r>
      <rPr>
        <sz val="10"/>
        <color theme="1"/>
        <rFont val="Calibri"/>
      </rPr>
      <t xml:space="preserve">01/06/2024
</t>
    </r>
    <r>
      <rPr>
        <b/>
        <sz val="10"/>
        <color theme="1"/>
        <rFont val="Calibri"/>
      </rPr>
      <t>Soportes</t>
    </r>
    <r>
      <rPr>
        <sz val="10"/>
        <color theme="1"/>
        <rFont val="Calibri"/>
      </rPr>
      <t xml:space="preserve">:
</t>
    </r>
    <r>
      <rPr>
        <b/>
        <sz val="10"/>
        <color theme="1"/>
        <rFont val="Calibri"/>
      </rPr>
      <t>1</t>
    </r>
    <r>
      <rPr>
        <sz val="10"/>
        <color theme="1"/>
        <rFont val="Calibri"/>
      </rPr>
      <t xml:space="preserve">. Formato de evaluación con  metodologia  y parametros de evaluación a  aplicar en la  red 
</t>
    </r>
    <r>
      <rPr>
        <b/>
        <sz val="10"/>
        <color theme="1"/>
        <rFont val="Calibri"/>
      </rPr>
      <t>2</t>
    </r>
    <r>
      <rPr>
        <sz val="10"/>
        <color theme="1"/>
        <rFont val="Calibri"/>
      </rPr>
      <t xml:space="preserve">. Cronograma de aplicación de evaluación  
</t>
    </r>
    <r>
      <rPr>
        <b/>
        <sz val="10"/>
        <color theme="1"/>
        <rFont val="Calibri"/>
      </rPr>
      <t>3</t>
    </r>
    <r>
      <rPr>
        <sz val="10"/>
        <color theme="1"/>
        <rFont val="Calibri"/>
      </rPr>
      <t xml:space="preserve">. Resultados en PDF de la evaluación por regional desagregado por cada uno de los territorios que hacen parte del mismo
</t>
    </r>
    <r>
      <rPr>
        <b/>
        <sz val="10"/>
        <color theme="1"/>
        <rFont val="Calibri"/>
      </rPr>
      <t>4</t>
    </r>
    <r>
      <rPr>
        <sz val="10"/>
        <color theme="1"/>
        <rFont val="Calibri"/>
      </rPr>
      <t xml:space="preserve">. Informe de seguimiento  en PDF al plan de intervención  de acuerdo a los resultados de los parametros evaluados  por regional desagregado por cada uno de los territorios que hacen parte del mismo
</t>
    </r>
    <r>
      <rPr>
        <b/>
        <sz val="10"/>
        <color theme="1"/>
        <rFont val="Calibri"/>
      </rPr>
      <t>Periodicidad entrega SNS</t>
    </r>
    <r>
      <rPr>
        <sz val="10"/>
        <color theme="1"/>
        <rFont val="Calibri"/>
      </rPr>
      <t xml:space="preserve">: 
</t>
    </r>
    <r>
      <rPr>
        <b/>
        <sz val="10"/>
        <color theme="1"/>
        <rFont val="Calibri"/>
      </rPr>
      <t>1</t>
    </r>
    <r>
      <rPr>
        <sz val="10"/>
        <color theme="1"/>
        <rFont val="Calibri"/>
      </rPr>
      <t xml:space="preserve">. Formato de evaluación con  metodologia  y parametros de evaluación a  aplicar en la  red . </t>
    </r>
    <r>
      <rPr>
        <b/>
        <sz val="10"/>
        <color theme="1"/>
        <rFont val="Calibri"/>
      </rPr>
      <t>Única entrega</t>
    </r>
    <r>
      <rPr>
        <sz val="10"/>
        <color theme="1"/>
        <rFont val="Calibri"/>
      </rPr>
      <t xml:space="preserve">
</t>
    </r>
    <r>
      <rPr>
        <b/>
        <sz val="10"/>
        <color theme="1"/>
        <rFont val="Calibri"/>
      </rPr>
      <t>2</t>
    </r>
    <r>
      <rPr>
        <sz val="10"/>
        <color theme="1"/>
        <rFont val="Calibri"/>
      </rPr>
      <t xml:space="preserve">. Cronograma de aplicación de evaluación  por regional  </t>
    </r>
    <r>
      <rPr>
        <b/>
        <sz val="10"/>
        <color theme="1"/>
        <rFont val="Calibri"/>
      </rPr>
      <t>Única entrega</t>
    </r>
    <r>
      <rPr>
        <sz val="10"/>
        <color theme="1"/>
        <rFont val="Calibri"/>
      </rPr>
      <t xml:space="preserve">
</t>
    </r>
    <r>
      <rPr>
        <b/>
        <sz val="10"/>
        <color theme="1"/>
        <rFont val="Calibri"/>
      </rPr>
      <t>3</t>
    </r>
    <r>
      <rPr>
        <sz val="10"/>
        <color theme="1"/>
        <rFont val="Calibri"/>
      </rPr>
      <t>. Resultados en PDF  de la evaluación   por regional desagregado por cada uno de los territorios que hacen parte del mismo</t>
    </r>
    <r>
      <rPr>
        <b/>
        <sz val="10"/>
        <color theme="1"/>
        <rFont val="Calibri"/>
      </rPr>
      <t>. Mensual</t>
    </r>
    <r>
      <rPr>
        <sz val="10"/>
        <color theme="1"/>
        <rFont val="Calibri"/>
      </rPr>
      <t xml:space="preserve">
</t>
    </r>
    <r>
      <rPr>
        <b/>
        <sz val="10"/>
        <color theme="1"/>
        <rFont val="Calibri"/>
      </rPr>
      <t>4</t>
    </r>
    <r>
      <rPr>
        <sz val="10"/>
        <color theme="1"/>
        <rFont val="Calibri"/>
      </rPr>
      <t xml:space="preserve">. Informe de seguimiento  en PDF al plan de intervención  de acuerdo a los resultados de los parametros evaluados  por regional desagregado por cada uno de los territorios que hacen parte del mismo </t>
    </r>
    <r>
      <rPr>
        <b/>
        <sz val="10"/>
        <color theme="1"/>
        <rFont val="Calibri"/>
      </rPr>
      <t xml:space="preserve"> Mensual</t>
    </r>
  </si>
  <si>
    <t>Número de prestadores evaluados en el mes/ /Total de prestadores</t>
  </si>
  <si>
    <t>60% (824/1374)</t>
  </si>
  <si>
    <t>1. Red de prestadores:
307/1374
22%
El universo de prestadores para  2024 reportados en cronograma son  870 con NIT único. 
Este indicador es progresivo y acumulado mes a mes. 
Para el mes de abril se tiene en cuenta los meses de enero a abril de 2024
2. Operadores logísticos</t>
  </si>
  <si>
    <t>1. Red de prestadores:
393/1374
28%
El universo de prestadores para  2024 reportados en cronograma son 870 con NIT único. 
Este indicador es progresivo y acumulado mes a mes. Para el mes de mayo se tiene en cuenta los meses de enero a mayo.
2. Operadores logísticos</t>
  </si>
  <si>
    <t>1. Red de prestadores:
480/1374
35%
El universo de prestadores para  2024 reportados en cronograma son 870 con NIT único. 
Este indicador es progresivo y acumulado mes a mes. Para el mes de junio se tiene en cuenta los meses de enero a junio.
2. Operadores logísticos</t>
  </si>
  <si>
    <t>1. Red de prestadores:
530/1374
39%
El universo de prestadores para  2024 reportados en cronograma son 870 con NIT único. 
Este indicador es progresivo y acumulado mes a mes. Para el mes de juLio se tiene en cuenta los meses de enero a juLio.
2. Operadores logísticos</t>
  </si>
  <si>
    <t>1. Red de prestadores:
582/1374
42,3%
El universo de prestadores para  2024 reportados en cronograma son 870 con NIT único. 
Este indicador es progresivo y acumulado mes a mes. Para el mes de agosto se tiene en cuenta los meses de enero a agosto.
2. Operadores logísticos</t>
  </si>
  <si>
    <t xml:space="preserve">Prestadores con cumplimiento de la evaluación por encima del 80% / total de prestadores evaluados </t>
  </si>
  <si>
    <t>80% (659/824)</t>
  </si>
  <si>
    <t>1. Red de prestadores:
De 307 prestadores evaluados en el periódo, 234 (76%) tienen desempeño mayor del 80%.
2. Operadores logísticos</t>
  </si>
  <si>
    <t>1. Red de prestadores:
De 393 prestadores evaluados en el periódo, 301  (76 %) tienen desempeño mayor del 80%.
2. Operadores logísticos</t>
  </si>
  <si>
    <t>1. Red de prestadores:
De 480 prestadores evaluados en el periódo,  371 ( 78%) tienen desempeño mayor del 80%.
2. Operadores logísticos</t>
  </si>
  <si>
    <t>1. Red de prestadores:
De 530 prestadores evaluados en el periódo,  407 ( 77%) tienen desempeño mayor del 80%.
2. Operadores logísticos</t>
  </si>
  <si>
    <t>1. Red de prestadores:
De 582 prestadores evaluados en el periódo,  447( 76,8%) tienen desempeño mayor del 80%.
2. Operadores logísticos</t>
  </si>
  <si>
    <t>Número de prestadores con seguimiento al plan de intervención/ total de prestadores con plan de intervención</t>
  </si>
  <si>
    <t>Seguimiento al 100% de prestadores con plan de intervencion</t>
  </si>
  <si>
    <t>1.Red de Prestadores:
126/126
100%
Para el mes de abril se tiene en cuenta los seguimientos e intervenciones realizadas de enero a abril de 2024.</t>
  </si>
  <si>
    <t>1.Red de Prestadores:
176/176 
Prestadores evaluados en el periodo de enero a mayo
100%
Se tienen en cuenta los seguimientos e intervenciones realizadas en mayo 2024 (50/50) 100%.</t>
  </si>
  <si>
    <t>1.Red de Prestadores:
200/200
Prestadores evaluados en el periodo de enero a junio
100%
Se tienen en cuenta los seguimientos e intervenciones realizadas en junio 2024 (24/24) 100%.</t>
  </si>
  <si>
    <t>1.Red de Prestadores:
238/238
Prestadores evaluados en el periodo de enero a julio
100%
Se tienen en cuenta los seguimientos e intervenciones realizadas en julio 2024 (38/38) 100%.</t>
  </si>
  <si>
    <t>1.Red de Prestadores:
282/282
Prestadores evaluados en el periodo de enero a agosto
100%
Se tienen en cuenta los seguimientos e intervenciones realizadas en agtosto 2024 (44/44) 100%.</t>
  </si>
  <si>
    <r>
      <rPr>
        <b/>
        <sz val="10"/>
        <color theme="1"/>
        <rFont val="Calibri"/>
      </rPr>
      <t>2.2</t>
    </r>
    <r>
      <rPr>
        <sz val="10"/>
        <color theme="1"/>
        <rFont val="Calibri"/>
      </rPr>
      <t xml:space="preserve">  Implementar red de servicios alterna con las 65 IPS incluidas dentro de la estrategia PCR que supla las necesidades de los afiliados en los lugares donde se identifique problemas de oferta de servicios e inoportunidad en la atencion.
</t>
    </r>
    <r>
      <rPr>
        <b/>
        <sz val="10"/>
        <color theme="1"/>
        <rFont val="Calibri"/>
      </rPr>
      <t>Fecha de Inicio:</t>
    </r>
    <r>
      <rPr>
        <sz val="10"/>
        <color theme="1"/>
        <rFont val="Calibri"/>
      </rPr>
      <t xml:space="preserve"> 01/07/2024
</t>
    </r>
    <r>
      <rPr>
        <b/>
        <sz val="10"/>
        <color theme="1"/>
        <rFont val="Calibri"/>
      </rPr>
      <t xml:space="preserve">Soporte: 
</t>
    </r>
    <r>
      <rPr>
        <sz val="10"/>
        <color theme="1"/>
        <rFont val="Calibri"/>
      </rPr>
      <t>1. Informe en PDF de contratación de red por territorio (nuevas adscripciones por ampliación de capacidad)</t>
    </r>
    <r>
      <rPr>
        <b/>
        <sz val="10"/>
        <color theme="1"/>
        <rFont val="Calibri"/>
      </rPr>
      <t xml:space="preserve">
Periodicidad entrega SNS: 
1</t>
    </r>
    <r>
      <rPr>
        <sz val="10"/>
        <color theme="1"/>
        <rFont val="Calibri"/>
      </rPr>
      <t xml:space="preserve">. Informe de contratación de red por territorio  (nuevas adscripciones por ampliación de capacidad) </t>
    </r>
    <r>
      <rPr>
        <b/>
        <sz val="10"/>
        <color theme="1"/>
        <rFont val="Calibri"/>
      </rPr>
      <t>Mensual</t>
    </r>
  </si>
  <si>
    <t xml:space="preserve">Número de IPS contratadas como red alterna / Número de IPS identificadas con  necesidad de red alterna por  problema de oferta de servicios  e inoportunidad
</t>
  </si>
  <si>
    <t>100% de las IPS identificadas con  necesidad de red alterna por  problema de oferta de servicios  e inoportunidad</t>
  </si>
  <si>
    <t>0%
(0/5)</t>
  </si>
  <si>
    <t>43%
(3/7)</t>
  </si>
  <si>
    <r>
      <rPr>
        <b/>
        <sz val="10"/>
        <color theme="1"/>
        <rFont val="Calibri"/>
      </rPr>
      <t xml:space="preserve">2.3  </t>
    </r>
    <r>
      <rPr>
        <sz val="10"/>
        <color theme="1"/>
        <rFont val="Calibri"/>
      </rPr>
      <t xml:space="preserve">Realizar seguimiento mensual al reporte de los RIPS a la totalidad de la red, con el fin de evaluar la caliddad del dato y retroalimentar fallas al prestador  para realizar los ajustes a los que  haya lugar.
</t>
    </r>
    <r>
      <rPr>
        <sz val="10"/>
        <color rgb="FF548135"/>
        <rFont val="Calibri"/>
      </rPr>
      <t xml:space="preserve">
</t>
    </r>
    <r>
      <rPr>
        <b/>
        <sz val="10"/>
        <color theme="1"/>
        <rFont val="Calibri"/>
      </rPr>
      <t>Fecha de Inicio</t>
    </r>
    <r>
      <rPr>
        <sz val="10"/>
        <color theme="1"/>
        <rFont val="Calibri"/>
      </rPr>
      <t xml:space="preserve">: 01/07/2024
</t>
    </r>
    <r>
      <rPr>
        <b/>
        <sz val="10"/>
        <color theme="1"/>
        <rFont val="Calibri"/>
      </rPr>
      <t xml:space="preserve">Soporte: 
1. </t>
    </r>
    <r>
      <rPr>
        <sz val="10"/>
        <color theme="1"/>
        <rFont val="Calibri"/>
      </rPr>
      <t xml:space="preserve">Informe en PDF  del resultado del seguimiento y calidad del dato de los RIPS por IPS y regional  el cual debe incluir ajustes realizados  
</t>
    </r>
    <r>
      <rPr>
        <b/>
        <sz val="10"/>
        <color theme="1"/>
        <rFont val="Calibri"/>
      </rPr>
      <t xml:space="preserve">2, </t>
    </r>
    <r>
      <rPr>
        <sz val="10"/>
        <color theme="1"/>
        <rFont val="Calibri"/>
      </rPr>
      <t xml:space="preserve">Informe de evaluación de la mejora en la calidad del dato de la Entidad por regional
</t>
    </r>
    <r>
      <rPr>
        <b/>
        <sz val="10"/>
        <color theme="1"/>
        <rFont val="Calibri"/>
      </rPr>
      <t>Periodicidad</t>
    </r>
    <r>
      <rPr>
        <sz val="10"/>
        <color theme="1"/>
        <rFont val="Calibri"/>
      </rPr>
      <t xml:space="preserve">
1. Informe en PDF  del resultado del seguimiento y calidad del dato de los RIPS por IPS y regional  el cual debe incluir ajustes realizados. </t>
    </r>
    <r>
      <rPr>
        <b/>
        <sz val="10"/>
        <color theme="1"/>
        <rFont val="Calibri"/>
      </rPr>
      <t>Mensual</t>
    </r>
    <r>
      <rPr>
        <sz val="10"/>
        <color theme="1"/>
        <rFont val="Calibri"/>
      </rPr>
      <t xml:space="preserve">
2, Informe de evaluación de la mejora en la calidad del dato de la Entidad por regional. </t>
    </r>
    <r>
      <rPr>
        <b/>
        <sz val="10"/>
        <color theme="1"/>
        <rFont val="Calibri"/>
      </rPr>
      <t>Mensual</t>
    </r>
  </si>
  <si>
    <t>Vicepresidencia de Gestión de la Red de Servicios
Vicepresidencia de Operaciones</t>
  </si>
  <si>
    <t>Jerson Florez
Paola Bernal</t>
  </si>
  <si>
    <t>Número de prestadores que radican RIPS de la red contratada / Total de prestadores que radican facturas en el mes de la red contratada</t>
  </si>
  <si>
    <t>80% (1312/1641 de prestadores con  radicacion de RIPS)</t>
  </si>
  <si>
    <t>100%
(1.864/1864)</t>
  </si>
  <si>
    <t>100%
(2.079/2079)</t>
  </si>
  <si>
    <t>Número de prestadores con inconsistencias en los RIPS / Total de prestadores  que radican RIPS</t>
  </si>
  <si>
    <t>Disminucion del 20% en el numero de prestadores con incosinstencias en los RIPS</t>
  </si>
  <si>
    <t>75%
(1389/1864)</t>
  </si>
  <si>
    <t>65%
(1363/2079)</t>
  </si>
  <si>
    <r>
      <rPr>
        <b/>
        <sz val="10"/>
        <color theme="1"/>
        <rFont val="Calibri"/>
      </rPr>
      <t xml:space="preserve">2.4 </t>
    </r>
    <r>
      <rPr>
        <sz val="10"/>
        <color theme="1"/>
        <rFont val="Calibri"/>
      </rPr>
      <t xml:space="preserve">Realizar seguimiento a la prestación efectiva de los servicios a partir de las autorización  para identificar desviaciones negativas para intevenirlas
 </t>
    </r>
    <r>
      <rPr>
        <sz val="10"/>
        <color rgb="FF7030A0"/>
        <rFont val="Calibri"/>
      </rPr>
      <t xml:space="preserve">
</t>
    </r>
    <r>
      <rPr>
        <b/>
        <sz val="10"/>
        <color theme="1"/>
        <rFont val="Calibri"/>
      </rPr>
      <t>Fecha de inicio</t>
    </r>
    <r>
      <rPr>
        <sz val="10"/>
        <color theme="1"/>
        <rFont val="Calibri"/>
      </rPr>
      <t xml:space="preserve">: 1/07/2024
</t>
    </r>
    <r>
      <rPr>
        <b/>
        <sz val="10"/>
        <color theme="1"/>
        <rFont val="Calibri"/>
      </rPr>
      <t>Soportes</t>
    </r>
    <r>
      <rPr>
        <sz val="10"/>
        <color theme="1"/>
        <rFont val="Calibri"/>
      </rPr>
      <t xml:space="preserve">: 
</t>
    </r>
    <r>
      <rPr>
        <b/>
        <sz val="10"/>
        <color theme="1"/>
        <rFont val="Calibri"/>
      </rPr>
      <t>1</t>
    </r>
    <r>
      <rPr>
        <sz val="10"/>
        <color theme="1"/>
        <rFont val="Calibri"/>
      </rPr>
      <t xml:space="preserve">. Estadistica reportadas  por tablero  de control donde se identifique las marcaciones realizadas por regional y  prestador  
</t>
    </r>
    <r>
      <rPr>
        <b/>
        <sz val="10"/>
        <color theme="1"/>
        <rFont val="Calibri"/>
      </rPr>
      <t xml:space="preserve">2. </t>
    </r>
    <r>
      <rPr>
        <sz val="10"/>
        <color theme="1"/>
        <rFont val="Calibri"/>
      </rPr>
      <t xml:space="preserve">Informe desagregado por regional que incluya las desviaciones encontradas y acciones adelantadas
</t>
    </r>
    <r>
      <rPr>
        <b/>
        <sz val="10"/>
        <color theme="1"/>
        <rFont val="Calibri"/>
      </rPr>
      <t>Periodicidad entrega SNS</t>
    </r>
    <r>
      <rPr>
        <sz val="10"/>
        <color theme="1"/>
        <rFont val="Calibri"/>
      </rPr>
      <t xml:space="preserve">: 
</t>
    </r>
    <r>
      <rPr>
        <b/>
        <sz val="10"/>
        <color theme="1"/>
        <rFont val="Calibri"/>
      </rPr>
      <t>1.</t>
    </r>
    <r>
      <rPr>
        <sz val="10"/>
        <color theme="1"/>
        <rFont val="Calibri"/>
      </rPr>
      <t xml:space="preserve">  Estadistica reportadas tablero  de control donde se identifique las marcaciones realizadas  regional y  prestador   </t>
    </r>
    <r>
      <rPr>
        <b/>
        <sz val="10"/>
        <color theme="1"/>
        <rFont val="Calibri"/>
      </rPr>
      <t>Mensual</t>
    </r>
    <r>
      <rPr>
        <sz val="10"/>
        <color theme="1"/>
        <rFont val="Calibri"/>
      </rPr>
      <t xml:space="preserve">
</t>
    </r>
    <r>
      <rPr>
        <b/>
        <sz val="10"/>
        <color theme="1"/>
        <rFont val="Calibri"/>
      </rPr>
      <t>2.</t>
    </r>
    <r>
      <rPr>
        <sz val="10"/>
        <color theme="1"/>
        <rFont val="Calibri"/>
      </rPr>
      <t xml:space="preserve"> Informe desagregado por regional que incluya las desviaciones encotradas y acciones adelantadas </t>
    </r>
    <r>
      <rPr>
        <b/>
        <sz val="10"/>
        <color theme="1"/>
        <rFont val="Calibri"/>
      </rPr>
      <t>Mensual</t>
    </r>
  </si>
  <si>
    <t xml:space="preserve">Vicepresidencia de gestión de la Red de Servicios 
Vicepresidencia de Operaciones
</t>
  </si>
  <si>
    <t xml:space="preserve">Número de autorizaciones prestadas efectivamente en el mes( por marcación)/ total de autorizaciones generadas </t>
  </si>
  <si>
    <t>58,32%
1.860.811 / 3.190.821</t>
  </si>
  <si>
    <t>Orden 3 Implementar estrategias que impacten el estado de salud de los afiliados de acuerdo con los grupos de riesgo priorizados por la EPS</t>
  </si>
  <si>
    <r>
      <rPr>
        <sz val="10"/>
        <color rgb="FF000000"/>
        <rFont val="Calibri"/>
      </rPr>
      <t xml:space="preserve">Aumento de la poblacion con Riesgo Cardiovascular a edades mas tempranas  lo cual debutan en Hospitalizaciones evitables
Incremento de la tasa de hospitalizacion en salud mental, por concentracion de riesgo y modelo previo basado en gestion hospitalaria por diferentes grupos de patologias priorizadas consumo spa, los transtornos esquizoafectivos y los intentos de suicidio 
Paciente con riesgo 5 y 6 que no se encuentran incluidos en un programa o adheridos al modelo de atención integral
Incremento en usuarios con enfermedades precursoras de enfermedad renal cronica
 </t>
    </r>
    <r>
      <rPr>
        <sz val="10"/>
        <color rgb="FFFF0000"/>
        <rFont val="Calibri"/>
      </rPr>
      <t xml:space="preserve"> </t>
    </r>
    <r>
      <rPr>
        <sz val="10"/>
        <color rgb="FF000000"/>
        <rFont val="Calibri"/>
      </rPr>
      <t xml:space="preserve"> </t>
    </r>
    <r>
      <rPr>
        <sz val="10"/>
        <color rgb="FF7030A0"/>
        <rFont val="Calibri"/>
      </rPr>
      <t xml:space="preserve"> </t>
    </r>
    <r>
      <rPr>
        <sz val="10"/>
        <color rgb="FF000000"/>
        <rFont val="Calibri"/>
      </rPr>
      <t>En el analisis de la mortalidad materna, se ha identificado que, el 53% de los casos de muerte materna tienen un factor de riesgo 3 previo a su gestacion.</t>
    </r>
  </si>
  <si>
    <r>
      <rPr>
        <b/>
        <sz val="10"/>
        <color theme="1"/>
        <rFont val="Calibri"/>
      </rPr>
      <t>3.1</t>
    </r>
    <r>
      <rPr>
        <sz val="10"/>
        <color theme="1"/>
        <rFont val="Calibri"/>
      </rPr>
      <t xml:space="preserve"> Gestionar el riesgo en salud de los pacientes con patología crónicas no trasmisibles precursoras de la enfermedad renal crónica, disminuyendo la tasa de hospitalización evitable mediante la ejecución de acciones (captación, adherencia y control) en la atención primaria y seguimiento mensual.
</t>
    </r>
    <r>
      <rPr>
        <b/>
        <sz val="10"/>
        <color theme="1"/>
        <rFont val="Calibri"/>
      </rPr>
      <t xml:space="preserve">
Fecha de Inicio:</t>
    </r>
    <r>
      <rPr>
        <sz val="10"/>
        <color theme="1"/>
        <rFont val="Calibri"/>
      </rPr>
      <t xml:space="preserve"> 01/05/2024
</t>
    </r>
    <r>
      <rPr>
        <b/>
        <sz val="10"/>
        <color theme="1"/>
        <rFont val="Calibri"/>
      </rPr>
      <t xml:space="preserve">Soporte: 
1. </t>
    </r>
    <r>
      <rPr>
        <sz val="10"/>
        <color theme="1"/>
        <rFont val="Calibri"/>
      </rPr>
      <t>Documento modelo de atención de pacientes con patologia  crónica no trasmisibles precursoras de la enfermedad renal crónica</t>
    </r>
    <r>
      <rPr>
        <b/>
        <sz val="10"/>
        <color theme="1"/>
        <rFont val="Calibri"/>
      </rPr>
      <t xml:space="preserve">
2</t>
    </r>
    <r>
      <rPr>
        <sz val="10"/>
        <color theme="1"/>
        <rFont val="Calibri"/>
      </rPr>
      <t xml:space="preserve">..Tablero hecsap, y base de datos nominal de egresos hospitalarios
</t>
    </r>
    <r>
      <rPr>
        <b/>
        <sz val="10"/>
        <color theme="1"/>
        <rFont val="Calibri"/>
      </rPr>
      <t>3</t>
    </r>
    <r>
      <rPr>
        <sz val="10"/>
        <color theme="1"/>
        <rFont val="Calibri"/>
      </rPr>
      <t xml:space="preserve">. Cuadro resumen en excel por regional que permita identificar la adherencia y control de los afilados con patologias precursoras de la enfermedad renal crónica.
</t>
    </r>
    <r>
      <rPr>
        <b/>
        <sz val="10"/>
        <color theme="1"/>
        <rFont val="Calibri"/>
      </rPr>
      <t xml:space="preserve">
Periodicidad entrega SNS:
1. </t>
    </r>
    <r>
      <rPr>
        <sz val="10"/>
        <color theme="1"/>
        <rFont val="Calibri"/>
      </rPr>
      <t>Documento modelo de atención de pacientes con patologia  crónica no transmisibles precursoras de la enfermedad renal crónica única entrega</t>
    </r>
    <r>
      <rPr>
        <b/>
        <sz val="10"/>
        <color theme="1"/>
        <rFont val="Calibri"/>
      </rPr>
      <t xml:space="preserve">
2</t>
    </r>
    <r>
      <rPr>
        <sz val="10"/>
        <color theme="1"/>
        <rFont val="Calibri"/>
      </rPr>
      <t xml:space="preserve">.Tablero hecsap, y base de datos nominal de egresos hospitalarios </t>
    </r>
    <r>
      <rPr>
        <b/>
        <sz val="10"/>
        <color theme="1"/>
        <rFont val="Calibri"/>
      </rPr>
      <t>Mensual</t>
    </r>
    <r>
      <rPr>
        <sz val="10"/>
        <color theme="1"/>
        <rFont val="Calibri"/>
      </rPr>
      <t xml:space="preserve">
</t>
    </r>
    <r>
      <rPr>
        <b/>
        <sz val="10"/>
        <color theme="1"/>
        <rFont val="Calibri"/>
      </rPr>
      <t>3</t>
    </r>
    <r>
      <rPr>
        <sz val="10"/>
        <color theme="1"/>
        <rFont val="Calibri"/>
      </rPr>
      <t xml:space="preserve">. Cuadro resumen en excel por regional que permita identificar la adherencia y control de los afilados con patologias precursoras de la enfermedad renal crónica. </t>
    </r>
    <r>
      <rPr>
        <b/>
        <sz val="10"/>
        <color theme="1"/>
        <rFont val="Calibri"/>
      </rPr>
      <t>Mensual</t>
    </r>
  </si>
  <si>
    <t>Vicepresidencia de Riesgo en Salud</t>
  </si>
  <si>
    <t>Martha Lucia Arias Lopez</t>
  </si>
  <si>
    <t>Tasa de Hospitalización Evitable en Condiciones Sensibles de Atención Primaria (HECSAP) : (número de eventos HECSAP/Total Población Usuarios finales) x10.000</t>
  </si>
  <si>
    <t>Abril: 9,8 x 10.000
Mayo: 9,8 x 10.000
Junio: 9,8 x 10.000
Julio: 9,6 x 10.000
Agosto: 9,6 x 10.000
Septiembre: 9,6 x 10.000
Octubre: 9,4 x 10.000
Noviembre: 9,4 x 10.000
Diciembre: 9,4 x 10.000
Enero: 9,2 x 10.000
Febrero: 9,2 x 10.000
Marzo: 9 x 10.000</t>
  </si>
  <si>
    <r>
      <rPr>
        <sz val="10"/>
        <color theme="1"/>
        <rFont val="Calibri"/>
      </rPr>
      <t xml:space="preserve">9,8
</t>
    </r>
    <r>
      <rPr>
        <b/>
        <sz val="10"/>
        <color theme="1"/>
        <rFont val="Calibri"/>
      </rPr>
      <t xml:space="preserve">
Numerador(5652) / Denominador (5770009)</t>
    </r>
  </si>
  <si>
    <t>9,96
5746 / 5769170</t>
  </si>
  <si>
    <t>11,13
6402 / 5752833</t>
  </si>
  <si>
    <t>10,48 
6031 / 5752767</t>
  </si>
  <si>
    <t>9,95 
5721 / 5748683</t>
  </si>
  <si>
    <r>
      <rPr>
        <b/>
        <sz val="10"/>
        <color theme="1"/>
        <rFont val="Calibri"/>
      </rPr>
      <t>3.2</t>
    </r>
    <r>
      <rPr>
        <sz val="10"/>
        <color theme="1"/>
        <rFont val="Calibri"/>
      </rPr>
      <t xml:space="preserve"> Gestionar los pacientes con patologia de salud mental (ideas suicidas, trastorno esquizofrenico y consumo de sustancias psicoactivas), en modelos ambulatorios, que permitan  disminuir la tasa de hospitalización psiquiatrica.</t>
    </r>
    <r>
      <rPr>
        <sz val="10"/>
        <color rgb="FFFF0000"/>
        <rFont val="Calibri"/>
      </rPr>
      <t xml:space="preserve"> 
</t>
    </r>
    <r>
      <rPr>
        <b/>
        <sz val="10"/>
        <color theme="1"/>
        <rFont val="Calibri"/>
      </rPr>
      <t>Fecha de Inicio:</t>
    </r>
    <r>
      <rPr>
        <sz val="10"/>
        <color theme="1"/>
        <rFont val="Calibri"/>
      </rPr>
      <t xml:space="preserve"> 01/05/2024
</t>
    </r>
    <r>
      <rPr>
        <b/>
        <sz val="10"/>
        <color theme="1"/>
        <rFont val="Calibri"/>
      </rPr>
      <t xml:space="preserve">Soporte: 
1. </t>
    </r>
    <r>
      <rPr>
        <sz val="10"/>
        <color theme="1"/>
        <rFont val="Calibri"/>
      </rPr>
      <t xml:space="preserve">documento modelo ambulatorio para patologias de salud mental
</t>
    </r>
    <r>
      <rPr>
        <b/>
        <sz val="10"/>
        <color theme="1"/>
        <rFont val="Calibri"/>
      </rPr>
      <t>2</t>
    </r>
    <r>
      <rPr>
        <sz val="10"/>
        <color rgb="FFFF0000"/>
        <rFont val="Calibri"/>
      </rPr>
      <t xml:space="preserve">. </t>
    </r>
    <r>
      <rPr>
        <sz val="10"/>
        <color theme="1"/>
        <rFont val="Calibri"/>
      </rPr>
      <t xml:space="preserve"> Cuadro resumen  en excel por regional que permita identificar la adherencia y control de los afilados con patologias de salud mental  (ideas suicidas, trastorno esquizofrenico y consumo de sustancias psicoactivas),
</t>
    </r>
    <r>
      <rPr>
        <b/>
        <sz val="10"/>
        <color theme="1"/>
        <rFont val="Calibri"/>
      </rPr>
      <t xml:space="preserve">3. </t>
    </r>
    <r>
      <rPr>
        <sz val="10"/>
        <color theme="1"/>
        <rFont val="Calibri"/>
      </rPr>
      <t xml:space="preserve">Base de datos egresos hospitalarios
</t>
    </r>
    <r>
      <rPr>
        <b/>
        <sz val="10"/>
        <color theme="1"/>
        <rFont val="Calibri"/>
      </rPr>
      <t xml:space="preserve">
Periodicidad entrega SNS: 
1. </t>
    </r>
    <r>
      <rPr>
        <sz val="10"/>
        <color theme="1"/>
        <rFont val="Calibri"/>
      </rPr>
      <t xml:space="preserve">Documento modelo ambulatorio para patologias de salud mental . </t>
    </r>
    <r>
      <rPr>
        <b/>
        <sz val="10"/>
        <color theme="1"/>
        <rFont val="Calibri"/>
      </rPr>
      <t>única entrega</t>
    </r>
    <r>
      <rPr>
        <sz val="10"/>
        <color theme="1"/>
        <rFont val="Calibri"/>
      </rPr>
      <t xml:space="preserve">
</t>
    </r>
    <r>
      <rPr>
        <b/>
        <sz val="10"/>
        <color theme="1"/>
        <rFont val="Calibri"/>
      </rPr>
      <t>2</t>
    </r>
    <r>
      <rPr>
        <sz val="10"/>
        <color theme="1"/>
        <rFont val="Calibri"/>
      </rPr>
      <t xml:space="preserve">.  Cuadro resumen  en excel por regional que permita identificar la adherencia y control de los afilados con patologias de salud mental  (ideas suicidas, trastorno esquizofrenico y consumo de sustancias psicoactivas), </t>
    </r>
    <r>
      <rPr>
        <b/>
        <sz val="10"/>
        <color theme="1"/>
        <rFont val="Calibri"/>
      </rPr>
      <t>Mensual
3</t>
    </r>
    <r>
      <rPr>
        <sz val="10"/>
        <color theme="1"/>
        <rFont val="Calibri"/>
      </rPr>
      <t xml:space="preserve">. Base de datos egresos hospitalarios </t>
    </r>
    <r>
      <rPr>
        <b/>
        <sz val="10"/>
        <color theme="1"/>
        <rFont val="Calibri"/>
      </rPr>
      <t>Mensual</t>
    </r>
  </si>
  <si>
    <t>Tasa de hospitalización en salud mental: # de usuarios hospitalizados por problemas de salud mental , en estado egresado / # de usuarios finales de la EPS durante el período de análisis *10.000</t>
  </si>
  <si>
    <t>Abril: 2,37 x 10.000
Mayo: 2,35 x 10.000
Junio: 2,3 x 10.000
Julio: 2,2 x 10.000
Agosto: 2,2 x 10.000
Septiembre: 2,2 x 10.000
Octubre: 2,15 x 10.000
Noviembre: 2,15 x 10.000
Diciembre: 2,15 x 10.000
Enero: 2,1 x 10.000
Febrero: 2,1 x 10.000
Marzo: 2 x 10.000</t>
  </si>
  <si>
    <r>
      <rPr>
        <sz val="10"/>
        <color theme="1"/>
        <rFont val="Calibri"/>
      </rPr>
      <t xml:space="preserve">2,37
</t>
    </r>
    <r>
      <rPr>
        <b/>
        <sz val="10"/>
        <color theme="1"/>
        <rFont val="Calibri"/>
      </rPr>
      <t>Numerador (1369) / Denominador (5770009)</t>
    </r>
  </si>
  <si>
    <t>2,36
1362 / 5769170</t>
  </si>
  <si>
    <t>2,40
1378 / 5752833</t>
  </si>
  <si>
    <t>2,07
1188 / 5752767</t>
  </si>
  <si>
    <t>1,89
1085 / 5748683</t>
  </si>
  <si>
    <r>
      <rPr>
        <b/>
        <sz val="10"/>
        <color theme="1"/>
        <rFont val="Calibri"/>
      </rPr>
      <t>3.3</t>
    </r>
    <r>
      <rPr>
        <sz val="10"/>
        <color theme="1"/>
        <rFont val="Calibri"/>
      </rPr>
      <t xml:space="preserve"> Identificar los pacientes con mayor severidad y riesgo en salud (priorizando las categorias de riesgo 5 y 6) y asegurar su inclusión en programas o modelos de atención integral con el fin de intervenir efectivamente sus condiciones de salud.
</t>
    </r>
    <r>
      <rPr>
        <b/>
        <sz val="10"/>
        <color theme="1"/>
        <rFont val="Calibri"/>
      </rPr>
      <t xml:space="preserve">Fecha de Inicio: </t>
    </r>
    <r>
      <rPr>
        <sz val="10"/>
        <color theme="1"/>
        <rFont val="Calibri"/>
      </rPr>
      <t xml:space="preserve">01/05/2024
</t>
    </r>
    <r>
      <rPr>
        <b/>
        <sz val="10"/>
        <color theme="1"/>
        <rFont val="Calibri"/>
      </rPr>
      <t xml:space="preserve">Soporte: 
1. </t>
    </r>
    <r>
      <rPr>
        <sz val="10"/>
        <color theme="1"/>
        <rFont val="Calibri"/>
      </rPr>
      <t>Documento modelo historia don jose</t>
    </r>
    <r>
      <rPr>
        <b/>
        <sz val="10"/>
        <color theme="1"/>
        <rFont val="Calibri"/>
      </rPr>
      <t xml:space="preserve">
2. </t>
    </r>
    <r>
      <rPr>
        <sz val="10"/>
        <color theme="1"/>
        <rFont val="Calibri"/>
      </rPr>
      <t xml:space="preserve">Estadistica en excel del tablero Power BI: modelo historia don jose </t>
    </r>
    <r>
      <rPr>
        <b/>
        <sz val="10"/>
        <color theme="1"/>
        <rFont val="Calibri"/>
      </rPr>
      <t xml:space="preserve">
Periodicidad entrega SNS: 
</t>
    </r>
    <r>
      <rPr>
        <sz val="10"/>
        <color theme="1"/>
        <rFont val="Calibri"/>
      </rPr>
      <t xml:space="preserve">
</t>
    </r>
    <r>
      <rPr>
        <b/>
        <sz val="10"/>
        <color theme="1"/>
        <rFont val="Calibri"/>
      </rPr>
      <t>1</t>
    </r>
    <r>
      <rPr>
        <sz val="10"/>
        <color theme="1"/>
        <rFont val="Calibri"/>
      </rPr>
      <t xml:space="preserve">. Documento modelo historia don jose </t>
    </r>
    <r>
      <rPr>
        <b/>
        <sz val="10"/>
        <color theme="1"/>
        <rFont val="Calibri"/>
      </rPr>
      <t>única entrega</t>
    </r>
    <r>
      <rPr>
        <sz val="10"/>
        <color theme="1"/>
        <rFont val="Calibri"/>
      </rPr>
      <t xml:space="preserve">
</t>
    </r>
    <r>
      <rPr>
        <b/>
        <sz val="10"/>
        <color theme="1"/>
        <rFont val="Calibri"/>
      </rPr>
      <t>2</t>
    </r>
    <r>
      <rPr>
        <sz val="10"/>
        <color theme="1"/>
        <rFont val="Calibri"/>
      </rPr>
      <t xml:space="preserve">. Estadistica en excel del tablero Power BI: modelo historia don jose </t>
    </r>
    <r>
      <rPr>
        <b/>
        <sz val="10"/>
        <color theme="1"/>
        <rFont val="Calibri"/>
      </rPr>
      <t>Mensual</t>
    </r>
  </si>
  <si>
    <t xml:space="preserve">Número de pacientes identificados con riesgo de salud 5 y 6 marcados en cohortes / número de pacientes identificados con riesgo de salud 5 y 6 </t>
  </si>
  <si>
    <t>90% mensual</t>
  </si>
  <si>
    <r>
      <rPr>
        <sz val="10"/>
        <color theme="1"/>
        <rFont val="Calibri"/>
      </rPr>
      <t xml:space="preserve">83%
</t>
    </r>
    <r>
      <rPr>
        <b/>
        <sz val="10"/>
        <color theme="1"/>
        <rFont val="Calibri"/>
      </rPr>
      <t>Numerador (504000) / Denominador (608913)</t>
    </r>
  </si>
  <si>
    <t>82,59%
509127 / 616472</t>
  </si>
  <si>
    <t>82,15%
504174 / 613722</t>
  </si>
  <si>
    <t>78,72%
530379 / 673760</t>
  </si>
  <si>
    <t>78,36%
530347 / 676810</t>
  </si>
  <si>
    <r>
      <rPr>
        <b/>
        <sz val="10"/>
        <color theme="1"/>
        <rFont val="Calibri"/>
      </rPr>
      <t>3.4</t>
    </r>
    <r>
      <rPr>
        <sz val="10"/>
        <color theme="1"/>
        <rFont val="Calibri"/>
      </rPr>
      <t xml:space="preserve"> Fortalecer los programas de nefroprotección y APS con el fin de disminuir la progresión de la enfermedad renal crónica, a través de la realización de Comites de seguimiento de programas mensuales con las ips especializadas para usuarios 3b en adelante. y la cobertura de los programas de APS 
</t>
    </r>
    <r>
      <rPr>
        <b/>
        <sz val="10"/>
        <color theme="1"/>
        <rFont val="Calibri"/>
      </rPr>
      <t>Fecha de Inicio:</t>
    </r>
    <r>
      <rPr>
        <sz val="10"/>
        <color theme="1"/>
        <rFont val="Calibri"/>
      </rPr>
      <t xml:space="preserve"> 01/05/2024
</t>
    </r>
    <r>
      <rPr>
        <b/>
        <sz val="10"/>
        <color theme="1"/>
        <rFont val="Calibri"/>
      </rPr>
      <t>Soporte: 
1.</t>
    </r>
    <r>
      <rPr>
        <sz val="10"/>
        <color theme="1"/>
        <rFont val="Calibri"/>
      </rPr>
      <t xml:space="preserve"> Base de datos de la cohorte por regional y territorio con los datos  que permitan evaluar los estadios  renales y su evolución </t>
    </r>
    <r>
      <rPr>
        <b/>
        <sz val="10"/>
        <color theme="1"/>
        <rFont val="Calibri"/>
      </rPr>
      <t xml:space="preserve">
Periodicidad entrega SNS:
1.</t>
    </r>
    <r>
      <rPr>
        <sz val="10"/>
        <color theme="1"/>
        <rFont val="Calibri"/>
      </rPr>
      <t xml:space="preserve"> Base de datos de la cohorte por regional y territorio con los datos  que permitan evaluar los estadios  renales y su evolución. </t>
    </r>
    <r>
      <rPr>
        <b/>
        <sz val="10"/>
        <color theme="1"/>
        <rFont val="Calibri"/>
      </rPr>
      <t>Mensual</t>
    </r>
  </si>
  <si>
    <t>Pacientes sin pérdida de la función renal (% de pérdida ≤  5ml/min/1.73m en un año) / número total de pacientes de erc 1-4</t>
  </si>
  <si>
    <t>≥ 60% mensual</t>
  </si>
  <si>
    <r>
      <rPr>
        <sz val="10"/>
        <color theme="1"/>
        <rFont val="Calibri"/>
      </rPr>
      <t xml:space="preserve">69,4%
</t>
    </r>
    <r>
      <rPr>
        <b/>
        <sz val="10"/>
        <color theme="1"/>
        <rFont val="Calibri"/>
      </rPr>
      <t>Numerador(15502) / Denominador (22309)</t>
    </r>
  </si>
  <si>
    <t>69,87%
17219 / 24644</t>
  </si>
  <si>
    <t>69,68%
18195 / 26111</t>
  </si>
  <si>
    <t>69,18%
19976 / 28874</t>
  </si>
  <si>
    <t>69,75%
19875 / 28496</t>
  </si>
  <si>
    <r>
      <rPr>
        <b/>
        <sz val="10"/>
        <color theme="1"/>
        <rFont val="Calibri"/>
      </rPr>
      <t>3.5</t>
    </r>
    <r>
      <rPr>
        <sz val="10"/>
        <color theme="1"/>
        <rFont val="Calibri"/>
      </rPr>
      <t xml:space="preserve"> Aumentar la cobertura de planificación familiar en mujeres en edad fertil con alto riesgo en salud. realizando demanda inducida a mujeres con identificacion de Patologias de alto riesgo desde el control de su patologia y la demanda desde la cohorte.</t>
    </r>
    <r>
      <rPr>
        <sz val="10"/>
        <color rgb="FFFF0000"/>
        <rFont val="Calibri"/>
      </rPr>
      <t xml:space="preserve">  
</t>
    </r>
    <r>
      <rPr>
        <sz val="10"/>
        <color theme="1"/>
        <rFont val="Calibri"/>
      </rPr>
      <t xml:space="preserve">
</t>
    </r>
    <r>
      <rPr>
        <b/>
        <sz val="10"/>
        <color theme="1"/>
        <rFont val="Calibri"/>
      </rPr>
      <t>Fecha de Inicio:</t>
    </r>
    <r>
      <rPr>
        <sz val="10"/>
        <color theme="1"/>
        <rFont val="Calibri"/>
      </rPr>
      <t xml:space="preserve"> 01/05/2024
</t>
    </r>
    <r>
      <rPr>
        <b/>
        <sz val="10"/>
        <color theme="1"/>
        <rFont val="Calibri"/>
      </rPr>
      <t xml:space="preserve">Soporte: 
1. </t>
    </r>
    <r>
      <rPr>
        <sz val="10"/>
        <color theme="1"/>
        <rFont val="Calibri"/>
      </rPr>
      <t xml:space="preserve">Base de datos clasificada por regional y terriotiroo  de la plataforma sigires base planificacion riesgo 3 (base de datos)
</t>
    </r>
    <r>
      <rPr>
        <b/>
        <sz val="10"/>
        <color theme="1"/>
        <rFont val="Calibri"/>
      </rPr>
      <t xml:space="preserve">
Periodicidad entrega SNS:
1. </t>
    </r>
    <r>
      <rPr>
        <sz val="10"/>
        <color theme="1"/>
        <rFont val="Calibri"/>
      </rPr>
      <t xml:space="preserve">Base de datos clasificada por regional y terriotiroo  de la plataforma sigires base planificacion riesgo 3 (base de datos). </t>
    </r>
    <r>
      <rPr>
        <b/>
        <sz val="10"/>
        <color theme="1"/>
        <rFont val="Calibri"/>
      </rPr>
      <t>Mensual</t>
    </r>
  </si>
  <si>
    <t>número de mujeres en riesgo 3 con método de planificación familiar / total de mujeres en edad fértil con riesgo 3</t>
  </si>
  <si>
    <t>Abril: 44,1%
Mayo: 45%
Junio: 45%
Julio: 45%
Agosto: 50%
Septiembre: 50%
Octubre: 50%
Noviembre: 55%
Diciembre: 55%
Enero: 55%
Febrero: 60%
Marzo: 60%</t>
  </si>
  <si>
    <r>
      <rPr>
        <sz val="10"/>
        <color theme="1"/>
        <rFont val="Calibri"/>
      </rPr>
      <t xml:space="preserve">44,1%
</t>
    </r>
    <r>
      <rPr>
        <b/>
        <sz val="10"/>
        <color theme="1"/>
        <rFont val="Calibri"/>
      </rPr>
      <t>Numerador (47788) / Denominador (108253)</t>
    </r>
  </si>
  <si>
    <t>44,08%
40052 / 90853</t>
  </si>
  <si>
    <t>44,36%
41624 / 93826</t>
  </si>
  <si>
    <t>44,80%
42938 / 95845</t>
  </si>
  <si>
    <t>52,75%
49522 / 93876</t>
  </si>
  <si>
    <r>
      <rPr>
        <b/>
        <sz val="10"/>
        <color theme="1"/>
        <rFont val="Calibri"/>
      </rPr>
      <t>3.6</t>
    </r>
    <r>
      <rPr>
        <sz val="10"/>
        <color theme="1"/>
        <rFont val="Calibri"/>
      </rPr>
      <t xml:space="preserve"> Realizar  seguimiento a la cohorte nominal de MME con el fin de garantizar la adherencia oportuna y prevenir la materialización de riesgo.
</t>
    </r>
    <r>
      <rPr>
        <b/>
        <sz val="10"/>
        <color theme="1"/>
        <rFont val="Calibri"/>
      </rPr>
      <t>Fecha Inicio</t>
    </r>
    <r>
      <rPr>
        <sz val="10"/>
        <color theme="1"/>
        <rFont val="Calibri"/>
      </rPr>
      <t xml:space="preserve">: 01/05/2024
</t>
    </r>
    <r>
      <rPr>
        <b/>
        <sz val="10"/>
        <color theme="1"/>
        <rFont val="Calibri"/>
      </rPr>
      <t>Soportes:</t>
    </r>
    <r>
      <rPr>
        <sz val="10"/>
        <color theme="1"/>
        <rFont val="Calibri"/>
      </rPr>
      <t xml:space="preserve"> 
 1. Base gestantes con varibles propias de identificación de la gestante, datos ginecoobtetricos, fecha de la última atención,  profesional que la realiza la misma.
</t>
    </r>
    <r>
      <rPr>
        <b/>
        <sz val="10"/>
        <color theme="1"/>
        <rFont val="Calibri"/>
      </rPr>
      <t>Periodicidad Entrega a SNS:</t>
    </r>
    <r>
      <rPr>
        <sz val="10"/>
        <color theme="1"/>
        <rFont val="Calibri"/>
      </rPr>
      <t xml:space="preserve"> 
 1. Base de gestantes con varibles propias de identificación de la gestante, datos ginecoobtetricos, fecha de la última atención,  profesional que la realiza la misma. </t>
    </r>
    <r>
      <rPr>
        <b/>
        <sz val="10"/>
        <color theme="1"/>
        <rFont val="Calibri"/>
      </rPr>
      <t>Mensual</t>
    </r>
  </si>
  <si>
    <t>(Número de casos de Morbilidad Materna Extrema reportadas en el periodo / Número de nacidos vivos reportados en el periodo) * 1.000</t>
  </si>
  <si>
    <t>Abril: 64 x 1.000
Mayo: 64 x 1.000
Junio: 64 x 1.000
Julio: 62 x 1.000
Agosto: 62 x 1.000
Septiembre: 62 x 1.000
Octubre: 60 x 1.000
Noviembre: 60 x 1.000
Diciembre: 60 x 1.000
Enero: 59 x 1.000
Febrero: 59 x 1.000
Marzo: 58 x 1.000</t>
  </si>
  <si>
    <r>
      <rPr>
        <sz val="10"/>
        <color theme="1"/>
        <rFont val="Calibri"/>
      </rPr>
      <t xml:space="preserve">64 x 1.000
236 / 3700
</t>
    </r>
    <r>
      <rPr>
        <b/>
        <sz val="10"/>
        <color theme="1"/>
        <rFont val="Calibri"/>
      </rPr>
      <t>Fuente: SIVIGILA</t>
    </r>
  </si>
  <si>
    <t>60,37
864 / 14311</t>
  </si>
  <si>
    <t>60,81
1107 / 18204</t>
  </si>
  <si>
    <t>60,72
1312 / 21607</t>
  </si>
  <si>
    <t>62,49
1593 / 25493</t>
  </si>
  <si>
    <t>INDICADORES FENIX</t>
  </si>
  <si>
    <t>Razón mortalidad materna a 42 días</t>
  </si>
  <si>
    <t>Dar cumplimiento a la normatividad vigente aplicable considerando el proceso de intervención forzosa administrativa para administrar la EPS SANITAS: 
Resolución No. 2024160000003002-6 de 2024: "Por la cual se ordena la toma de posesión inmediata de bienes, haberes y negocios y la intervención forzosa administrativa para administrar de la EPS SANITAS S.A.S identificada con NIT. 800.251.440-6"
Resolución No. 005917 de 2017: "Por medio de la cual se adopatan los indicadores y formatos del Sistema de Gestión y Control de Medidas Especiales - FENIX para las EAPB, los Prestadores de Servicios de Salud, los Generadores de Recursos para el SGSSS y Entes Territoriales"</t>
  </si>
  <si>
    <t>1) Hacer seguimiento a gestantes riesgo 3, en control prenatal, de manera mensual a través del Programa Gestantes</t>
  </si>
  <si>
    <t>Número de muertes de mujeres durante el embarazo, parto o perperio (42 días después del parto independiente de la duración del emabrazo, del sitio de parto y debido a cualquier causa relacionada con o agravada por el embarazo mismo o su atención, pero no pos causas accidentales o incidentales) / Número Total de Nacidos Vivos * 100.000</t>
  </si>
  <si>
    <t> ≤ 42,95 por 100.000 NV</t>
  </si>
  <si>
    <t>8,72
1 / 11474</t>
  </si>
  <si>
    <t>13,98
2 / 14311</t>
  </si>
  <si>
    <t>10,99
2 / 18204</t>
  </si>
  <si>
    <t>9,26
2 / 21607</t>
  </si>
  <si>
    <t>11,77
3 / 25493</t>
  </si>
  <si>
    <t>Tasa incidencia de Sífilis Congénita</t>
  </si>
  <si>
    <t>1) Efectuar la aplicación de penicilina sin barreras a usuarias y compañeros, en el centro médico de identificación del evento</t>
  </si>
  <si>
    <t> Número de casos nuevos de sífilis congénita / Total de nacidos vivos en el periodo por 1.000 nacidos vivos (incluidos mortinatos)</t>
  </si>
  <si>
    <t>  ≤ 1,96 casos por 1.000 NV (incluidos mortinatos)</t>
  </si>
  <si>
    <t>0,61 
7 / 11523</t>
  </si>
  <si>
    <t>0,56
8 / 14378</t>
  </si>
  <si>
    <t>0,66
12 / 18294</t>
  </si>
  <si>
    <t>0,83
18 / 21712</t>
  </si>
  <si>
    <t>0,94
24 / 25617</t>
  </si>
  <si>
    <t>Tasa de mortalidad en menores de 5 años por desnutrición</t>
  </si>
  <si>
    <t>1) Hacer seguimiento semanal de los niños y niñas con desnutricion, con el fin de verificar la adherencia al protocolo nacional</t>
  </si>
  <si>
    <t>Número de muertes por desnutrición en menores de 5 años / Total de menores de 5 años * 100.000</t>
  </si>
  <si>
    <t>  ≤ 6,15 por cada 100.000 menores de 5 años</t>
  </si>
  <si>
    <t>0
0 / 281050</t>
  </si>
  <si>
    <t>0
0 / 279686</t>
  </si>
  <si>
    <t>0,36
1 / 278384</t>
  </si>
  <si>
    <t>0,36
1 / 276254</t>
  </si>
  <si>
    <t>0,37
1 / 268525</t>
  </si>
  <si>
    <t>Tasa de mortalidad en menores de 5 años por Enfermedad Diarreica Aguda (EDA)</t>
  </si>
  <si>
    <t>Número de muertes por enfermedad diarreica aguda en menores de 5 años / Total de menores de 5 años * 100.000</t>
  </si>
  <si>
    <t>  ≤ 4,75 por cada 100.000 menores de 5 años</t>
  </si>
  <si>
    <t>0
0 / 278384</t>
  </si>
  <si>
    <t>0
0 / 276254</t>
  </si>
  <si>
    <t>0
0 / 268525</t>
  </si>
  <si>
    <t>Tasa de mortalidad en menores de 5 años por Infección Respiratoria Aguda (IRA)</t>
  </si>
  <si>
    <t xml:space="preserve">1) Desarrollar mesa de pico respiratorio con la red prestadora en el territorio, de seguimiento y al comportamiento del evento, para garantizar la suficiencia de red, referencia y contrarreferencia y servicios de soporte extramural. </t>
  </si>
  <si>
    <t>Número de muertes por IRA en menores de 5 años / Total de menores de 5 años * 100.000</t>
  </si>
  <si>
    <t>  ≤ 10,61 por cada 100.000 menores de 5 años</t>
  </si>
  <si>
    <t>0,36
1 / 281050</t>
  </si>
  <si>
    <t>0,36
1 / 279686</t>
  </si>
  <si>
    <t>0,72
2 / 276254</t>
  </si>
  <si>
    <t>0,74
2 / 268525</t>
  </si>
  <si>
    <t>Tiempo promedio de espera para el incio del tratamiento de cáncer de cuello uterino</t>
  </si>
  <si>
    <t>1) Realizar la captacion diaria de reportes de patologia de afiliadas sospechosas y, efectuar el ingreso a ruta preferencial oncologica.</t>
  </si>
  <si>
    <t>Sumatoria de la diferencia de días calendario entre fecha de inicio de tratamiento y fecha de diagnóstico de cáncer de cuello uterino / Número total de casos de cáncer de cuello uterino diagnósticados en el período (días)</t>
  </si>
  <si>
    <t>   ≤ 30 días</t>
  </si>
  <si>
    <t>39,95
4195 / 105</t>
  </si>
  <si>
    <t>36,88
4942 / 134</t>
  </si>
  <si>
    <t>39,50
7031 / 178</t>
  </si>
  <si>
    <t>41,40
9190 / 222</t>
  </si>
  <si>
    <t>40,90
9203 / 225</t>
  </si>
  <si>
    <t>Tiempo promedio de espera para el incio del tratamiento en cáncer de mama</t>
  </si>
  <si>
    <t>Sumatoria de la diferencia de días calendario entre fecha de inicio de tratamiento y fecha de diagnóstico de cáncer de mama / Número total de casos de cáncer de mama diagnósticados en el período (días)</t>
  </si>
  <si>
    <t>41,64
11950 / 287</t>
  </si>
  <si>
    <t>39,56
12936 / 327</t>
  </si>
  <si>
    <t>43,49
18615 / 428</t>
  </si>
  <si>
    <t>45,93
25904 / 564</t>
  </si>
  <si>
    <t>44,76
26362 / 589</t>
  </si>
  <si>
    <t>Proporción de gestantes con captación temprana al control prenatal (antes semana 10)</t>
  </si>
  <si>
    <t xml:space="preserve">1) Realizar de forma semanal búsqueda activa de pruebas de embarazo positivas desde el laboratorio Colsanitas, enviando los resultados positivos a las regionales para captacion en programa de control prenatal. </t>
  </si>
  <si>
    <t>Número de gestantes que ingresan al control prenatal antes de las 10 semanas / Número de gestantes * 100</t>
  </si>
  <si>
    <t>  ≥ 80%</t>
  </si>
  <si>
    <t>76,50%
25750 / 33659</t>
  </si>
  <si>
    <t>75,63%
24587 / 32508</t>
  </si>
  <si>
    <t>74,31%
23207 / 31229</t>
  </si>
  <si>
    <t>72,26%
21919 / 30332</t>
  </si>
  <si>
    <t>73,03%
20018 / 27410</t>
  </si>
  <si>
    <t>Porcentaje de tamización para virus de inmunodeficiencia humana (VIH) en gestantes</t>
  </si>
  <si>
    <t>1) Entregar mensualmente a las regionales la base de datos de afiliadas con el fin de hacer búsqueda activa de gestantes sin tamizaje de VIH (base de laboratorio semanal) para su gestión</t>
  </si>
  <si>
    <t>Número de gestantes con toma de prueba de Elisa para VIH duante el control prenatal / Número total de gestantes reportadas *100</t>
  </si>
  <si>
    <t>  ≥ 95%</t>
  </si>
  <si>
    <t>86,31%
29051 / 33659</t>
  </si>
  <si>
    <t>85,50%
27795 / 32508</t>
  </si>
  <si>
    <t>83,99%
26230 / 31229</t>
  </si>
  <si>
    <t>83,79%
25414 / 30332</t>
  </si>
  <si>
    <t>92,04%
25228 / 27410</t>
  </si>
  <si>
    <t>Cobertura de vacunación de tercera dosis de pentavalente en niños y niñas menores de un año</t>
  </si>
  <si>
    <t>1) Continuar con la implementación de la Estrategia puesta al dia - vacunacion de 0 a 6 años, haciendo seguimiento a su ejecución</t>
  </si>
  <si>
    <t>Número de menores de un año a quienes se aplica tercera dosis de pentavalente / Número de menores de un año reportados *100</t>
  </si>
  <si>
    <t>20,31%
9873 / 48.608</t>
  </si>
  <si>
    <t>27,57%
13403 / 48608</t>
  </si>
  <si>
    <t>36,66%
16363 / 48608</t>
  </si>
  <si>
    <t>40,67%
19767 / 48608</t>
  </si>
  <si>
    <t>50,50%
23316 / 46169</t>
  </si>
  <si>
    <t xml:space="preserve">Proporción de mujeres entre 25 y 65 años que se realizan las pruebas de tamización para el cáncer de cuello uterino  </t>
  </si>
  <si>
    <t xml:space="preserve">1) Hacer la identificación mensual de mujeres candidatas a toma de CCV y envio de archivo a las regionales para su gestión, posterior seguimiento a dicha gestión en comité de RIAS </t>
  </si>
  <si>
    <t>Número de mujeres tamizadas para cáncer de cuello uterino con la tecnología indicada según edad y lugar de residencia / Total de mujeres objeto de tamización (según estimaciones) * 100</t>
  </si>
  <si>
    <t>  ≥ 70%</t>
  </si>
  <si>
    <t>56,78%
1007347 / 1774166</t>
  </si>
  <si>
    <t>56,84%
1014133 / 1784074</t>
  </si>
  <si>
    <t>57,01% 
1016135 / 1782393</t>
  </si>
  <si>
    <t>64,64% 
1167584 / 1806346</t>
  </si>
  <si>
    <t>64,61% 
1152250 / 1783302</t>
  </si>
  <si>
    <t>Proporción de mujeres con citología cervicouterina anormal que cumplen el estándar de 30 días para la toma de colposcopia</t>
  </si>
  <si>
    <t>1) Enviar semanalmente a la IPS los resultados anormales, con el fin de hacer la toma de colposcopia, con seguimiento mensual a la realización del examen</t>
  </si>
  <si>
    <t>Número de mujeres que cumplen con el estándar de 30 días para toma de colposcopia / Número de mujeres con citología anormal * 100</t>
  </si>
  <si>
    <t>25,07%
995 / 3969</t>
  </si>
  <si>
    <t>24,37%
980 /4022</t>
  </si>
  <si>
    <t>23,71%
976 / 4117</t>
  </si>
  <si>
    <t>26,78%
1311 / 4895</t>
  </si>
  <si>
    <t>23,89%
1092 / 4570</t>
  </si>
  <si>
    <t xml:space="preserve">Proporción de mujeres entre los 50 y 69 años con toma de mamografía en los últimos 2 años. </t>
  </si>
  <si>
    <t>1) Entregar mensualmente a la red prestadora la base de datos de afiliadas entre los 50 y 69 años, con el fin de hacer demanda inducida y seguimiento a efectividad de toma</t>
  </si>
  <si>
    <t>Número de mujeres de 50-69 años que cuenta con mamografia en los últimos 2 años / Total mujeres entre 50 y 69 años objeto de tamización * 100</t>
  </si>
  <si>
    <t>44,37%
270641 / 610018</t>
  </si>
  <si>
    <t>44,63%
273314 / 612446</t>
  </si>
  <si>
    <t>44,76%
276853 / 618498</t>
  </si>
  <si>
    <t>43,16%
268256 / 621517</t>
  </si>
  <si>
    <t>44,99%
279099 / 620337</t>
  </si>
  <si>
    <t>Proporción de pacientes diabéticos controlados</t>
  </si>
  <si>
    <t>1) Realizar seguimiento mensual a la cobertura de toma de hemoglobina glicosilada, desde el programa de crónicos</t>
  </si>
  <si>
    <t>Número de pacientes con diagnóstico de diabetes mellitus con hemoglobina glicosilada menor a 7% en los últimos seis meses / Número total de pacientes con diagnóstico de Diabetes Mellitus reportados * 100</t>
  </si>
  <si>
    <t xml:space="preserve">  ≥ 50%</t>
  </si>
  <si>
    <t>41,14%
114539 / 278437</t>
  </si>
  <si>
    <t>39,81%
111721 / 280656</t>
  </si>
  <si>
    <t>41,28%
115866 / 283120</t>
  </si>
  <si>
    <t>40,55%
115886 / 285788</t>
  </si>
  <si>
    <t>39,65%
114032 / 287606</t>
  </si>
  <si>
    <t>Control de la presión arterial (&lt;140/90)</t>
  </si>
  <si>
    <t>1) Hacer seguimiento al Programa de Crónicos de forma mensual, particularmente a la cobertura que tiene el programa por regional</t>
  </si>
  <si>
    <t>Número de pacientes del denominador con cifras de presión arterial &lt; 140/90 mmHg en el último semestre / Número total de pacientes con HTA o DM o ERC sin TRR * 100</t>
  </si>
  <si>
    <t>  ≥ 60%</t>
  </si>
  <si>
    <t>70,24%
416319 / 592703</t>
  </si>
  <si>
    <t>70,37
421793 / 599423</t>
  </si>
  <si>
    <t>70,66
426391 / 603424</t>
  </si>
  <si>
    <t>70,89
432399 / 609969</t>
  </si>
  <si>
    <t>71,33
438138 / 614232</t>
  </si>
  <si>
    <t xml:space="preserve">Control de hipertensión arterial (&lt;150/90) </t>
  </si>
  <si>
    <t>Número de pacientes del denominador con cifras de presión arterial &lt; 150/90 mmHg en el último semestre / Número total de pacientes con HTA o DM o ERC sin TRR * 100</t>
  </si>
  <si>
    <t>70,71%
133674 / 189041</t>
  </si>
  <si>
    <t>70,46
132034 / 187378</t>
  </si>
  <si>
    <t>70,74
131908 / 186476</t>
  </si>
  <si>
    <t>70,58
131642 / 186509</t>
  </si>
  <si>
    <t>71,06
132545 / 186534</t>
  </si>
  <si>
    <t>FINANCIERO</t>
  </si>
  <si>
    <r>
      <rPr>
        <b/>
        <sz val="10"/>
        <color theme="1"/>
        <rFont val="Calibri"/>
      </rPr>
      <t>Orden 4.</t>
    </r>
    <r>
      <rPr>
        <sz val="10"/>
        <color theme="1"/>
        <rFont val="Calibri"/>
      </rPr>
      <t xml:space="preserve"> Mejorar el indicador de siniestralidad a través de la adopción de estrategias eficientes de gestión del riesgo en salud, adecuado a las características de los territorios y del fortalecimiento del modelo de atención en salud; de tal forma que se garanticen servicios accesibles, oportunos, seguros, pertinentes, continuos y en un costo eficiente.</t>
    </r>
  </si>
  <si>
    <t>La entidad INCUMPLE los preceptos normativos respecto a los porcentajes de siniestralidad, para  régimen subsidiado establece que el porcentaje de siniestralidad debe ser el 92% y en el régimen contributivo es del 90%, a corte diciembre 31 de 2023, la siniestralidad del régimen subsidiado se ubica en el 99% y del régimen contributivo en el 103%    
Incremento progresivo en la tasa de siniestralidad desde 2019 hasta 2023 ubicándose encima del 100% indicando un crecimiento  en la proporción de los costos de salud frente a los ingresos operacionales, lo que infiere que la EPS no logra equilibrar su operación corriente, colocando en riesgo la garantía de prestación de servicios con oportunidad y calidad a sus afiliados.
El 76% de los contratos se encuentran bajo la modalidad de evento, donde un gran porcentaje de ellos están bajo tarifas Soat y tarifa propia de la IPS, lo que incrementa los costos en la facturación.
Dispersión geográfica debido a que la EPS Sanitas del total de los 562 municipios donde hace presencia, en 206 de ellos tiene una población inferior a mil (1.000) afiliados, incrementando el costo en la prestación de los servicios de salud</t>
  </si>
  <si>
    <r>
      <rPr>
        <b/>
        <sz val="10"/>
        <color theme="1"/>
        <rFont val="Calibri"/>
      </rPr>
      <t>4.1</t>
    </r>
    <r>
      <rPr>
        <sz val="10"/>
        <color theme="1"/>
        <rFont val="Calibri"/>
      </rPr>
      <t xml:space="preserve"> Construir una politica tarifaria ajustada a los costos de produccion y venta de los servicios incluidos en el PBS, medicamentos e insumos, material de osteosintesis, por territorios, la cual será el referente en la contratacion de servicios de la EPS. Lo anterior, como una acción de control del costo médico
</t>
    </r>
    <r>
      <rPr>
        <b/>
        <sz val="10"/>
        <color theme="1"/>
        <rFont val="Calibri"/>
      </rPr>
      <t>Soporte: Documento de Política
Fecha de Inicio: 01/07/2024
Periodicidad: Semestral</t>
    </r>
    <r>
      <rPr>
        <sz val="10"/>
        <color theme="1"/>
        <rFont val="Calibri"/>
      </rPr>
      <t xml:space="preserve"> (Única entrega)</t>
    </r>
  </si>
  <si>
    <t>Vicepresidencia de gestión de la Red de Servicios 
Vicepresidencia de operaciones
Analitica de datos</t>
  </si>
  <si>
    <t>Jerson Florez
Paola Bernal
Juan Camilo Viancha</t>
  </si>
  <si>
    <t>Documento de política tarifaria</t>
  </si>
  <si>
    <t>1 Documento Implementado</t>
  </si>
  <si>
    <r>
      <rPr>
        <b/>
        <sz val="10"/>
        <color theme="1"/>
        <rFont val="Calibri"/>
      </rPr>
      <t>4.2</t>
    </r>
    <r>
      <rPr>
        <sz val="10"/>
        <color theme="1"/>
        <rFont val="Calibri"/>
      </rPr>
      <t xml:space="preserve"> Realizar proceso de renegociación de tarifas y/o de implementación de nuevas modalidades de contratación, a través de la revisión y ajuste de los contratos que actualmente se encuentran suscritos bajo la modalidad de evento, cuya participación en el costo (facturación) sume el 30%, con el fin de mantener o reducir el costo médico de tal forma que, sea posible obtener mayor eficiencia de los recursos entregados a la administración de la EPS y, así mismo impactar el indicador de siniestralidad. Dicho ajuste se realizará teniendo en cuenta territorios, el perfil epidemiologico, cambios en la demanda y servicios, evolución de las tecnologías médicas, entre otros. 
</t>
    </r>
    <r>
      <rPr>
        <b/>
        <sz val="10"/>
        <color theme="1"/>
        <rFont val="Calibri"/>
      </rPr>
      <t>Soporte: Informe de contratación de red de servicios, detallando los ajustes por concepto (tarifas - modalidad contratación)
Fecha de Inicio:  01/07/2024
Periodicidad: Trimestral</t>
    </r>
  </si>
  <si>
    <t xml:space="preserve">Vicepresidencia de gestión de la Red de Servicios </t>
  </si>
  <si>
    <t>Número de Contratos ajustado por tarifas / Número de contratos por evento que suman el 30% de participación en el costo</t>
  </si>
  <si>
    <t>0%
(0/9)</t>
  </si>
  <si>
    <t>Número de Contratos ajustados por modalidad / Número de contratos por evento que suman el 30% de participación en el costo</t>
  </si>
  <si>
    <r>
      <rPr>
        <b/>
        <sz val="10"/>
        <color theme="1"/>
        <rFont val="Calibri"/>
      </rPr>
      <t>4.3</t>
    </r>
    <r>
      <rPr>
        <sz val="10"/>
        <color theme="1"/>
        <rFont val="Calibri"/>
      </rPr>
      <t xml:space="preserve"> Realizar un análisis de la red contratada para patología de alto costo y de rutas de atención priorizadas, con el fin de proyectar y establecer modelos integrales de atención a través de contratación con modalidades prospectivas. Lo anterior, orientado a mantener o reducir el costo médico, especialmente en alto costo y rutas de atención priorizadas, mediante un cambio en los modelos de contratación, con seguimiento y evaluación trimestral
</t>
    </r>
    <r>
      <rPr>
        <b/>
        <sz val="10"/>
        <color theme="1"/>
        <rFont val="Calibri"/>
      </rPr>
      <t>Soportes: Contratos u otrosis modificatorios, actas de seguimiento y evaluacion semestral
Fecha de inicio: 1/07/2024
Periodicidad: Trimestral</t>
    </r>
  </si>
  <si>
    <t>Vicepresidencia de gestión de la Red de Servicios 
Vicepresidencia de gestion del riesgo en salud</t>
  </si>
  <si>
    <t>Jerson Florez
Martha Lucia Arias</t>
  </si>
  <si>
    <t>Numero total de modelos integrales implementados bajo modalidades prospectivas/numero total de modelos bajo modalidad prospectiva proyectados</t>
  </si>
  <si>
    <t>0%
0/10</t>
  </si>
  <si>
    <t>70%
7/10</t>
  </si>
  <si>
    <r>
      <rPr>
        <b/>
        <sz val="10"/>
        <color rgb="FF000000"/>
        <rFont val="Calibri"/>
      </rPr>
      <t>4.4</t>
    </r>
    <r>
      <rPr>
        <sz val="10"/>
        <color rgb="FF000000"/>
        <rFont val="Calibri"/>
      </rPr>
      <t xml:space="preserve"> Efectuar revisión y seguimiento a las evaluaciones a los acuerdos de voluntades contratados con modalidades de riesgo compartido, Pago global prospectivo, libro abierto, con el fin de verificar que los ajustes a las frecuencias de uso, los descuentos, recobros y/o reconocimiento de incentivos, se estén ejecutando conforme a los resultados de las evaluaciones realizadas y, en el marco de lo establecido en el decreto 441 de 2022.
</t>
    </r>
    <r>
      <rPr>
        <b/>
        <sz val="10"/>
        <color rgb="FF000000"/>
        <rFont val="Calibri"/>
      </rPr>
      <t>Soportes:Informes de seguimiento trimestral
Cronograma de proyección de evaluaciones
Fecha de inicio: 1 de julio de 2024
Periodicidad: Trimestral</t>
    </r>
  </si>
  <si>
    <t>Número de prestadores evaluados en forma en trimestral / Número prestadores proyectados a evaluar en el trismestre</t>
  </si>
  <si>
    <t>121 prestadores con contratos modalidades Riesgo compartido, libro abierto y/o PGP</t>
  </si>
  <si>
    <t xml:space="preserve">36%
46/128
</t>
  </si>
  <si>
    <t>69%
88/128</t>
  </si>
  <si>
    <r>
      <rPr>
        <b/>
        <sz val="10"/>
        <color theme="1"/>
        <rFont val="Calibri"/>
      </rPr>
      <t>Orden 5.</t>
    </r>
    <r>
      <rPr>
        <sz val="10"/>
        <color theme="1"/>
        <rFont val="Calibri"/>
      </rPr>
      <t xml:space="preserve"> Gestionar el recaudo efectivo de la cartera radicada y conciliada ante los entes territoriales, ADRES y demás deudores, adelantando las acciones jurídicas que se consideren necesarias de acuerdo con el análisis individualizado de los recursos del sistema general de seguridad social en salud pendientes de recaudar.</t>
    </r>
  </si>
  <si>
    <t>Las CxC de la EPS Sanitas a diciembre 31 de 2023, se ubican en $1.1 billones, se presenta un incremento del 18% respecto del 2022 vigencia en la cual las CxC se ubicaron en $993,580 millones, es decir el incremento en términos monetarios es de $180.047 millones. 
Luego, de esta cartera presentada, el 93% de las CxC por valor de $1.090 billones, corresponde a CxC a deudores del Sistema General de Seguridad Social en Salud-SGSSS, la mayor representación de estas CxC corresponde al ADRES por concepto de recobros de presupuestos máximos por valor de $483.659 millones y por concepto de déficit de presupuestos máximos por valor de $702.864 millones. 
El incremento de las CxC a corte 31 de diciembre de 2023 y 31 de Marzo de 2024, devienen principlamente por el reconocimiento del deficit de Presupuestos Máximos, valores que se encuentran en procesos juridicos ante la ADRES y el MINISTERIO DE SALUD Y PROTECCIÓN SOCIAL</t>
  </si>
  <si>
    <r>
      <rPr>
        <b/>
        <sz val="10"/>
        <color theme="1"/>
        <rFont val="Calibri"/>
      </rPr>
      <t>5.1</t>
    </r>
    <r>
      <rPr>
        <sz val="10"/>
        <color theme="1"/>
        <rFont val="Calibri"/>
      </rPr>
      <t xml:space="preserve"> Analizar el estado de cartera por edades de la EPS, a través de matriz con criterios de información mínimos, tales como: -Relación de terceros, tipo de gestión de cobro, depuraciones, pendientes de radicados, saldos, entre otros
</t>
    </r>
    <r>
      <rPr>
        <b/>
        <sz val="10"/>
        <color theme="1"/>
        <rFont val="Calibri"/>
      </rPr>
      <t xml:space="preserve">Soporte: Estado de cartera por deudor y por edades
Fecha de Inicio: Junio 2024
Periodicidad: Anual </t>
    </r>
  </si>
  <si>
    <t>Vicepresidencia Financiera</t>
  </si>
  <si>
    <t>Gustavo Murcia</t>
  </si>
  <si>
    <t xml:space="preserve">
Total deudores analizados / Too 10 deudores
</t>
  </si>
  <si>
    <t>Meta: 10</t>
  </si>
  <si>
    <t>0/10</t>
  </si>
  <si>
    <r>
      <rPr>
        <b/>
        <sz val="10"/>
        <color theme="1"/>
        <rFont val="Calibri"/>
      </rPr>
      <t>5.2</t>
    </r>
    <r>
      <rPr>
        <sz val="10"/>
        <color theme="1"/>
        <rFont val="Calibri"/>
      </rPr>
      <t xml:space="preserve"> Realizar convocatoria de aclaración de CxC con los diferentes deudores de la EPS, priorizando el Top 10 del total de los deudores, en los cuales se concentra el 98% de las CxC, conforme al análisis de cartera que se efectue.
</t>
    </r>
    <r>
      <rPr>
        <b/>
        <sz val="10"/>
        <color theme="1"/>
        <rFont val="Calibri"/>
      </rPr>
      <t>Soporte: Carta de Convocatoria
Cronograma de envío de circularización
Fecha de Inicio: Junio 2024
Periodicidad: Trimestral
Seguimiento: Mensual</t>
    </r>
  </si>
  <si>
    <t>Número de Deudores Convocados del TOP 10 / Numero Total de Deudores del TOP 10</t>
  </si>
  <si>
    <t>META TOP 10</t>
  </si>
  <si>
    <r>
      <rPr>
        <b/>
        <sz val="10"/>
        <color theme="1"/>
        <rFont val="Calibri"/>
      </rPr>
      <t>5.3</t>
    </r>
    <r>
      <rPr>
        <sz val="10"/>
        <color theme="1"/>
        <rFont val="Calibri"/>
      </rPr>
      <t xml:space="preserve"> Adelantar las acciones de conciliación con los diferentes deudores priorizados por la EPS.
</t>
    </r>
    <r>
      <rPr>
        <b/>
        <sz val="10"/>
        <color theme="1"/>
        <rFont val="Calibri"/>
      </rPr>
      <t>Soporte: Informe de Seguimiento Gestión de Cobro y Recaudo de Cartera, que incluya una resumen de las acciones adelantadas junto con los resultados obtenidos y, las mejoras identificadas
Cronograma de Conciliaciones
Actas de conciliación suscritas
Fecha de Inicio: Junio 2024
Periodicidad: Mensual</t>
    </r>
  </si>
  <si>
    <t>Número de Conciliaciones suscritas / Total de Conciliaciones programadas
Valor de la cartera en conciliación / Valor de la cartera total</t>
  </si>
  <si>
    <r>
      <rPr>
        <b/>
        <sz val="10"/>
        <color theme="1"/>
        <rFont val="Calibri"/>
      </rPr>
      <t>5.4</t>
    </r>
    <r>
      <rPr>
        <sz val="10"/>
        <color theme="1"/>
        <rFont val="Calibri"/>
      </rPr>
      <t xml:space="preserve"> Adelantar las acciones judiciales contra los diferentes deudores identificadas por la EPS.
</t>
    </r>
    <r>
      <rPr>
        <b/>
        <sz val="10"/>
        <color theme="1"/>
        <rFont val="Calibri"/>
      </rPr>
      <t>Soporte: Informe de Seguimiento acciones juridicas adelantas contra los deudores de la EPS, que incluya una resumen de las acciones adelantadas junto con los resultados obtenidos y, las mejoras identificadas
Fecha de Inicio: Junio 2024
Periodicidad: Mensual</t>
    </r>
  </si>
  <si>
    <t>Vicepresidencia Juridica</t>
  </si>
  <si>
    <t>David Alejandro Cabal</t>
  </si>
  <si>
    <t>Número de acciones judiciales instauradas y en curso / Numero de deudores que requieren acción judicial</t>
  </si>
  <si>
    <t xml:space="preserve">100% =
1348 / 1348 </t>
  </si>
  <si>
    <t>100%
1374/1374</t>
  </si>
  <si>
    <t xml:space="preserve"> 100%
1367/1367</t>
  </si>
  <si>
    <t>Valor de la cartera en gestión judicial / Valor de la cartera total</t>
  </si>
  <si>
    <t>98% =
1.112.618.566.102 / 1.131.827.040.385</t>
  </si>
  <si>
    <t>1.120.968.387.677</t>
  </si>
  <si>
    <t>1.119.754.189.133</t>
  </si>
  <si>
    <r>
      <rPr>
        <b/>
        <sz val="10"/>
        <color theme="1"/>
        <rFont val="Calibri"/>
      </rPr>
      <t>5.5</t>
    </r>
    <r>
      <rPr>
        <sz val="10"/>
        <color theme="1"/>
        <rFont val="Calibri"/>
      </rPr>
      <t xml:space="preserve"> Realizar el recaudo efectivo de las CxC, correspondiente a los diez (10) deudores priorizados.
</t>
    </r>
    <r>
      <rPr>
        <b/>
        <sz val="10"/>
        <color theme="1"/>
        <rFont val="Calibri"/>
      </rPr>
      <t>Soporte: Informe de Seguimiento Gestión de Cobro y Recaudo de Cartera, que incluya una resumen de las acciones adelantadas junto con los resultados obtenidos y, las mejoras identificadas
Actas de conciliación suscrita
Fecha de Inicio: Junio 2024
Periodicidad: Mensual</t>
    </r>
  </si>
  <si>
    <t>Recaudo de cartera con corte 31 de marzo 2024 / Cartera pendiente de recaudo a corte 31 de marzo 2024
Valor Total Procesos Judiciales Instaurados / Valor Total de Recuado de los procesos judiciales instaurados..</t>
  </si>
  <si>
    <t>0/105216353984</t>
  </si>
  <si>
    <r>
      <rPr>
        <b/>
        <sz val="10"/>
        <color theme="1"/>
        <rFont val="Calibri"/>
      </rPr>
      <t>5.6</t>
    </r>
    <r>
      <rPr>
        <sz val="10"/>
        <color theme="1"/>
        <rFont val="Calibri"/>
      </rPr>
      <t xml:space="preserve"> Realizar cesiones de credito de las CxC con entes Territoriales (130508), que permitan el recaudo de las CxC y la disminución de las CxP con las Entidades Públicas.
</t>
    </r>
    <r>
      <rPr>
        <b/>
        <sz val="10"/>
        <color theme="1"/>
        <rFont val="Calibri"/>
      </rPr>
      <t>Soporte: Cesiones de credito suscritas entre las partes
Detalle de la cuenta 130508 - verificar por regionales y territorios
Fecha Inicio: Junio de 2024
Periodicidad: Trimestral</t>
    </r>
  </si>
  <si>
    <t>Valor Cesiones y/o Recaudo CxC/ Total de las CxC al ente territorial a 31 de Marzo de 2024.</t>
  </si>
  <si>
    <t>0/599496990</t>
  </si>
  <si>
    <r>
      <rPr>
        <b/>
        <sz val="10"/>
        <color theme="1"/>
        <rFont val="Calibri"/>
      </rPr>
      <t>5.7</t>
    </r>
    <r>
      <rPr>
        <sz val="10"/>
        <color theme="1"/>
        <rFont val="Calibri"/>
      </rPr>
      <t xml:space="preserve"> Adelantar las acciones de conciliación y gestiones de recuperación con los demas deudores que representan el saldo del 2% restante de las CxC de la EPS SANITAS.
</t>
    </r>
    <r>
      <rPr>
        <b/>
        <sz val="10"/>
        <color theme="1"/>
        <rFont val="Calibri"/>
      </rPr>
      <t>Soporte: Informe de Seguimiento Gestión de Cobro y Recaudo de Cartera, que incluya una resumen de las acciones adelantadas junto con los resultados obtenidos y, las mejoras identificadas
Cronograma de Conciliaciones
Fecha de Inicio: Junio 2024
Periodicidad: Mensual</t>
    </r>
  </si>
  <si>
    <t xml:space="preserve">Recaudo de cartera con corte 31 de marzo de 2024 (del 2% restante de deudores) / Total Cartera de Servicios de Salud a corte marzo de 2024 (del 2% restante de deudores) </t>
  </si>
  <si>
    <t>10% de recaudo del 2%  de la línea base restante 
7,966,350,055</t>
  </si>
  <si>
    <t>0/79663500546</t>
  </si>
  <si>
    <r>
      <rPr>
        <b/>
        <sz val="10"/>
        <color theme="1"/>
        <rFont val="Calibri"/>
      </rPr>
      <t>Orden 6.</t>
    </r>
    <r>
      <rPr>
        <sz val="10"/>
        <color theme="1"/>
        <rFont val="Calibri"/>
      </rPr>
      <t xml:space="preserve"> Gestionar y realizar la conciliación, depuración y pago de las obligaciones pendientes con la red prestadora y proveedora de servicios y tecnologías en salud, garantizando la estabilización del flujo de recursos y la atención a la población afiliada. Esta actividad incluirá la presentación de un plan de pagos que resulte acorde con sus obligaciones y el detalle de las fuentes de financiación.</t>
    </r>
  </si>
  <si>
    <t xml:space="preserve"> - Existen deficiencias en la aplicación de las políticas y procedimientos para la contratación y el pago oportuno de tecnologías de salud, debido a que los  resultados de los indicadores de contratación y pago de tecnologías en salud presentan  un cumplimiento en alrededor del 40% en la política de contratación y pagos.
 - La EPS ha faltado a la obligación de pago a la red prestadora y proveedora de servicios y tecnologías en salud. El no pago ha incidido particularmente en las condiciones de garantía del derecho a la salud a su población afiliada. En efecto, las deudas con EPS ascendían para diciembre de 2023 a la suma de $ 2.043.289.989.569 millones de pesos
- Desequilibrio entre los Ingresos, Costos y gastos de la EPS SANITAS a corte 31 de diciembre de 2023, han generado un incremento exponencial de las CxP con la red prestadora de servicios de salud.
- Flujos de Caja deficitarios que limitan el pago del total de las obligaciones adquiridas para la prestación de los servicios de salud.</t>
  </si>
  <si>
    <r>
      <rPr>
        <b/>
        <sz val="10"/>
        <color theme="1"/>
        <rFont val="Calibri"/>
      </rPr>
      <t>6.1</t>
    </r>
    <r>
      <rPr>
        <sz val="10"/>
        <color theme="1"/>
        <rFont val="Calibri"/>
      </rPr>
      <t xml:space="preserve"> Analizar el estado de cuentas por pagar por edades de la EPS , por concepto de prestación de servicios de salud
</t>
    </r>
    <r>
      <rPr>
        <b/>
        <sz val="10"/>
        <color theme="1"/>
        <rFont val="Calibri"/>
      </rPr>
      <t xml:space="preserve">Soporte: Estado de cuentas por pagar por deudor y por edades
Fecha de Inicio: Junio 2024
Periodicidad: Anual </t>
    </r>
  </si>
  <si>
    <t xml:space="preserve">
Total acreedores analizados / Top 100 acreedores
</t>
  </si>
  <si>
    <t>Meta: 100</t>
  </si>
  <si>
    <t>0/100</t>
  </si>
  <si>
    <r>
      <rPr>
        <b/>
        <sz val="10"/>
        <color theme="1"/>
        <rFont val="Calibri"/>
      </rPr>
      <t>6.2</t>
    </r>
    <r>
      <rPr>
        <sz val="10"/>
        <color theme="1"/>
        <rFont val="Calibri"/>
      </rPr>
      <t xml:space="preserve"> Circularizar con la RED Prestadora de Servicios de Salud y Proveedores de Tecnologías sobre las cuentas por pagar que las IPS tienen registradas por parte de la EPS, priozando aquellos que por valor o monto sumen al menos el 80% del pasivo.
</t>
    </r>
    <r>
      <rPr>
        <b/>
        <sz val="10"/>
        <color theme="1"/>
        <rFont val="Calibri"/>
      </rPr>
      <t>Soporte: CARTA DE CIRCULARIZACION
Soporte de envío
Fecha de Inicio: Mayo 2024
Periodicidad: TRIMESTRAL</t>
    </r>
  </si>
  <si>
    <t>Numero de Solicitudes de Circularización enviadas / Total de Acreedores Focalizados</t>
  </si>
  <si>
    <r>
      <rPr>
        <b/>
        <sz val="10"/>
        <color theme="1"/>
        <rFont val="Calibri"/>
      </rPr>
      <t>6.3</t>
    </r>
    <r>
      <rPr>
        <sz val="10"/>
        <color theme="1"/>
        <rFont val="Calibri"/>
      </rPr>
      <t xml:space="preserve"> Identificar y priorizar conciliaciones de estas CxP tanto con Red Prestadora como con Proveedores de tecnologías en salud.
</t>
    </r>
    <r>
      <rPr>
        <b/>
        <sz val="10"/>
        <color theme="1"/>
        <rFont val="Calibri"/>
      </rPr>
      <t>Soporte: Informe resumen de circularización y priorización
Cronograma de Conciliación
Fecha de Inicio: Junio 2024
Periodicidad: Mensual</t>
    </r>
  </si>
  <si>
    <t>Número de Conciliaciones suscritas del TOP 100 / Total de Conciliaciones programadas del TOP 100</t>
  </si>
  <si>
    <r>
      <rPr>
        <b/>
        <sz val="10"/>
        <color theme="1"/>
        <rFont val="Calibri"/>
      </rPr>
      <t>6.4</t>
    </r>
    <r>
      <rPr>
        <sz val="10"/>
        <color theme="1"/>
        <rFont val="Calibri"/>
      </rPr>
      <t xml:space="preserve"> Conciliar cuentas por pagar y efectuar acuerdos de pago, conforme a las conciliaciones suscritas
</t>
    </r>
    <r>
      <rPr>
        <b/>
        <sz val="10"/>
        <color theme="1"/>
        <rFont val="Calibri"/>
      </rPr>
      <t>Soporte: Informe de conciliaciones y de acuerdos de pago suscritos
Fecha de Inicio: Julio 2024
Periodicidad: Mensual</t>
    </r>
  </si>
  <si>
    <t>Valor Anual conciliado / Valor Pasivo Linea Base</t>
  </si>
  <si>
    <t>0/1557795605043</t>
  </si>
  <si>
    <t>Valor Pagado / Valor Conciliado</t>
  </si>
  <si>
    <t>Número de prestadores con pagos realizados / Número de prestadores conciliados</t>
  </si>
  <si>
    <r>
      <rPr>
        <b/>
        <sz val="10"/>
        <color theme="1"/>
        <rFont val="Calibri"/>
      </rPr>
      <t>6.5</t>
    </r>
    <r>
      <rPr>
        <sz val="10"/>
        <color theme="1"/>
        <rFont val="Calibri"/>
      </rPr>
      <t xml:space="preserve"> Aplicar los descuentos por pronto pago que conceda voluntariamente la Red Prestadora, de acuerdo con las conciliaciones de CxP efectuadas.
</t>
    </r>
    <r>
      <rPr>
        <b/>
        <sz val="10"/>
        <color theme="1"/>
        <rFont val="Calibri"/>
      </rPr>
      <t>Soporte: Notificación voluntaria del prestador solicitando la aplicación del descuento
Nota contable de aplicación del descuento
Fecha de Inicio: Junio 2024
Periodicidad: Mensual</t>
    </r>
  </si>
  <si>
    <t>Valor Descuentos por pronto pago / Total de las CxP a Marzo de 2024</t>
  </si>
  <si>
    <r>
      <rPr>
        <b/>
        <sz val="10"/>
        <color theme="1"/>
        <rFont val="Calibri"/>
      </rPr>
      <t>6.6</t>
    </r>
    <r>
      <rPr>
        <sz val="10"/>
        <color theme="1"/>
        <rFont val="Calibri"/>
      </rPr>
      <t xml:space="preserve"> Depuración de las CxP, derivadas de las Reservas Técnicas por Autorizaciones no prestadas con vencimiento de término mayor o igual a un (01) año.
</t>
    </r>
    <r>
      <rPr>
        <b/>
        <sz val="10"/>
        <color theme="1"/>
        <rFont val="Calibri"/>
      </rPr>
      <t>Soporte: Registro Contable de liberación de reservas técnicas por autorizaciones prescritas
Fecha de Inicio: Julio 2024
Periodicidad: Mensual</t>
    </r>
  </si>
  <si>
    <t>Valor Total de las Reservas Técnicas Liberadas por Autorizaciones / Total de las CxP a Marzo de 2024</t>
  </si>
  <si>
    <t xml:space="preserve">
Liberación Reservas Técnicas 
(Cuenta Contable 6109 FT001)
178.872.753.374</t>
  </si>
  <si>
    <t xml:space="preserve">
Liberación Reservas Técnicas 
(Cuenta Contable 6109 FT001)
202.535.401.351</t>
  </si>
  <si>
    <t xml:space="preserve">
Liberación Reservas Técnicas 
(Cuenta Contable 6109 FT001)
224.057.318.712</t>
  </si>
  <si>
    <t xml:space="preserve">
Liberación Reservas Técnicas 
(Cuenta Contable 6109 FT001)
247.332.308.038</t>
  </si>
  <si>
    <r>
      <rPr>
        <b/>
        <sz val="10"/>
        <color theme="1"/>
        <rFont val="Calibri"/>
      </rPr>
      <t>6.7</t>
    </r>
    <r>
      <rPr>
        <sz val="10"/>
        <color theme="1"/>
        <rFont val="Calibri"/>
      </rPr>
      <t xml:space="preserve"> Depuración de las CxP por prescripción de los terminos de reclamación de las obligaciones.
</t>
    </r>
    <r>
      <rPr>
        <b/>
        <sz val="10"/>
        <color theme="1"/>
        <rFont val="Calibri"/>
      </rPr>
      <t>Soporte: Registro Contable de la depuración de las CxP que hayan prescrito
Fecha de Inicio: Agosto 2024
Periodicidad: Semestral</t>
    </r>
  </si>
  <si>
    <t>Valor prescripión de las CxP / Total de las CxP a Marzo de 2024</t>
  </si>
  <si>
    <r>
      <rPr>
        <b/>
        <sz val="10"/>
        <color theme="1"/>
        <rFont val="Calibri"/>
      </rPr>
      <t>6.8</t>
    </r>
    <r>
      <rPr>
        <sz val="10"/>
        <color theme="1"/>
        <rFont val="Calibri"/>
      </rPr>
      <t xml:space="preserve"> Efectuar el seguimiento y conciliación de las cuentas por pagar, que no se incluyen dentro de los 100 prestadores priorizados.
</t>
    </r>
    <r>
      <rPr>
        <b/>
        <sz val="10"/>
        <color theme="1"/>
        <rFont val="Calibri"/>
      </rPr>
      <t>Soporte: Informe de conciliaciones y de acuerdos de pago suscritos
Fecha de Inicio: Julio 2024
Periodicidad: Mensual</t>
    </r>
  </si>
  <si>
    <t>Total de Prestadores Conciliados / Numero  Total de prestadores de la Red (11.188)</t>
  </si>
  <si>
    <r>
      <rPr>
        <b/>
        <sz val="10"/>
        <color theme="1"/>
        <rFont val="Calibri"/>
      </rPr>
      <t>Orden 7.</t>
    </r>
    <r>
      <rPr>
        <sz val="10"/>
        <color theme="1"/>
        <rFont val="Calibri"/>
      </rPr>
      <t xml:space="preserve"> Implementar medidas de salvamento orientadas a la recuperación financiera de la EPS, incluyendo las estrategias para que la EPS cumpla con las condiciones financieras y de solvencia, de conformidad con lo establecido en el Decreto 780 de 2016.</t>
    </r>
  </si>
  <si>
    <t>LA EPS SANITAS, NO CUMPLE, a corte diciembre de 2023 y a corte 31 de amrzo de 2024, los indicadores de Capital Minimo, Patrimonio Adecuado y Regimen de Inversión de Reservas técnicas.
En cuanto a los tres indicadores de condiciones financieras y de solvencia evaluados se identifica que la EPS únicamente presenta incumplimiento del indicador de Patrimonio Adecuado para el cierre de la vigencia 2023. Frente al Capital Mínimo, Sanitas cumple este indicador en todas las vigencias evaluadas. Finalmente, respecto del indicador de Régimen de Inversiones de la Reserva Técnica, la entidad no cumple desde el cierre de la vigencia 2020 a 2023.</t>
  </si>
  <si>
    <r>
      <rPr>
        <b/>
        <sz val="10"/>
        <color theme="1"/>
        <rFont val="Calibri"/>
      </rPr>
      <t>7.1</t>
    </r>
    <r>
      <rPr>
        <sz val="10"/>
        <color theme="1"/>
        <rFont val="Calibri"/>
      </rPr>
      <t xml:space="preserve"> Generar estabilidad del indicador de capital Minimo al cierre del proceso de intervención, es decir que como mínimo presente los mismos resultados a corte diciembre de 2023 -$86.620.
</t>
    </r>
    <r>
      <rPr>
        <b/>
        <sz val="10"/>
        <color theme="1"/>
        <rFont val="Calibri"/>
      </rPr>
      <t>Soporte: Certificación de cálculo de indicador de capital mínimo
Fecha de Inicio: Julio 2024
Periodicidad: Mensual</t>
    </r>
  </si>
  <si>
    <t xml:space="preserve">Gustavo Murcia </t>
  </si>
  <si>
    <t>&lt;=-88,323</t>
  </si>
  <si>
    <r>
      <rPr>
        <b/>
        <sz val="10"/>
        <color theme="1"/>
        <rFont val="Calibri"/>
      </rPr>
      <t>7.2</t>
    </r>
    <r>
      <rPr>
        <sz val="10"/>
        <color theme="1"/>
        <rFont val="Calibri"/>
      </rPr>
      <t xml:space="preserve"> Generar Estabilidad en el indicador de patrimonio adecuado al cierre del proceso de intervención, es decir que como mínimo presente los mismos resultados a corte diciembre de 2023 -$874.079
</t>
    </r>
    <r>
      <rPr>
        <b/>
        <sz val="10"/>
        <color theme="1"/>
        <rFont val="Calibri"/>
      </rPr>
      <t>Soporte: Certificación de cálculo de indicador de patrimonio adecuado
Fecha de Inicio: Julio 2024
Periodicidad: Mensual</t>
    </r>
  </si>
  <si>
    <t>&lt;=-814798</t>
  </si>
  <si>
    <t>-1.012.035</t>
  </si>
  <si>
    <t>-1.066.051</t>
  </si>
  <si>
    <r>
      <rPr>
        <b/>
        <sz val="10"/>
        <color theme="1"/>
        <rFont val="Calibri"/>
      </rPr>
      <t>7.3</t>
    </r>
    <r>
      <rPr>
        <sz val="10"/>
        <color theme="1"/>
        <rFont val="Calibri"/>
      </rPr>
      <t xml:space="preserve"> Incrementar el valor de las inversiones en instrumentos financieros, por valor de $60.000 mil millones, durante el proceso de intervención.
</t>
    </r>
    <r>
      <rPr>
        <b/>
        <sz val="10"/>
        <color theme="1"/>
        <rFont val="Calibri"/>
      </rPr>
      <t>Soporte: Informe con análisis del indicador
Fecha de Inicio: Julio 2024
Periodicidad: Semestral
Periodicidad Seguimiento: Mensual</t>
    </r>
  </si>
  <si>
    <t>Valor de las Inversiones periodo / Valor de las inversiones a 31 de marzo 2024</t>
  </si>
  <si>
    <r>
      <rPr>
        <b/>
        <sz val="10"/>
        <color theme="1"/>
        <rFont val="Calibri"/>
      </rPr>
      <t>7.4</t>
    </r>
    <r>
      <rPr>
        <sz val="10"/>
        <color theme="1"/>
        <rFont val="Calibri"/>
      </rPr>
      <t xml:space="preserve"> Fortalecer las inversiones en instrumentos financieros, con cargo a los recursos financieros correspondientes a Gastos de Amdinistración optimizados
</t>
    </r>
    <r>
      <rPr>
        <b/>
        <sz val="10"/>
        <color theme="1"/>
        <rFont val="Calibri"/>
      </rPr>
      <t>Soporte: Informe con análisis del indicador
Fecha de Inicio: Julio 2024
Periodicidad: Trimestral</t>
    </r>
  </si>
  <si>
    <t>Incrementar la suma de $30.000 millones en el regimen de inversión de reservas técnicas durante la Medida de Intervención.</t>
  </si>
  <si>
    <r>
      <rPr>
        <b/>
        <sz val="10"/>
        <color theme="1"/>
        <rFont val="Calibri"/>
      </rPr>
      <t>7.5</t>
    </r>
    <r>
      <rPr>
        <sz val="10"/>
        <color theme="1"/>
        <rFont val="Calibri"/>
      </rPr>
      <t xml:space="preserve"> Fortalecer las inversiones en instrumentos financieros, con cargo a los recursos que se generen por descuentos por pronto pago con la red prestadora
</t>
    </r>
    <r>
      <rPr>
        <b/>
        <sz val="10"/>
        <color theme="1"/>
        <rFont val="Calibri"/>
      </rPr>
      <t>Soporte: Informe con análisis del indicador
Fecha de Inicio: Julio 2024
Periodicidad: Trimestral</t>
    </r>
  </si>
  <si>
    <t>Incrementar la suma de $10.000 millones en el regimen de inversión de reservas técnicas durante la Medida de Intervención, derivado de los Descuentos por pronto pago otrogados por la red prestadora y/otros.</t>
  </si>
  <si>
    <r>
      <rPr>
        <b/>
        <sz val="10"/>
        <color theme="1"/>
        <rFont val="Calibri"/>
      </rPr>
      <t>7.6</t>
    </r>
    <r>
      <rPr>
        <sz val="10"/>
        <color theme="1"/>
        <rFont val="Calibri"/>
      </rPr>
      <t xml:space="preserve"> Incrementar las inversiones con los rendimientos financieros generados por las Cuentas Bancarias e Inversiones
</t>
    </r>
    <r>
      <rPr>
        <b/>
        <sz val="10"/>
        <color theme="1"/>
        <rFont val="Calibri"/>
      </rPr>
      <t>Soporte: Informe con análisis del indicador
Fecha de Inicio: Julio 2024
Periodicidad: Mensual</t>
    </r>
  </si>
  <si>
    <t>Incrementar el valor de las reservas tecnicas en $20.000 millones, derivados de la optimización de gastos administrativos.</t>
  </si>
  <si>
    <t xml:space="preserve">Indicadores FENIX </t>
  </si>
  <si>
    <t>Nivel de Endeudamiento</t>
  </si>
  <si>
    <t>1) Desarrollar acciones de Recuperación de Cartera</t>
  </si>
  <si>
    <t>Total Pasivo / Total Activo</t>
  </si>
  <si>
    <t>≤ 1</t>
  </si>
  <si>
    <t>0,99
2.607.841.742.275 / 2.628.858.487.114</t>
  </si>
  <si>
    <t>1,00
2.524.514.714.688 / 
2.516.236.521.042</t>
  </si>
  <si>
    <t>1,03
2.663.958.800.468 / 
2.591.765.354.571</t>
  </si>
  <si>
    <t>1,06
2.884.618.485.929 / 
2.684.584.171.300</t>
  </si>
  <si>
    <t>1,07
2.959.031.027.005 / 
2.757.343.808.795</t>
  </si>
  <si>
    <t>2) Revisar periodicamente la rentabilidad de las inversiones, en búsqueda de mejorar los rendimientos a obtener</t>
  </si>
  <si>
    <t>3) Analizar y efectuar una posible venta de activos</t>
  </si>
  <si>
    <t>4) Efectuar acciones de revisión y depuración de Cuentas por Pagar</t>
  </si>
  <si>
    <t>Calidad del Activo 2 : Comportamiento de las Cuentas por Cobrar mayor a 180 días</t>
  </si>
  <si>
    <t>Cuentas por Cobrar &gt; a 180 días (sin incluir anticipos) / Total Activos</t>
  </si>
  <si>
    <t>≤ 0,6</t>
  </si>
  <si>
    <t>0,17
440.581.106.554 / 2.628.858.487.114</t>
  </si>
  <si>
    <t>0,16
414.107.331.840 / 
2.516.236.521.042</t>
  </si>
  <si>
    <t>0,17
433.606.123.836/ 
2.591.765.354.571</t>
  </si>
  <si>
    <t xml:space="preserve">0,15
403.588.045.131 /
2.684.584.171.300 </t>
  </si>
  <si>
    <t>0,14
 378.205.235.940 /
2.757.343.808.795</t>
  </si>
  <si>
    <t>Rentabilidad: Margen Operacional</t>
  </si>
  <si>
    <t>1) Realizar revisión constante y permanente sobre los Gastos de Administración, con el fin de Optimizarlos</t>
  </si>
  <si>
    <t>Utilidad Operacional / Ingresos Operacionales</t>
  </si>
  <si>
    <t> ≥ 1%</t>
  </si>
  <si>
    <t>1,76%
48.034.692.369 / 2.722.198.876.088</t>
  </si>
  <si>
    <t>0,48%
17.684.054.337 / 
3.656.906.971.942</t>
  </si>
  <si>
    <t>-1,15%
52.848.924.215 / 
4.599.864.022.963</t>
  </si>
  <si>
    <t>-2,78%
154.094.968.048 / 
5.548.973.088.091</t>
  </si>
  <si>
    <t>-3,57%
232.084.614.028 / 
6.497.683.809.066</t>
  </si>
  <si>
    <t>Indicador de Capital: Endeudamiento Patrimonial</t>
  </si>
  <si>
    <t>1) Efectuar acciones de revisión y depuración de Cuentas por Pagar</t>
  </si>
  <si>
    <t>Total Pasivo / Patrimonio Neto</t>
  </si>
  <si>
    <t> ≥ 7,96</t>
  </si>
  <si>
    <t>124,08
2.607.841.742.275 / 21.016.744.839</t>
  </si>
  <si>
    <t>-304,96
2.524.514.714.688 /
8.278.193.646</t>
  </si>
  <si>
    <t>-36,90
2.663.958.800.468 /
-72.193.445.897</t>
  </si>
  <si>
    <t>-17,78
2.884.618.485.929 /
-160.034.314.629</t>
  </si>
  <si>
    <t>-14,67
2.959.031.027.005 / 
-201.687.218.210</t>
  </si>
  <si>
    <t>2) Ejecutar un plan de pagos de pasivos</t>
  </si>
  <si>
    <t>3) Desarrollar acciones de Recuperación de Cartera</t>
  </si>
  <si>
    <t>4) Analizar y efectuar una posible venta de activos</t>
  </si>
  <si>
    <t>Liquidez 2: Comportamiento de las cuentas por pagar a prestadores y proveedores de servicios de salud mayor o igual a 180 días</t>
  </si>
  <si>
    <t xml:space="preserve">Cuentas por Pagar &gt; a 180 días con proveedores y prestadores de servicios de salud / Total Cuentas por Pagar a proveedores y Prestadores de Servicios de salud </t>
  </si>
  <si>
    <t>  ≥ 0,7</t>
  </si>
  <si>
    <t>0,14
286.180.090.646 / 2.085.895.607.625</t>
  </si>
  <si>
    <t>0,16
314.545.468.417 / 
2.010.989.785.444</t>
  </si>
  <si>
    <t>0,21
445.452.441.555 /
2.146.710.025.967</t>
  </si>
  <si>
    <t>0,20
458.943.068.963 /
2.281.026.079.931</t>
  </si>
  <si>
    <t>0,26
656.542.267.472 /
2.551.791.381.750</t>
  </si>
  <si>
    <t>JURÍDICO</t>
  </si>
  <si>
    <r>
      <rPr>
        <b/>
        <sz val="10"/>
        <color theme="1"/>
        <rFont val="Calibri"/>
      </rPr>
      <t>Orden 8.</t>
    </r>
    <r>
      <rPr>
        <sz val="10"/>
        <color theme="1"/>
        <rFont val="Calibri"/>
      </rPr>
      <t xml:space="preserve"> lmplementar y ejecutar las estrategias necesarias para garantizar prestación de los servicios de salud a la población afiliada, de manera que se reduzca el riesgo jurídico por la interposición de acciones de tutela.</t>
    </r>
  </si>
  <si>
    <t>Durante la vigencia 2022 y 2023 fueron presentadas 24.266 y 27.576 tutelas contra la EPS, respectivamente. En el primer trimestre de 2024 y hasta el 02 de abril, ya se tiene una cifra de 5.800 tutelas. El comparativo entre las 2 vigencias anteriores permite evidencia un incremento en el número de tutelas del 14%. 
Y, sobre las 5.800 presentadas hasta el 02 de abril de 2024, existen 2.327 las cuales presentaron en fallos condenatorios y solicitudes de desacato por el no cumplimiento de la orden judicial. Sobre este total del 2024, se pudo definir que la pretensión principal de estas acciones corresponde a pretensiones sobre derechos PBS (4.615 tutelas). 
Es claro que las acciones de tutela representan un riesgo de daño jurídico para la entidad y, es imperativo atender estos procesos de manera oportuna y dentro de los términos definidos por la norma, con el fin de mitigar dicho riesgo
*La principal causa de las acciones de tutela de tipo médico es la oportunidad de prestación de servicios, entre los cuales se encuentra programación de citas, cirugías, ayudas diagnósticas.
*El 40% de las acciones de acuerdo a requerimiento tuvieron un fallo en contra de la EPS. Siendo un valor que ha presentado una ligera mejoria en el último periodo.
*La tasa de desacatos por cada 10,000 usuarios es de 0,65.
*La EPS recibió cesión de usuarios de cuatro (4) EPS en los meses Febrero, Marzo y septiembre del 2022, que impacta en el incremento de volumen.
*La EPS fue objeto de un ataque Cibernético 28 de noviembre del 2022 que se ve reflejado en el volúmen de finales e inicios del 2023. Lo cual generó dificultades en la comunicación, entrega de autorizaciones validación de servicios, entre otros.
*Se presentó el cierre en la dispensación de medicamentos e insumos NPBS por parte del gestor farmacéutico Cruz Verde, en noviembre 2023, sin embargo las dificultades en la dispensación iniciaron meses previos.</t>
  </si>
  <si>
    <r>
      <rPr>
        <b/>
        <sz val="10"/>
        <color rgb="FF000000"/>
        <rFont val="Calibri"/>
      </rPr>
      <t>8.1</t>
    </r>
    <r>
      <rPr>
        <sz val="10"/>
        <color rgb="FF000000"/>
        <rFont val="Calibri"/>
      </rPr>
      <t xml:space="preserve"> Hacer seguimiento al resultado de las acciones implementadas desde el componente técnico cientifico con la medición cuantitativa de las quejas que terminan en una interposición de tutela.</t>
    </r>
    <r>
      <rPr>
        <b/>
        <sz val="10"/>
        <color rgb="FF000000"/>
        <rFont val="Calibri"/>
      </rPr>
      <t xml:space="preserve">
Fecha de Inicio: 01/06/2024
Periodicidad: Mensual</t>
    </r>
  </si>
  <si>
    <t>Subgerencia Asuntos Médicos</t>
  </si>
  <si>
    <t>Marial Isabel Muñoz</t>
  </si>
  <si>
    <t>Número de quejas de tipo médico que terminan en tutelas / Total de quejas de tipo médico contra la EPS (Prestaciones economicas, Garantia de Servicio, Medicas, Afilizaciones y Movilidad, Medicina Laboral)</t>
  </si>
  <si>
    <t>≤ 30%</t>
  </si>
  <si>
    <t>0.99%  (852/85650)</t>
  </si>
  <si>
    <t>0.62% (573/92186)</t>
  </si>
  <si>
    <t>0,51% (478/93658)</t>
  </si>
  <si>
    <r>
      <rPr>
        <b/>
        <sz val="10"/>
        <color rgb="FF000000"/>
        <rFont val="Calibri"/>
      </rPr>
      <t>8.2</t>
    </r>
    <r>
      <rPr>
        <sz val="10"/>
        <color rgb="FF000000"/>
        <rFont val="Calibri"/>
      </rPr>
      <t xml:space="preserve"> Elaborar y presentar al directivo de la EPS un informe sobre el seguimiento realizado al comportamiento de las tutelas en cada periodo, en el cual se incluye no sólo el análisis de variación del numero de tutelas detallando las causas que las originan, por regional, etapas procesales, sino también un análisis de efectividad de las acciones del componente técnico científico. Este úlitmo análisis con un enfoque de resultados de la gestión realizada con las 5 primeras IPS priorizadas del pareto de tutelas y desacatos y, los resultados del trabajo articulado inter-areas junto con el componente técnico-científico, que impactan en el descenso de las acciones judiciales interpuestas.
</t>
    </r>
    <r>
      <rPr>
        <b/>
        <sz val="10"/>
        <color rgb="FF000000"/>
        <rFont val="Calibri"/>
      </rPr>
      <t xml:space="preserve">Soporte: Informe Comportamiento Tutelas (periodo)
Actas de reunión con el componente técnico científico
</t>
    </r>
    <r>
      <rPr>
        <b/>
        <sz val="10"/>
        <color rgb="FFFF0000"/>
        <rFont val="Calibri"/>
      </rPr>
      <t xml:space="preserve">
</t>
    </r>
    <r>
      <rPr>
        <b/>
        <sz val="10"/>
        <color rgb="FF000000"/>
        <rFont val="Calibri"/>
      </rPr>
      <t>Fecha de Inicio: 01/06/2024
Periodicidad: Mensual</t>
    </r>
  </si>
  <si>
    <t>Informe de Seguimiento sobre el Comportamiento de las Tutelas Mensual</t>
  </si>
  <si>
    <t>1 Informe Mensual</t>
  </si>
  <si>
    <r>
      <rPr>
        <b/>
        <sz val="10"/>
        <color rgb="FF000000"/>
        <rFont val="Calibri"/>
      </rPr>
      <t>8.3</t>
    </r>
    <r>
      <rPr>
        <sz val="10"/>
        <color rgb="FF000000"/>
        <rFont val="Calibri"/>
      </rPr>
      <t xml:space="preserve"> Realizar de manera mensual retroalimentación con los 5 primeros prestadores del pareto identificados en cada periodo como los que mayor participación tienen en el universo de Tutelas
</t>
    </r>
    <r>
      <rPr>
        <b/>
        <sz val="10"/>
        <color rgb="FF000000"/>
        <rFont val="Calibri"/>
      </rPr>
      <t>Soporte: Comunicados a los 5 prestadores priorizados
Fecha de Inicio: 01/07/2024
Periodicidad: Mensual</t>
    </r>
  </si>
  <si>
    <t>Número de comunicados enviados / número de comunicados programados</t>
  </si>
  <si>
    <t>100% (5/5)</t>
  </si>
  <si>
    <r>
      <rPr>
        <b/>
        <sz val="10"/>
        <color theme="1"/>
        <rFont val="Calibri"/>
      </rPr>
      <t>Orden 9.</t>
    </r>
    <r>
      <rPr>
        <sz val="10"/>
        <color theme="1"/>
        <rFont val="Calibri"/>
      </rPr>
      <t xml:space="preserve"> Realizar la liquidación de los acuerdos de voluntades terminados con la red prestadora de servicios de salud y proveedores de tecnologías en salud, así como, el seguimiento a los que se encuentran en ejecución y adoptar las medidas a que hubiere lugar en caso de evidenciar incumplimiento, de acuerdo con lo establecido en el artículo segundo del Decreto 441 de 2022.</t>
    </r>
  </si>
  <si>
    <t xml:space="preserve">La EPS presenta un total de 2.659  acuerdos de voluntades en diferentes estados,  de los cuales el 65% se encuentran en estado vigente, el 3% en tramite de exclusion, el 8% en tramite de legalización, el 5% en tramite de terminacion y el 19% en estado finalizado.
Se observan 1723 contratos vigentes objeto de supervisión, de los cuales se ha realizado seguimiento al 53%, lo que equivale a 912 contratos. Del total de contratos, el 43% que se encuentran suscritos bajo la modalidad de evento cuentan con seguimiento; de la modalidad de capitación el 75%, de riesgo compartido el 96% tienen seguimiento, de PGP el 82% y finalmente, la modalidad de libro abierto es la única que cuenta con el 100% de los seguimientos realizados.
</t>
  </si>
  <si>
    <r>
      <rPr>
        <b/>
        <sz val="10"/>
        <color theme="1"/>
        <rFont val="Calibri"/>
      </rPr>
      <t>9.1</t>
    </r>
    <r>
      <rPr>
        <sz val="10"/>
        <color theme="1"/>
        <rFont val="Calibri"/>
      </rPr>
      <t xml:space="preserve"> Efectuar seguimiento a la ejecución técnica del contrato, de acuerdo con la modadlidad del contrato y conforme a lo definido en la minuta contractual, con el fin de garantizar la correcta ejecución del contrato. Lo anterior, a través de un seguimiento a las acciones de supervisión contractual de una muestra de IPS, aquellas que contemplan la participación mayoritaria (30%) en la facturación presentada en el trimestre anterior al seguimiento, en modalidades diferentes a PGP y a libro abierto ( los cuales corresponderán a EVENTO, CAPITA y MRC).  Dicho seguimiento contemplando cumplimiento contractual en términos de prestación de servicios y financiero y, acciones a ejecutar en caso de identificar fallas. 
</t>
    </r>
    <r>
      <rPr>
        <b/>
        <sz val="10"/>
        <color theme="1"/>
        <rFont val="Calibri"/>
      </rPr>
      <t xml:space="preserve">Soporte 1: </t>
    </r>
    <r>
      <rPr>
        <sz val="10"/>
        <color theme="1"/>
        <rFont val="Calibri"/>
      </rPr>
      <t xml:space="preserve">Seguimientos Trimestral:  Actas de evaluación a la ejecución del contrato por cada prestador. Este soporte debe ser firmado por la EPS Sanitas. En los casos que se evidencia que el informe de supervisión indica el no cumplimiento del objeto contractual, se debe allegar acta de seguimiento y plan de acción con el prestador.
</t>
    </r>
    <r>
      <rPr>
        <b/>
        <sz val="10"/>
        <color theme="1"/>
        <rFont val="Calibri"/>
      </rPr>
      <t>Soporte 2</t>
    </r>
    <r>
      <rPr>
        <sz val="10"/>
        <color theme="1"/>
        <rFont val="Calibri"/>
      </rPr>
      <t xml:space="preserve">:  Informe de facturación que soporte los prestadores que representan el 30% de la facturación por cada modelo contractual.  Para el primer trimestre la supervisión se realizará segun el resultado de la facturación de enero a junio de 2024. Para los siguientes meses será la  facturación del trimestre anterior                                                                                                                                                                                                                                                                                              </t>
    </r>
    <r>
      <rPr>
        <b/>
        <sz val="10"/>
        <color theme="1"/>
        <rFont val="Calibri"/>
      </rPr>
      <t>Seguimiento Mensual</t>
    </r>
    <r>
      <rPr>
        <sz val="10"/>
        <color theme="1"/>
        <rFont val="Calibri"/>
      </rPr>
      <t xml:space="preserve">: Se realizará sobre el cumplimiento del cronograma de supervisión establecido para cada prestador </t>
    </r>
    <r>
      <rPr>
        <b/>
        <sz val="10"/>
        <color theme="1"/>
        <rFont val="Calibri"/>
      </rPr>
      <t xml:space="preserve">
Fecha de Inicio: 01/07/2024
Periodicidad: Trimestral</t>
    </r>
  </si>
  <si>
    <t>Numero de contratos supervisados/ numero total de contratos objeto de supervision</t>
  </si>
  <si>
    <t>(2/2)
100%</t>
  </si>
  <si>
    <t>11/11
(100%)</t>
  </si>
  <si>
    <t xml:space="preserve">Los contratos en estado finalizado son  499, de los cuales solo 52 contratos que equivalen al 10,4% se encuentran liquidados y 447 contratos que equivalen al 89,6% pendientes por liquidar, generando incumplimiento a lo descrito en el decreto 441 de 2022, vigente en la actualidad. 
Lo anterior, conforme a informes presentados por la entidad relacionados con el componente de contratación con corte a 31 de marzo de 2024.   </t>
  </si>
  <si>
    <r>
      <rPr>
        <b/>
        <sz val="10"/>
        <color theme="1"/>
        <rFont val="Calibri"/>
      </rPr>
      <t>9.2</t>
    </r>
    <r>
      <rPr>
        <sz val="10"/>
        <color theme="1"/>
        <rFont val="Calibri"/>
      </rPr>
      <t xml:space="preserve"> Realizar acta de conciliación con el prestador o acta de analisis interno como avance al proceso de liquidacion de los contratos. 
</t>
    </r>
    <r>
      <rPr>
        <b/>
        <sz val="10"/>
        <color theme="1"/>
        <rFont val="Calibri"/>
      </rPr>
      <t>Soporte:</t>
    </r>
    <r>
      <rPr>
        <sz val="10"/>
        <color theme="1"/>
        <rFont val="Calibri"/>
      </rPr>
      <t xml:space="preserve"> Actas de conciliación o Acta de Análisis interno
</t>
    </r>
    <r>
      <rPr>
        <b/>
        <sz val="10"/>
        <color theme="1"/>
        <rFont val="Calibri"/>
      </rPr>
      <t>Fecha de Inicio</t>
    </r>
    <r>
      <rPr>
        <sz val="10"/>
        <color theme="1"/>
        <rFont val="Calibri"/>
      </rPr>
      <t xml:space="preserve">:  01/06/2024
</t>
    </r>
    <r>
      <rPr>
        <b/>
        <sz val="10"/>
        <color theme="1"/>
        <rFont val="Calibri"/>
      </rPr>
      <t>Periodicidad</t>
    </r>
    <r>
      <rPr>
        <sz val="10"/>
        <color theme="1"/>
        <rFont val="Calibri"/>
      </rPr>
      <t>: Mensual</t>
    </r>
  </si>
  <si>
    <t>Vicepresidencia de gestión de la Red de Servicios 
Vicepresidencia Financiera</t>
  </si>
  <si>
    <t>Jerson Florez 
Gustavo Murcia</t>
  </si>
  <si>
    <t>Acta suscrita (conciliación o análisis interno) / 447 contratos finalizados sin liquidar</t>
  </si>
  <si>
    <r>
      <rPr>
        <b/>
        <sz val="10"/>
        <color theme="1"/>
        <rFont val="Calibri"/>
      </rPr>
      <t>9.3</t>
    </r>
    <r>
      <rPr>
        <sz val="10"/>
        <color theme="1"/>
        <rFont val="Calibri"/>
      </rPr>
      <t xml:space="preserve"> Liquidar los acuerdos de voluntades establecidos en la línea base, haciendo seguimiento periódico al proceso de liquidación.
</t>
    </r>
    <r>
      <rPr>
        <b/>
        <sz val="10"/>
        <color theme="1"/>
        <rFont val="Calibri"/>
      </rPr>
      <t>Soporte</t>
    </r>
    <r>
      <rPr>
        <sz val="10"/>
        <color theme="1"/>
        <rFont val="Calibri"/>
      </rPr>
      <t xml:space="preserve">: Informe de liquidacion de acuerdos de voluntades y Acta de liquidación que se suscriba.
</t>
    </r>
    <r>
      <rPr>
        <b/>
        <sz val="10"/>
        <color theme="1"/>
        <rFont val="Calibri"/>
      </rPr>
      <t>Fecha de Inicio</t>
    </r>
    <r>
      <rPr>
        <sz val="10"/>
        <color theme="1"/>
        <rFont val="Calibri"/>
      </rPr>
      <t xml:space="preserve">: 01/07/2024
</t>
    </r>
    <r>
      <rPr>
        <b/>
        <sz val="10"/>
        <color theme="1"/>
        <rFont val="Calibri"/>
      </rPr>
      <t>Periodicidad</t>
    </r>
    <r>
      <rPr>
        <sz val="10"/>
        <color theme="1"/>
        <rFont val="Calibri"/>
      </rPr>
      <t>: Trimestral</t>
    </r>
  </si>
  <si>
    <t>Liquidaciones de Acuerdos de Voluntades suscritas con RED prestadora de servicios de salud /  447 contratos finalizados sin liquidar</t>
  </si>
  <si>
    <t>0%
(0/447)</t>
  </si>
  <si>
    <t>3,58%
(16/447)</t>
  </si>
  <si>
    <r>
      <rPr>
        <b/>
        <sz val="10"/>
        <color theme="1"/>
        <rFont val="Calibri"/>
      </rPr>
      <t>Orden 10.</t>
    </r>
    <r>
      <rPr>
        <sz val="10"/>
        <color theme="1"/>
        <rFont val="Calibri"/>
      </rPr>
      <t xml:space="preserve"> Realizar el seguimiento a la totalidad de los procesos jurídicos notificados y/o adelantados en contra de la entidad, con la finalidad de validar la efectividad en la defensa técnica de los casos y la oportunidad para su gestión.</t>
    </r>
  </si>
  <si>
    <t>Existencia de embargos y/o medidas cautelares contra la EPS al inicio del proceso de intervención</t>
  </si>
  <si>
    <r>
      <rPr>
        <b/>
        <sz val="10"/>
        <color theme="1"/>
        <rFont val="Calibri"/>
      </rPr>
      <t>10.1</t>
    </r>
    <r>
      <rPr>
        <sz val="10"/>
        <color theme="1"/>
        <rFont val="Calibri"/>
      </rPr>
      <t xml:space="preserve"> Seguimiento mensual con la finalidad de validar la efectividad de las medidas adoptadas por la eps, y medir la disminucion y/o incremento de los procesos judiciales y/o procesos administrativos  a favor y encontra de la eps.
</t>
    </r>
    <r>
      <rPr>
        <b/>
        <sz val="10"/>
        <color theme="1"/>
        <rFont val="Calibri"/>
      </rPr>
      <t>Soporte</t>
    </r>
    <r>
      <rPr>
        <sz val="10"/>
        <color theme="1"/>
        <rFont val="Calibri"/>
      </rPr>
      <t xml:space="preserve">: Base de Datos de seguimiento mensual a Procesos Judiciales y administrativos, a Favor y en Contra de la EPS, donde se lleve el seguimiento de la disminucion o incremento de  nuevos procesos judiciales y/o administrativos instaurados a favos y en contra de la EPS.
</t>
    </r>
    <r>
      <rPr>
        <b/>
        <sz val="10"/>
        <color theme="1"/>
        <rFont val="Calibri"/>
      </rPr>
      <t>Fecha de Inicio</t>
    </r>
    <r>
      <rPr>
        <sz val="10"/>
        <color theme="1"/>
        <rFont val="Calibri"/>
      </rPr>
      <t xml:space="preserve">: 01/07/2024
</t>
    </r>
    <r>
      <rPr>
        <b/>
        <sz val="10"/>
        <color theme="1"/>
        <rFont val="Calibri"/>
      </rPr>
      <t>Periodicidad</t>
    </r>
    <r>
      <rPr>
        <sz val="10"/>
        <color theme="1"/>
        <rFont val="Calibri"/>
      </rPr>
      <t>: Mensual</t>
    </r>
  </si>
  <si>
    <t>Subgerencia Procesal</t>
  </si>
  <si>
    <t>Procesos judiciales y administrativos en contra de la eps en el periodo actual / Total de procesos judiciales y administrativos en contra de la eps en el periodo anterior</t>
  </si>
  <si>
    <t>0,08
3671/3668</t>
  </si>
  <si>
    <t>Falta de información de existencia de títulos judiciales que reposa en el Banco Agrario a favor de la EPS</t>
  </si>
  <si>
    <r>
      <rPr>
        <b/>
        <sz val="10"/>
        <color theme="1"/>
        <rFont val="Calibri"/>
      </rPr>
      <t xml:space="preserve">10.2 </t>
    </r>
    <r>
      <rPr>
        <sz val="10"/>
        <color theme="1"/>
        <rFont val="Calibri"/>
      </rPr>
      <t xml:space="preserve"> Total de medidas cautelares al inicio del proceso de intervencion  impuestas contra la EPS (las cuales se reportan 7 medidas cautelares) y las acciones de gestión de levantamiento de las mismas.
</t>
    </r>
    <r>
      <rPr>
        <b/>
        <sz val="10"/>
        <color theme="1"/>
        <rFont val="Calibri"/>
      </rPr>
      <t>Soporte</t>
    </r>
    <r>
      <rPr>
        <sz val="10"/>
        <color theme="1"/>
        <rFont val="Calibri"/>
      </rPr>
      <t xml:space="preserve">: Base de Datos Procesos Medidas cautelares y/o embargos en contra de la EPS; y Memoriales de gestion radicadas a los despachos judiciales y/o autoridades administrativas.
</t>
    </r>
    <r>
      <rPr>
        <b/>
        <sz val="10"/>
        <color theme="1"/>
        <rFont val="Calibri"/>
      </rPr>
      <t>Fecha de Inicio</t>
    </r>
    <r>
      <rPr>
        <sz val="10"/>
        <color theme="1"/>
        <rFont val="Calibri"/>
      </rPr>
      <t xml:space="preserve">: 01/04/2024
</t>
    </r>
    <r>
      <rPr>
        <b/>
        <sz val="10"/>
        <color theme="1"/>
        <rFont val="Calibri"/>
      </rPr>
      <t>Periodicidad</t>
    </r>
    <r>
      <rPr>
        <sz val="10"/>
        <color theme="1"/>
        <rFont val="Calibri"/>
      </rPr>
      <t>: Mensual</t>
    </r>
  </si>
  <si>
    <t>Total de medidas cautelares y/o embargos identificadas contra EPS Sanitas al Inicio del proceso de intervencion / Total de medidas cauterales y/o embargos contra EPS gestionadas</t>
  </si>
  <si>
    <t>0%
0 / 7</t>
  </si>
  <si>
    <t>La entidad a corte 02 de abril de 2024, presenta una gran cantidad de demandas judiciales en contra, con una alta probabilidad o riesgo de condena que puede afectar las finanzas de la entidad; se trata de una suma total de demandas vigentes en contra de 3.062, las cuales suman en sus pretensiones un valor total de $193.246.715.160 M/Cte.</t>
  </si>
  <si>
    <r>
      <rPr>
        <b/>
        <sz val="10"/>
        <color theme="1"/>
        <rFont val="Calibri"/>
      </rPr>
      <t>10.3</t>
    </r>
    <r>
      <rPr>
        <sz val="10"/>
        <color theme="1"/>
        <rFont val="Calibri"/>
      </rPr>
      <t xml:space="preserve"> Identificación de títulos judiciales que reposen en el Banco Agrario a favor de EPS Sanitas y la consecuente gestión de recuperación.
</t>
    </r>
    <r>
      <rPr>
        <b/>
        <sz val="10"/>
        <color theme="1"/>
        <rFont val="Calibri"/>
      </rPr>
      <t>Soporte</t>
    </r>
    <r>
      <rPr>
        <sz val="10"/>
        <color theme="1"/>
        <rFont val="Calibri"/>
      </rPr>
      <t xml:space="preserve">: Base de Datos titulos Judiciales a Favor  de la EPS; y Memoriales de gestion radicadas a los despachos judiciales y/o autoridades administrativas.
</t>
    </r>
    <r>
      <rPr>
        <b/>
        <sz val="10"/>
        <color theme="1"/>
        <rFont val="Calibri"/>
      </rPr>
      <t>Fecha de Inicio</t>
    </r>
    <r>
      <rPr>
        <sz val="10"/>
        <color theme="1"/>
        <rFont val="Calibri"/>
      </rPr>
      <t xml:space="preserve">: 01/04/2024
</t>
    </r>
    <r>
      <rPr>
        <b/>
        <sz val="10"/>
        <color theme="1"/>
        <rFont val="Calibri"/>
      </rPr>
      <t>Periodicidad</t>
    </r>
    <r>
      <rPr>
        <sz val="10"/>
        <color theme="1"/>
        <rFont val="Calibri"/>
      </rPr>
      <t>: Mensual</t>
    </r>
  </si>
  <si>
    <t>Total de títulos judiciales a favor de EPS Sanitas / Títulos judiciales a favor de EPS Sanitas con gestión de recuperación</t>
  </si>
  <si>
    <t>0%
0 / 68</t>
  </si>
  <si>
    <t>Porcentaje de fallos de tutela por servicios y tecnologías incluidas y NO incluidas en el plan de beneficios de salud, con prestación efectiva</t>
  </si>
  <si>
    <r>
      <rPr>
        <sz val="10"/>
        <color rgb="FF000000"/>
        <rFont val="Calibri"/>
      </rPr>
      <t xml:space="preserve">1) Realizar de manera mensual retroalimentación con los 5 primeros prestadores del pareto identificados en cada periodo como los que mayor participación tienen en el universo de fallos de Tutelas
</t>
    </r>
    <r>
      <rPr>
        <b/>
        <sz val="10"/>
        <color rgb="FF000000"/>
        <rFont val="Calibri"/>
      </rPr>
      <t>Soporte:</t>
    </r>
    <r>
      <rPr>
        <sz val="10"/>
        <color rgb="FF000000"/>
        <rFont val="Calibri"/>
      </rPr>
      <t xml:space="preserve"> Oficios de requerimiento a los 5 primeros prestadores
</t>
    </r>
    <r>
      <rPr>
        <b/>
        <sz val="10"/>
        <color rgb="FF000000"/>
        <rFont val="Calibri"/>
      </rPr>
      <t>Fecha Inicio</t>
    </r>
    <r>
      <rPr>
        <sz val="10"/>
        <color rgb="FF000000"/>
        <rFont val="Calibri"/>
      </rPr>
      <t xml:space="preserve">: 01/07/2024 
</t>
    </r>
    <r>
      <rPr>
        <b/>
        <sz val="10"/>
        <color rgb="FF000000"/>
        <rFont val="Calibri"/>
      </rPr>
      <t xml:space="preserve">Periodicidad: </t>
    </r>
    <r>
      <rPr>
        <sz val="10"/>
        <color rgb="FF000000"/>
        <rFont val="Calibri"/>
      </rPr>
      <t>Mensual</t>
    </r>
  </si>
  <si>
    <t>Gerente Gestión de la Demanda</t>
  </si>
  <si>
    <t>Número de Fallos de Tutela por servicios y tecnologías incluidas y NO incluidas en el plan de beneficios de salud, con prestación efectiva / Total de Fallos de Tutela por servicios y tecnologías incluidas y NO incluidas en el plan de beneficios de salud, notificados a la EPS en el período * 100</t>
  </si>
  <si>
    <t>52,03%
577 / 1109</t>
  </si>
  <si>
    <t>52,28%
756 / 1419</t>
  </si>
  <si>
    <t>52,42%
690 / 1268</t>
  </si>
  <si>
    <t>57,17%
670 / 1172</t>
  </si>
  <si>
    <t>Porcentaje de incidentes de desacato por servicios y tecnologías incluidas y NO incluidas en el plan de beneficios de salud, con tramite efectivo</t>
  </si>
  <si>
    <r>
      <rPr>
        <sz val="10"/>
        <color rgb="FF000000"/>
        <rFont val="Calibri"/>
      </rPr>
      <t xml:space="preserve">1) Realizar de manera mensual retroalimentación con los 5 primeros prestadores del pareto identificados en cada periodo como los que mayor participación tienen en el universo de incidentes de desacato
</t>
    </r>
    <r>
      <rPr>
        <b/>
        <sz val="10"/>
        <color rgb="FF000000"/>
        <rFont val="Calibri"/>
      </rPr>
      <t>Soporte</t>
    </r>
    <r>
      <rPr>
        <sz val="10"/>
        <color rgb="FF000000"/>
        <rFont val="Calibri"/>
      </rPr>
      <t xml:space="preserve">: Oficios de requerimiento a los 5 primeros prestadores
</t>
    </r>
    <r>
      <rPr>
        <b/>
        <sz val="10"/>
        <color rgb="FF000000"/>
        <rFont val="Calibri"/>
      </rPr>
      <t>Fecha Inicio</t>
    </r>
    <r>
      <rPr>
        <sz val="10"/>
        <color rgb="FF000000"/>
        <rFont val="Calibri"/>
      </rPr>
      <t xml:space="preserve">: 01/07/2024 
</t>
    </r>
    <r>
      <rPr>
        <b/>
        <sz val="10"/>
        <color rgb="FF000000"/>
        <rFont val="Calibri"/>
      </rPr>
      <t>Periodicidad:</t>
    </r>
    <r>
      <rPr>
        <sz val="10"/>
        <color rgb="FF000000"/>
        <rFont val="Calibri"/>
      </rPr>
      <t xml:space="preserve"> Mensual</t>
    </r>
  </si>
  <si>
    <t>Número de incidentes de desacato por servicios y tecnologías incluidas y NO incluidas en el plan de beneficios de salud, con tramite efectivo / Total de incidentes de desacato por servicios y tecnologías incluidas y NO incluidas en el plan de beneficios de salud, notificados a la EPS en el período * 100</t>
  </si>
  <si>
    <t>74,76%
237 / 317</t>
  </si>
  <si>
    <t>86,01%
289 / 336</t>
  </si>
  <si>
    <t>86,54%
283 / 327</t>
  </si>
  <si>
    <t>85,13%
269 / 316</t>
  </si>
  <si>
    <t>IPS PRIORIZADAS O FOCALIZADAS - ESTRATEGIA PCR</t>
  </si>
  <si>
    <t>N°</t>
  </si>
  <si>
    <t>Nit</t>
  </si>
  <si>
    <t>Nombre del Prestador</t>
  </si>
  <si>
    <t>Georreferenciación</t>
  </si>
  <si>
    <t>INSTITUTO DE DIAGNOSTICO MEDICO S.A.</t>
  </si>
  <si>
    <t>NACIONAL</t>
  </si>
  <si>
    <t>CLINICA COLSANITAS SA</t>
  </si>
  <si>
    <t>AVIDANTI SAS</t>
  </si>
  <si>
    <t>RIESGO DE FRACTURA S.A. CAYRE</t>
  </si>
  <si>
    <t>OFTALMOSANITAS SAS</t>
  </si>
  <si>
    <t>ASOCIACIÓN PROFAMILIA</t>
  </si>
  <si>
    <t>CENTRO ESPECIALIZADO DE UROLOGIA S.A.S</t>
  </si>
  <si>
    <t>HEALTH &amp; LIFE IPS SAS SIGLA H&amp;L UCC SAS</t>
  </si>
  <si>
    <t>CENTROS MEDICOS COLSANITAS S.A.S</t>
  </si>
  <si>
    <t>CLINICA DENTAL KERALTY SAS</t>
  </si>
  <si>
    <t>LABORATORIOS COLSANITAS SA</t>
  </si>
  <si>
    <t>DROGUERIAS Y FARMACIAS CRUZ VERDE S A S</t>
  </si>
  <si>
    <t>AUDIFARMA S A</t>
  </si>
  <si>
    <t>CLÍNICA DEL CESAR</t>
  </si>
  <si>
    <t>BARRANQUILLA</t>
  </si>
  <si>
    <t>CLINICA LA ERMITA DE CARTAGENA S.A.S.</t>
  </si>
  <si>
    <t>FUNDACION OFTALMOLOGICA DEL CARIBE</t>
  </si>
  <si>
    <t>ORGANIZACION CLINICA GENERAL DEL NORTE S.A.S.</t>
  </si>
  <si>
    <t>CLINICA CHIA S.A.S.</t>
  </si>
  <si>
    <t>BOGOTÁ</t>
  </si>
  <si>
    <t>CENTRO MEDICO ENDOCENTRO LTDA</t>
  </si>
  <si>
    <t>CLINICA JUAN N CORPAS LTDA.</t>
  </si>
  <si>
    <t>CAJA DE COMPENSACION FAMILIAR CAFAM</t>
  </si>
  <si>
    <t>INSTITUTO ROOSEVELT</t>
  </si>
  <si>
    <t>HOSPITAL UNIVERSITARIO CLINICA SAN RAFAEL</t>
  </si>
  <si>
    <t>CLINICA NUESTRA SEÑORA DE LA PAZ</t>
  </si>
  <si>
    <t>FUNDACION HOSPITAL DE LA MISERICORDIA</t>
  </si>
  <si>
    <t>MEDSALUD S.A.S.</t>
  </si>
  <si>
    <t>UNIVER PLUS</t>
  </si>
  <si>
    <t>ARTMEDICA S.A.S</t>
  </si>
  <si>
    <t>CARLOS EDUARDO RANGEL GALVIS S.A.S</t>
  </si>
  <si>
    <t>CORPORACIÓN SALUD UN</t>
  </si>
  <si>
    <t>CLINICA OFTALMÓLOGICA VISIÓN COLOMBIA SAS</t>
  </si>
  <si>
    <t>GASTRICARE SAS</t>
  </si>
  <si>
    <t>MEDIK PLUS IPS SAS</t>
  </si>
  <si>
    <t>CLINICA MEDICO QUIRÚRGICA</t>
  </si>
  <si>
    <t>BUCARAMANGA</t>
  </si>
  <si>
    <t>CLINICA CHICAMOCHA S.A</t>
  </si>
  <si>
    <t>FUNDACION CARDIOVASCULAR DE COLOMBIA</t>
  </si>
  <si>
    <t>CLINICA SANTA ANA S.A.</t>
  </si>
  <si>
    <t>UNIDAD DE GASTROENTEROLOGÍA, NUTRICIÓN Y ENDOSCOPIA PEDIATRICA SAS</t>
  </si>
  <si>
    <t>CENTRO MÉDICO SINAPSIS IPS S.A.</t>
  </si>
  <si>
    <t>CLINICA IPS CABECERA SAS</t>
  </si>
  <si>
    <t>ASISTENCIA EN SERVICIOS DE SALUD INTEGRALES S.A.S</t>
  </si>
  <si>
    <t>CALI</t>
  </si>
  <si>
    <t>CLÍNICA LA ESTANCIA S. A.</t>
  </si>
  <si>
    <t>CLINICA NUESTRA SEÑORA DE LOS REMEDIOS</t>
  </si>
  <si>
    <t>FUNDACION CLINICA INFANTIL CLUB NOEL</t>
  </si>
  <si>
    <t>CLINICA VERSALLES</t>
  </si>
  <si>
    <t>CLINICA MED S.A.S</t>
  </si>
  <si>
    <t>COMPAÑIA OPERADORA CLINICA HISPANOAMERICA SAS</t>
  </si>
  <si>
    <t>CHRISTUS SINERGIA CLINICA PALMA REAL S.A.S.</t>
  </si>
  <si>
    <t>INSTITUTO DE ENFERMEDADES DIGESTIVAS DE COLOMBIA S.A.S</t>
  </si>
  <si>
    <t>CENTRO ORIENTE</t>
  </si>
  <si>
    <t>INSTITUTO OFTALMOLOGICO DEL TOLIMA SAS</t>
  </si>
  <si>
    <t>E.S.E. CARMEN EMILIA OSPINA DE NEIVA</t>
  </si>
  <si>
    <t>OFTALMOLASER</t>
  </si>
  <si>
    <t>CLINICA UROS S.A.S - TORRE A</t>
  </si>
  <si>
    <t>E.S.E. HOSPITAL DEPARTAMENTAL SAN ANTONIO DE PITALITO</t>
  </si>
  <si>
    <t>E.S.E. HOSPITAL UNIVERSITARIO HERNANDO MONCALEANO PERDOMO DE NEIVA</t>
  </si>
  <si>
    <t>CLINICA CASANARE S.A</t>
  </si>
  <si>
    <t>INVERSIONES CLINICA DEL META S.A.</t>
  </si>
  <si>
    <t>CLINICA BELO HORIZONTE SAS</t>
  </si>
  <si>
    <t>NUEVA CLÍNICA EL BARZAL S.A.S</t>
  </si>
  <si>
    <t>SOCIEDAD DE SERVICIOS OCULARES S.A.S-OPTISALUD</t>
  </si>
  <si>
    <t>INVERSIONES MEDICAS DE ANTIOQUIA S.A. CLINICA LAS VEGAS</t>
  </si>
  <si>
    <t>MEDELLIN</t>
  </si>
  <si>
    <t>SOCIEDAD MEDICA ANTIOQUEÑA S.A. SOMA</t>
  </si>
  <si>
    <t>CAJA DE COMPENSACION FAMILIAR DE RISARALDA COMFAMILIAR RISARALDA</t>
  </si>
  <si>
    <t>IPS H&amp;L SALUD SAS</t>
  </si>
  <si>
    <t>NEUROMEDICA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</si>
</sst>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0.000"/>
  </numFmts>
  <fonts count="23">
    <font>
      <sz val="11"/>
      <color theme="1"/>
      <name val="Calibri"/>
      <scheme val="minor"/>
    </font>
    <font>
      <sz val="9"/>
      <color rgb="FF000000"/>
      <name val="Century Gothic"/>
    </font>
    <font>
      <sz val="11"/>
      <name val="Calibri"/>
    </font>
    <font>
      <b/>
      <sz val="10"/>
      <color rgb="FF595959"/>
      <name val="Century Gothic"/>
    </font>
    <font>
      <sz val="11"/>
      <color theme="1"/>
      <name val="Century Gothic"/>
    </font>
    <font>
      <sz val="10"/>
      <color rgb="FF000000"/>
      <name val="Century Gothic"/>
    </font>
    <font>
      <sz val="10"/>
      <color rgb="FF595959"/>
      <name val="Century Gothic"/>
    </font>
    <font>
      <b/>
      <sz val="10"/>
      <color rgb="FF000000"/>
      <name val="Century Gothic"/>
    </font>
    <font>
      <b/>
      <sz val="10"/>
      <color rgb="FF000000"/>
      <name val="Calibri"/>
    </font>
    <font>
      <sz val="10"/>
      <color rgb="FF000000"/>
      <name val="Calibri"/>
    </font>
    <font>
      <b/>
      <sz val="10"/>
      <color theme="1"/>
      <name val="Calibri"/>
    </font>
    <font>
      <sz val="10"/>
      <color theme="1"/>
      <name val="Calibri"/>
    </font>
    <font>
      <sz val="11"/>
      <color rgb="FF000000"/>
      <name val="Calibri"/>
    </font>
    <font>
      <sz val="11"/>
      <color theme="1"/>
      <name val="Calibri"/>
    </font>
    <font>
      <sz val="11"/>
      <color rgb="FF000000"/>
      <name val="Calibri"/>
    </font>
    <font>
      <sz val="11"/>
      <color theme="1"/>
      <name val="Calibri"/>
      <scheme val="minor"/>
    </font>
    <font>
      <sz val="11"/>
      <color theme="1"/>
      <name val="Calibri"/>
    </font>
    <font>
      <b/>
      <sz val="16"/>
      <color theme="1"/>
      <name val="Calibri"/>
    </font>
    <font>
      <b/>
      <sz val="11"/>
      <color theme="1"/>
      <name val="Calibri"/>
    </font>
    <font>
      <sz val="10"/>
      <color rgb="FFFF0000"/>
      <name val="Calibri"/>
    </font>
    <font>
      <sz val="10"/>
      <color rgb="FF7030A0"/>
      <name val="Calibri"/>
    </font>
    <font>
      <sz val="10"/>
      <color rgb="FF548135"/>
      <name val="Calibri"/>
    </font>
    <font>
      <b/>
      <sz val="10"/>
      <color rgb="FFFF0000"/>
      <name val="Calibri"/>
    </font>
  </fonts>
  <fills count="8">
    <fill>
      <patternFill patternType="none"/>
    </fill>
    <fill>
      <patternFill patternType="gray125"/>
    </fill>
    <fill>
      <patternFill patternType="solid">
        <fgColor rgb="FFFFFFFF"/>
        <bgColor rgb="FFFFFFFF"/>
      </patternFill>
    </fill>
    <fill>
      <patternFill patternType="solid">
        <fgColor rgb="FFC4D79B"/>
        <bgColor rgb="FFC4D79B"/>
      </patternFill>
    </fill>
    <fill>
      <patternFill patternType="solid">
        <fgColor rgb="FFFABF8F"/>
        <bgColor rgb="FFFABF8F"/>
      </patternFill>
    </fill>
    <fill>
      <patternFill patternType="solid">
        <fgColor rgb="FF666666"/>
        <bgColor rgb="FF666666"/>
      </patternFill>
    </fill>
    <fill>
      <patternFill patternType="solid">
        <fgColor theme="0"/>
        <bgColor theme="0"/>
      </patternFill>
    </fill>
    <fill>
      <patternFill patternType="solid">
        <fgColor rgb="FFD9E2F3"/>
        <bgColor rgb="FFD9E2F3"/>
      </patternFill>
    </fill>
  </fills>
  <borders count="2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0">
    <xf numFmtId="0" fontId="0" fillId="0" borderId="0" xfId="0" applyFont="1" applyAlignment="1"/>
    <xf numFmtId="0" fontId="4" fillId="0" borderId="0" xfId="0" applyFont="1" applyAlignment="1">
      <alignment vertical="center"/>
    </xf>
    <xf numFmtId="0" fontId="5"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5" fillId="0" borderId="0" xfId="0" applyFont="1" applyAlignment="1">
      <alignment horizontal="center" vertical="center" wrapText="1"/>
    </xf>
    <xf numFmtId="0" fontId="7" fillId="2" borderId="17" xfId="0" applyFont="1" applyFill="1" applyBorder="1" applyAlignment="1">
      <alignment horizontal="left" vertical="center"/>
    </xf>
    <xf numFmtId="0" fontId="7" fillId="2" borderId="17" xfId="0" applyFont="1" applyFill="1" applyBorder="1" applyAlignment="1">
      <alignment horizontal="center" vertical="center"/>
    </xf>
    <xf numFmtId="0" fontId="8" fillId="3" borderId="19" xfId="0" applyFont="1" applyFill="1" applyBorder="1" applyAlignment="1">
      <alignment horizontal="center" vertical="center" wrapText="1"/>
    </xf>
    <xf numFmtId="0" fontId="8" fillId="4" borderId="19" xfId="0" applyFont="1" applyFill="1" applyBorder="1" applyAlignment="1">
      <alignment horizontal="center" vertical="center" wrapText="1"/>
    </xf>
    <xf numFmtId="17" fontId="8" fillId="3" borderId="23" xfId="0" applyNumberFormat="1" applyFont="1" applyFill="1" applyBorder="1" applyAlignment="1">
      <alignment horizontal="center" vertical="center" wrapText="1"/>
    </xf>
    <xf numFmtId="0" fontId="8" fillId="4" borderId="24" xfId="0" applyFont="1" applyFill="1" applyBorder="1" applyAlignment="1">
      <alignment horizontal="center" vertical="center" wrapText="1"/>
    </xf>
    <xf numFmtId="17" fontId="8" fillId="4" borderId="24" xfId="0" applyNumberFormat="1" applyFont="1" applyFill="1" applyBorder="1" applyAlignment="1">
      <alignment horizontal="center" vertical="center" wrapText="1"/>
    </xf>
    <xf numFmtId="0" fontId="8" fillId="4" borderId="23" xfId="0" applyFont="1" applyFill="1" applyBorder="1" applyAlignment="1">
      <alignment horizontal="center" vertical="center" wrapText="1"/>
    </xf>
    <xf numFmtId="0" fontId="9"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4" xfId="0" applyFont="1" applyBorder="1" applyAlignment="1">
      <alignment horizontal="center" vertical="center" wrapText="1"/>
    </xf>
    <xf numFmtId="9" fontId="9" fillId="0" borderId="24"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9" fillId="5" borderId="24"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6" borderId="24" xfId="0" applyFont="1" applyFill="1" applyBorder="1" applyAlignment="1">
      <alignment horizontal="center" vertical="center" wrapText="1"/>
    </xf>
    <xf numFmtId="0" fontId="9" fillId="0" borderId="24" xfId="0" applyFont="1" applyBorder="1" applyAlignment="1">
      <alignment horizontal="center" vertical="center" wrapText="1"/>
    </xf>
    <xf numFmtId="14" fontId="9" fillId="0" borderId="24" xfId="0" applyNumberFormat="1" applyFont="1" applyBorder="1" applyAlignment="1">
      <alignment horizontal="center" vertical="center" wrapText="1"/>
    </xf>
    <xf numFmtId="0" fontId="11" fillId="6" borderId="24" xfId="0" applyFont="1" applyFill="1" applyBorder="1" applyAlignment="1">
      <alignment horizontal="center" vertical="center" wrapText="1"/>
    </xf>
    <xf numFmtId="9" fontId="11" fillId="0" borderId="24" xfId="0" applyNumberFormat="1" applyFont="1" applyBorder="1" applyAlignment="1">
      <alignment horizontal="center" vertical="center" wrapText="1"/>
    </xf>
    <xf numFmtId="0" fontId="11" fillId="0" borderId="24" xfId="0" applyFont="1" applyBorder="1" applyAlignment="1">
      <alignment horizontal="left" vertical="center" wrapText="1"/>
    </xf>
    <xf numFmtId="0" fontId="11" fillId="0" borderId="24" xfId="0" applyFont="1" applyBorder="1" applyAlignment="1">
      <alignment vertical="center" wrapText="1"/>
    </xf>
    <xf numFmtId="0" fontId="9" fillId="5" borderId="24" xfId="0" applyFont="1" applyFill="1" applyBorder="1" applyAlignment="1">
      <alignment horizontal="center" vertical="center" wrapText="1"/>
    </xf>
    <xf numFmtId="0" fontId="11" fillId="0" borderId="24" xfId="0" applyFont="1" applyBorder="1" applyAlignment="1">
      <alignment horizontal="left" vertical="center" wrapText="1"/>
    </xf>
    <xf numFmtId="2" fontId="9" fillId="0" borderId="24" xfId="0" applyNumberFormat="1" applyFont="1" applyBorder="1" applyAlignment="1">
      <alignment horizontal="center" vertical="center" wrapText="1"/>
    </xf>
    <xf numFmtId="0" fontId="11" fillId="0" borderId="8" xfId="0" applyFont="1" applyBorder="1" applyAlignment="1">
      <alignment horizontal="left" vertical="center" wrapText="1"/>
    </xf>
    <xf numFmtId="0" fontId="9" fillId="0" borderId="25" xfId="0" applyFont="1" applyBorder="1" applyAlignment="1">
      <alignment vertical="center" wrapText="1"/>
    </xf>
    <xf numFmtId="0" fontId="11" fillId="0" borderId="22" xfId="0" applyFont="1" applyBorder="1" applyAlignment="1">
      <alignment vertical="center" wrapText="1"/>
    </xf>
    <xf numFmtId="9" fontId="11" fillId="0" borderId="2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25" xfId="0" applyFont="1" applyBorder="1" applyAlignment="1">
      <alignment vertical="center" wrapText="1"/>
    </xf>
    <xf numFmtId="9" fontId="9" fillId="0" borderId="24" xfId="0" applyNumberFormat="1" applyFont="1" applyBorder="1" applyAlignment="1">
      <alignment horizontal="center" vertical="center" wrapText="1"/>
    </xf>
    <xf numFmtId="0" fontId="9" fillId="0" borderId="2" xfId="0" applyFont="1" applyBorder="1" applyAlignment="1">
      <alignment horizontal="left" vertical="center" wrapText="1"/>
    </xf>
    <xf numFmtId="0" fontId="9" fillId="0" borderId="18" xfId="0" applyFont="1" applyBorder="1" applyAlignment="1">
      <alignment horizontal="center" vertical="center" wrapText="1"/>
    </xf>
    <xf numFmtId="0" fontId="11" fillId="0" borderId="20" xfId="0" applyFont="1" applyBorder="1" applyAlignment="1">
      <alignment horizontal="left" vertical="center" wrapText="1"/>
    </xf>
    <xf numFmtId="0" fontId="11" fillId="5"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11" fillId="0" borderId="4" xfId="0" applyFont="1" applyBorder="1" applyAlignment="1">
      <alignment horizontal="left" vertical="center" wrapText="1"/>
    </xf>
    <xf numFmtId="9" fontId="9" fillId="0" borderId="19" xfId="0" applyNumberFormat="1" applyFont="1" applyBorder="1" applyAlignment="1">
      <alignment horizontal="center" vertical="center" wrapText="1"/>
    </xf>
    <xf numFmtId="0" fontId="12" fillId="0" borderId="24" xfId="0" applyFont="1" applyBorder="1" applyAlignment="1">
      <alignment horizontal="center" vertical="center" wrapText="1"/>
    </xf>
    <xf numFmtId="9" fontId="9" fillId="0" borderId="18"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20" xfId="0" applyFont="1" applyBorder="1" applyAlignment="1">
      <alignment horizontal="left" vertical="center" wrapText="1"/>
    </xf>
    <xf numFmtId="0" fontId="9" fillId="0" borderId="20" xfId="0" applyFont="1" applyBorder="1" applyAlignment="1">
      <alignment horizontal="left" vertical="top" wrapText="1"/>
    </xf>
    <xf numFmtId="0" fontId="11" fillId="0" borderId="26" xfId="0" applyFont="1" applyBorder="1" applyAlignment="1">
      <alignment horizontal="left" vertical="center" wrapText="1"/>
    </xf>
    <xf numFmtId="0" fontId="9" fillId="0" borderId="22" xfId="0" applyFont="1" applyBorder="1" applyAlignment="1">
      <alignment horizontal="center" vertical="center" wrapText="1"/>
    </xf>
    <xf numFmtId="10" fontId="12" fillId="0" borderId="24" xfId="0" applyNumberFormat="1" applyFont="1" applyBorder="1" applyAlignment="1">
      <alignment horizontal="center" vertical="center" wrapText="1"/>
    </xf>
    <xf numFmtId="0" fontId="11" fillId="0" borderId="5" xfId="0" applyFont="1" applyBorder="1" applyAlignment="1">
      <alignment horizontal="left" vertical="center" wrapText="1"/>
    </xf>
    <xf numFmtId="9" fontId="14" fillId="2" borderId="20" xfId="0" applyNumberFormat="1" applyFont="1" applyFill="1" applyBorder="1" applyAlignment="1">
      <alignment horizontal="center" vertical="center"/>
    </xf>
    <xf numFmtId="0" fontId="15" fillId="0" borderId="24" xfId="0" applyFont="1" applyBorder="1"/>
    <xf numFmtId="0" fontId="9" fillId="0" borderId="1" xfId="0" applyFont="1" applyBorder="1" applyAlignment="1">
      <alignment horizontal="center" vertical="center" wrapText="1"/>
    </xf>
    <xf numFmtId="3" fontId="9" fillId="0" borderId="18" xfId="0" applyNumberFormat="1" applyFont="1" applyBorder="1" applyAlignment="1">
      <alignment horizontal="center" vertical="center" wrapText="1"/>
    </xf>
    <xf numFmtId="165" fontId="9" fillId="0" borderId="18" xfId="0" applyNumberFormat="1" applyFont="1" applyBorder="1" applyAlignment="1">
      <alignment horizontal="center" vertical="center" wrapText="1"/>
    </xf>
    <xf numFmtId="3" fontId="9" fillId="0" borderId="24" xfId="0" applyNumberFormat="1" applyFont="1" applyBorder="1" applyAlignment="1">
      <alignment horizontal="center" vertical="center" wrapText="1"/>
    </xf>
    <xf numFmtId="10" fontId="9" fillId="0" borderId="24" xfId="0" applyNumberFormat="1" applyFont="1" applyBorder="1" applyAlignment="1">
      <alignment horizontal="center" vertical="center" wrapText="1"/>
    </xf>
    <xf numFmtId="9" fontId="12" fillId="0" borderId="24" xfId="0" applyNumberFormat="1" applyFont="1" applyBorder="1" applyAlignment="1">
      <alignment horizontal="center" vertical="center" wrapText="1"/>
    </xf>
    <xf numFmtId="10" fontId="9" fillId="2" borderId="24" xfId="0" applyNumberFormat="1"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10" fontId="9" fillId="0" borderId="27" xfId="0" applyNumberFormat="1" applyFont="1" applyBorder="1" applyAlignment="1">
      <alignment horizontal="center" vertical="center" wrapText="1"/>
    </xf>
    <xf numFmtId="0" fontId="9" fillId="0" borderId="27" xfId="0" applyFont="1" applyBorder="1" applyAlignment="1">
      <alignment horizontal="center" vertical="center" wrapText="1"/>
    </xf>
    <xf numFmtId="166" fontId="14" fillId="0" borderId="20" xfId="0" applyNumberFormat="1" applyFont="1" applyBorder="1" applyAlignment="1">
      <alignment horizontal="center" vertical="center"/>
    </xf>
    <xf numFmtId="0" fontId="14" fillId="0" borderId="20" xfId="0" applyFont="1" applyBorder="1" applyAlignment="1">
      <alignment horizontal="center" vertical="center"/>
    </xf>
    <xf numFmtId="165" fontId="14" fillId="0" borderId="20" xfId="0" applyNumberFormat="1" applyFont="1" applyBorder="1" applyAlignment="1">
      <alignment horizontal="center" vertical="center"/>
    </xf>
    <xf numFmtId="0" fontId="9" fillId="0" borderId="25" xfId="0" applyFont="1" applyBorder="1" applyAlignment="1">
      <alignment horizontal="center" vertical="center" wrapText="1"/>
    </xf>
    <xf numFmtId="10" fontId="14" fillId="0" borderId="20" xfId="0" applyNumberFormat="1" applyFont="1" applyBorder="1" applyAlignment="1">
      <alignment horizontal="center" vertical="center"/>
    </xf>
    <xf numFmtId="9" fontId="14" fillId="0" borderId="20" xfId="0" applyNumberFormat="1" applyFont="1" applyBorder="1" applyAlignment="1">
      <alignment horizontal="center" vertical="center"/>
    </xf>
    <xf numFmtId="0" fontId="14" fillId="0" borderId="24" xfId="0" applyFont="1" applyBorder="1" applyAlignment="1">
      <alignment horizontal="center" vertical="center"/>
    </xf>
    <xf numFmtId="0" fontId="9" fillId="0" borderId="24" xfId="0" applyFont="1" applyBorder="1" applyAlignment="1">
      <alignment horizontal="left" vertical="center" wrapText="1"/>
    </xf>
    <xf numFmtId="0" fontId="9" fillId="0" borderId="20" xfId="0" applyFont="1" applyBorder="1" applyAlignment="1">
      <alignment horizontal="center" vertical="center" wrapText="1"/>
    </xf>
    <xf numFmtId="0" fontId="9" fillId="0" borderId="24" xfId="0" applyFont="1" applyBorder="1" applyAlignment="1">
      <alignment horizontal="left" vertical="center" wrapText="1"/>
    </xf>
    <xf numFmtId="0" fontId="9" fillId="0" borderId="3"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4" xfId="0" applyFont="1" applyBorder="1" applyAlignment="1">
      <alignment horizontal="left" vertical="center" wrapText="1"/>
    </xf>
    <xf numFmtId="0" fontId="11" fillId="0" borderId="24" xfId="0" applyFont="1" applyBorder="1" applyAlignment="1">
      <alignment vertical="center"/>
    </xf>
    <xf numFmtId="0" fontId="11" fillId="0" borderId="24"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18" fillId="7" borderId="24" xfId="0" applyFont="1" applyFill="1" applyBorder="1" applyAlignment="1">
      <alignment horizontal="center" vertical="center" wrapText="1"/>
    </xf>
    <xf numFmtId="0" fontId="18" fillId="7" borderId="24" xfId="0" applyFont="1" applyFill="1" applyBorder="1" applyAlignment="1">
      <alignment horizontal="center" wrapText="1"/>
    </xf>
    <xf numFmtId="0" fontId="18" fillId="7" borderId="24" xfId="0" applyFont="1" applyFill="1" applyBorder="1" applyAlignment="1">
      <alignment horizontal="left" vertical="center" wrapText="1"/>
    </xf>
    <xf numFmtId="0" fontId="13" fillId="0" borderId="0" xfId="0" applyFont="1"/>
    <xf numFmtId="0" fontId="13" fillId="0" borderId="24" xfId="0" applyFont="1" applyBorder="1" applyAlignment="1">
      <alignment horizontal="center" vertical="center"/>
    </xf>
    <xf numFmtId="0" fontId="13" fillId="0" borderId="24" xfId="0" applyFont="1" applyBorder="1"/>
    <xf numFmtId="0" fontId="13" fillId="0" borderId="24" xfId="0" applyFont="1" applyBorder="1" applyAlignment="1">
      <alignment horizontal="left" vertical="center"/>
    </xf>
    <xf numFmtId="0" fontId="13" fillId="0" borderId="18" xfId="0" applyFont="1" applyBorder="1" applyAlignment="1">
      <alignment horizontal="center" vertical="center"/>
    </xf>
    <xf numFmtId="0" fontId="13" fillId="0" borderId="18" xfId="0" applyFont="1" applyBorder="1" applyAlignment="1">
      <alignment horizontal="left" vertical="center"/>
    </xf>
    <xf numFmtId="0" fontId="13" fillId="0" borderId="24" xfId="0" applyFont="1" applyBorder="1" applyAlignment="1">
      <alignment vertical="center"/>
    </xf>
    <xf numFmtId="0" fontId="8" fillId="3" borderId="18" xfId="0" applyFont="1" applyFill="1" applyBorder="1" applyAlignment="1">
      <alignment horizontal="center" vertical="center" wrapText="1"/>
    </xf>
    <xf numFmtId="0" fontId="2" fillId="0" borderId="22" xfId="0" applyFont="1" applyBorder="1"/>
    <xf numFmtId="0" fontId="9" fillId="0" borderId="18" xfId="0" applyFont="1" applyBorder="1" applyAlignment="1">
      <alignment horizontal="center" vertical="center" wrapText="1"/>
    </xf>
    <xf numFmtId="0" fontId="8" fillId="4" borderId="4" xfId="0" applyFont="1" applyFill="1" applyBorder="1" applyAlignment="1">
      <alignment horizontal="center" vertical="center" wrapText="1"/>
    </xf>
    <xf numFmtId="0" fontId="2" fillId="0" borderId="5" xfId="0" applyFont="1" applyBorder="1"/>
    <xf numFmtId="0" fontId="2" fillId="0" borderId="20" xfId="0" applyFont="1" applyBorder="1"/>
    <xf numFmtId="0" fontId="1" fillId="0" borderId="1" xfId="0" applyFont="1" applyBorder="1" applyAlignment="1">
      <alignment horizontal="center" vertical="center" wrapText="1"/>
    </xf>
    <xf numFmtId="0" fontId="2" fillId="0" borderId="2" xfId="0" applyFont="1" applyBorder="1"/>
    <xf numFmtId="0" fontId="2" fillId="0" borderId="7" xfId="0" applyFont="1" applyBorder="1"/>
    <xf numFmtId="0" fontId="2" fillId="0" borderId="8" xfId="0" applyFont="1" applyBorder="1"/>
    <xf numFmtId="0" fontId="2" fillId="0" borderId="12" xfId="0" applyFont="1" applyBorder="1"/>
    <xf numFmtId="0" fontId="2" fillId="0" borderId="13" xfId="0" applyFont="1" applyBorder="1"/>
    <xf numFmtId="0" fontId="3" fillId="0" borderId="1" xfId="0" applyFont="1" applyBorder="1" applyAlignment="1">
      <alignment horizontal="center" vertical="center"/>
    </xf>
    <xf numFmtId="0" fontId="2" fillId="0" borderId="3" xfId="0" applyFont="1" applyBorder="1"/>
    <xf numFmtId="0" fontId="3" fillId="2" borderId="4" xfId="0" applyFont="1" applyFill="1" applyBorder="1" applyAlignment="1">
      <alignment horizontal="center" vertical="center" wrapText="1"/>
    </xf>
    <xf numFmtId="0" fontId="2" fillId="0" borderId="6" xfId="0" applyFont="1" applyBorder="1"/>
    <xf numFmtId="0" fontId="3" fillId="2" borderId="9" xfId="0" applyFont="1" applyFill="1" applyBorder="1" applyAlignment="1">
      <alignment horizontal="center" vertical="center" wrapText="1"/>
    </xf>
    <xf numFmtId="0" fontId="2" fillId="0" borderId="10" xfId="0" applyFont="1" applyBorder="1"/>
    <xf numFmtId="0" fontId="2" fillId="0" borderId="11" xfId="0" applyFont="1" applyBorder="1"/>
    <xf numFmtId="0" fontId="2" fillId="0" borderId="14" xfId="0" applyFont="1" applyBorder="1"/>
    <xf numFmtId="0" fontId="2" fillId="0" borderId="15" xfId="0" applyFont="1" applyBorder="1"/>
    <xf numFmtId="0" fontId="2" fillId="0" borderId="16" xfId="0" applyFont="1" applyBorder="1"/>
    <xf numFmtId="0" fontId="2" fillId="0" borderId="21" xfId="0" applyFont="1" applyBorder="1"/>
    <xf numFmtId="0" fontId="2" fillId="0" borderId="25" xfId="0" applyFont="1" applyBorder="1"/>
    <xf numFmtId="0" fontId="11" fillId="0" borderId="18"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8" xfId="0" applyFont="1" applyBorder="1" applyAlignment="1">
      <alignment horizontal="left" vertical="top" wrapText="1"/>
    </xf>
    <xf numFmtId="0" fontId="10" fillId="0" borderId="18" xfId="0" applyFont="1" applyBorder="1" applyAlignment="1">
      <alignment horizontal="center" vertical="center" wrapText="1"/>
    </xf>
    <xf numFmtId="0" fontId="9" fillId="0" borderId="18" xfId="0" applyFont="1" applyBorder="1" applyAlignment="1">
      <alignment horizontal="left" vertical="center" wrapText="1"/>
    </xf>
    <xf numFmtId="9" fontId="9" fillId="0" borderId="18" xfId="0" applyNumberFormat="1" applyFont="1" applyBorder="1" applyAlignment="1">
      <alignment horizontal="center" vertical="center" wrapText="1"/>
    </xf>
    <xf numFmtId="14" fontId="9" fillId="0" borderId="18" xfId="0" applyNumberFormat="1" applyFont="1" applyBorder="1" applyAlignment="1">
      <alignment horizontal="center" vertical="center" wrapText="1"/>
    </xf>
    <xf numFmtId="0" fontId="8" fillId="0" borderId="18" xfId="0" applyFont="1" applyBorder="1" applyAlignment="1">
      <alignment horizontal="center" vertical="center" textRotation="90" wrapText="1"/>
    </xf>
    <xf numFmtId="0" fontId="16" fillId="0" borderId="18" xfId="0" applyFont="1" applyBorder="1" applyAlignment="1">
      <alignment horizontal="center" vertical="center"/>
    </xf>
    <xf numFmtId="0" fontId="10" fillId="0" borderId="18" xfId="0" applyFont="1" applyBorder="1" applyAlignment="1">
      <alignment horizontal="center" vertical="center" textRotation="90"/>
    </xf>
    <xf numFmtId="0" fontId="11" fillId="0" borderId="2" xfId="0" applyFont="1" applyBorder="1" applyAlignment="1">
      <alignment horizontal="left" vertical="center" wrapText="1"/>
    </xf>
    <xf numFmtId="0" fontId="9" fillId="0" borderId="2" xfId="0" applyFont="1" applyBorder="1" applyAlignment="1">
      <alignment horizontal="center" vertical="center" wrapText="1"/>
    </xf>
    <xf numFmtId="3" fontId="9" fillId="0" borderId="18" xfId="0" applyNumberFormat="1" applyFont="1" applyBorder="1" applyAlignment="1">
      <alignment horizontal="center" vertical="center" wrapText="1"/>
    </xf>
    <xf numFmtId="165" fontId="9" fillId="0" borderId="25" xfId="0" applyNumberFormat="1" applyFont="1" applyBorder="1" applyAlignment="1">
      <alignment horizontal="center" vertical="center" wrapText="1"/>
    </xf>
    <xf numFmtId="0" fontId="14" fillId="0" borderId="18" xfId="0" applyFont="1" applyBorder="1" applyAlignment="1">
      <alignment horizontal="center" vertical="center"/>
    </xf>
    <xf numFmtId="0" fontId="17" fillId="0" borderId="26" xfId="0" applyFont="1" applyBorder="1" applyAlignment="1">
      <alignment horizontal="center" vertical="center"/>
    </xf>
    <xf numFmtId="0" fontId="2" fillId="0" borderId="26" xfId="0" applyFont="1" applyBorder="1"/>
    <xf numFmtId="0" fontId="11" fillId="0" borderId="24" xfId="0" applyFont="1" applyFill="1" applyBorder="1" applyAlignment="1">
      <alignment horizontal="center" vertical="center" wrapText="1"/>
    </xf>
    <xf numFmtId="0" fontId="9" fillId="0" borderId="24" xfId="0" applyFont="1" applyFill="1" applyBorder="1" applyAlignment="1">
      <alignment horizontal="center" vertical="center" wrapText="1"/>
    </xf>
    <xf numFmtId="9" fontId="11" fillId="0" borderId="24" xfId="0" applyNumberFormat="1" applyFont="1" applyFill="1" applyBorder="1" applyAlignment="1">
      <alignment horizontal="center" vertical="center" wrapText="1"/>
    </xf>
    <xf numFmtId="9" fontId="9" fillId="0" borderId="24" xfId="0" applyNumberFormat="1" applyFont="1" applyFill="1" applyBorder="1" applyAlignment="1">
      <alignment horizontal="center" vertical="center" wrapText="1"/>
    </xf>
    <xf numFmtId="9" fontId="11" fillId="0" borderId="22" xfId="0" applyNumberFormat="1" applyFont="1" applyFill="1" applyBorder="1" applyAlignment="1">
      <alignment horizontal="center" vertical="center" wrapText="1"/>
    </xf>
    <xf numFmtId="10" fontId="11" fillId="0" borderId="24" xfId="0" applyNumberFormat="1" applyFont="1" applyFill="1" applyBorder="1" applyAlignment="1">
      <alignment horizontal="center" vertical="center" wrapText="1"/>
    </xf>
    <xf numFmtId="10" fontId="11" fillId="0" borderId="2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2" fontId="11" fillId="0" borderId="19" xfId="0" applyNumberFormat="1" applyFont="1" applyFill="1" applyBorder="1" applyAlignment="1">
      <alignment horizontal="center" vertical="center" wrapText="1"/>
    </xf>
    <xf numFmtId="164" fontId="11" fillId="0" borderId="19" xfId="0"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2" fillId="0" borderId="22" xfId="0" applyFont="1" applyFill="1" applyBorder="1"/>
    <xf numFmtId="3" fontId="13" fillId="0" borderId="22"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3" fontId="9" fillId="0" borderId="18" xfId="0" applyNumberFormat="1" applyFont="1" applyFill="1" applyBorder="1" applyAlignment="1">
      <alignment horizontal="center" vertical="center" wrapText="1"/>
    </xf>
    <xf numFmtId="3" fontId="9" fillId="0" borderId="2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2" fillId="0" borderId="25" xfId="0" applyFont="1" applyFill="1" applyBorder="1"/>
    <xf numFmtId="3" fontId="11" fillId="0" borderId="24" xfId="0" applyNumberFormat="1" applyFont="1" applyFill="1" applyBorder="1" applyAlignment="1">
      <alignment horizontal="center" vertical="center" wrapText="1"/>
    </xf>
    <xf numFmtId="3" fontId="11" fillId="0" borderId="25" xfId="0" applyNumberFormat="1" applyFont="1" applyFill="1" applyBorder="1" applyAlignment="1">
      <alignment horizontal="center" vertical="center" wrapText="1"/>
    </xf>
    <xf numFmtId="4" fontId="11" fillId="0" borderId="18"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wrapText="1"/>
    </xf>
    <xf numFmtId="0" fontId="9" fillId="0" borderId="18" xfId="0" applyFont="1" applyFill="1" applyBorder="1" applyAlignment="1">
      <alignment horizontal="center" vertical="center" wrapText="1"/>
    </xf>
    <xf numFmtId="0" fontId="11" fillId="0"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66675</xdr:rowOff>
    </xdr:from>
    <xdr:ext cx="1438275" cy="400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9"/>
  <sheetViews>
    <sheetView tabSelected="1" topLeftCell="G103" zoomScale="55" zoomScaleNormal="55" workbookViewId="0">
      <selection activeCell="I106" sqref="I10:I106"/>
    </sheetView>
  </sheetViews>
  <sheetFormatPr baseColWidth="10" defaultColWidth="14.453125" defaultRowHeight="15" customHeight="1"/>
  <cols>
    <col min="1" max="1" width="19.7265625" customWidth="1"/>
    <col min="2" max="2" width="29.81640625" customWidth="1"/>
    <col min="3" max="3" width="59.26953125" customWidth="1"/>
    <col min="4" max="4" width="91.26953125" customWidth="1"/>
    <col min="5" max="5" width="18.7265625" customWidth="1"/>
    <col min="6" max="6" width="17.453125" customWidth="1"/>
    <col min="7" max="7" width="32.7265625" customWidth="1"/>
    <col min="8" max="8" width="17.81640625" customWidth="1"/>
    <col min="9" max="9" width="16.453125" customWidth="1"/>
    <col min="10" max="10" width="17.81640625" customWidth="1"/>
    <col min="11" max="11" width="18" customWidth="1"/>
    <col min="12" max="12" width="19.08984375" customWidth="1"/>
    <col min="13" max="13" width="33.08984375" customWidth="1"/>
    <col min="14" max="14" width="32.81640625" customWidth="1"/>
    <col min="15" max="22" width="11.453125" customWidth="1"/>
    <col min="23" max="23" width="13.26953125" customWidth="1"/>
    <col min="24" max="24" width="17" customWidth="1"/>
  </cols>
  <sheetData>
    <row r="1" spans="1:24" ht="13.5" customHeight="1">
      <c r="A1" s="100"/>
      <c r="B1" s="101"/>
      <c r="C1" s="106"/>
      <c r="D1" s="107"/>
      <c r="E1" s="107"/>
      <c r="F1" s="101"/>
      <c r="G1" s="108" t="s">
        <v>0</v>
      </c>
      <c r="H1" s="98"/>
      <c r="I1" s="98"/>
      <c r="J1" s="98"/>
      <c r="K1" s="98"/>
      <c r="L1" s="98"/>
      <c r="M1" s="98"/>
      <c r="N1" s="98"/>
      <c r="O1" s="98"/>
      <c r="P1" s="98"/>
      <c r="Q1" s="98"/>
      <c r="R1" s="98"/>
      <c r="S1" s="98"/>
      <c r="T1" s="98"/>
      <c r="U1" s="98"/>
      <c r="V1" s="98"/>
      <c r="W1" s="98"/>
      <c r="X1" s="109"/>
    </row>
    <row r="2" spans="1:24" ht="13.5" customHeight="1">
      <c r="A2" s="102"/>
      <c r="B2" s="103"/>
      <c r="C2" s="110"/>
      <c r="D2" s="111"/>
      <c r="E2" s="111"/>
      <c r="F2" s="112"/>
      <c r="G2" s="108" t="s">
        <v>1</v>
      </c>
      <c r="H2" s="98"/>
      <c r="I2" s="98"/>
      <c r="J2" s="98"/>
      <c r="K2" s="98"/>
      <c r="L2" s="98"/>
      <c r="M2" s="98"/>
      <c r="N2" s="98"/>
      <c r="O2" s="98"/>
      <c r="P2" s="98"/>
      <c r="Q2" s="98"/>
      <c r="R2" s="98"/>
      <c r="S2" s="98"/>
      <c r="T2" s="98"/>
      <c r="U2" s="98"/>
      <c r="V2" s="98"/>
      <c r="W2" s="98"/>
      <c r="X2" s="109"/>
    </row>
    <row r="3" spans="1:24" ht="13.5" customHeight="1">
      <c r="A3" s="104"/>
      <c r="B3" s="105"/>
      <c r="C3" s="113"/>
      <c r="D3" s="114"/>
      <c r="E3" s="114"/>
      <c r="F3" s="115"/>
      <c r="G3" s="108" t="s">
        <v>2</v>
      </c>
      <c r="H3" s="98"/>
      <c r="I3" s="98"/>
      <c r="J3" s="98"/>
      <c r="K3" s="98"/>
      <c r="L3" s="98"/>
      <c r="M3" s="98"/>
      <c r="N3" s="98"/>
      <c r="O3" s="98"/>
      <c r="P3" s="98"/>
      <c r="Q3" s="98"/>
      <c r="R3" s="98"/>
      <c r="S3" s="98"/>
      <c r="T3" s="98"/>
      <c r="U3" s="98"/>
      <c r="V3" s="98"/>
      <c r="W3" s="98"/>
      <c r="X3" s="109"/>
    </row>
    <row r="4" spans="1:24" ht="13.5" customHeight="1">
      <c r="A4" s="2"/>
      <c r="B4" s="2"/>
      <c r="C4" s="3"/>
      <c r="D4" s="4"/>
      <c r="E4" s="3"/>
      <c r="F4" s="3"/>
      <c r="G4" s="4"/>
      <c r="H4" s="4"/>
      <c r="I4" s="4"/>
      <c r="J4" s="4"/>
      <c r="K4" s="4"/>
      <c r="L4" s="4"/>
      <c r="M4" s="4"/>
      <c r="N4" s="4"/>
      <c r="O4" s="4"/>
      <c r="P4" s="4"/>
      <c r="Q4" s="4"/>
      <c r="R4" s="4"/>
      <c r="S4" s="4"/>
      <c r="T4" s="4"/>
      <c r="U4" s="4"/>
      <c r="V4" s="4"/>
      <c r="W4" s="5"/>
      <c r="X4" s="5"/>
    </row>
    <row r="5" spans="1:24" ht="13.5" customHeight="1">
      <c r="A5" s="6" t="s">
        <v>3</v>
      </c>
      <c r="B5" s="2"/>
      <c r="C5" s="3"/>
      <c r="D5" s="3"/>
      <c r="E5" s="3"/>
      <c r="F5" s="3"/>
      <c r="G5" s="4"/>
      <c r="H5" s="4"/>
      <c r="I5" s="4"/>
      <c r="J5" s="4"/>
      <c r="K5" s="4"/>
      <c r="L5" s="4"/>
      <c r="M5" s="4"/>
      <c r="N5" s="4"/>
      <c r="O5" s="4"/>
      <c r="P5" s="4"/>
      <c r="Q5" s="4"/>
      <c r="R5" s="4"/>
      <c r="S5" s="4"/>
      <c r="T5" s="4"/>
      <c r="U5" s="4"/>
      <c r="V5" s="4"/>
      <c r="W5" s="5"/>
      <c r="X5" s="5"/>
    </row>
    <row r="6" spans="1:24" ht="13.5" customHeight="1">
      <c r="A6" s="6" t="s">
        <v>4</v>
      </c>
      <c r="B6" s="2"/>
      <c r="C6" s="1"/>
      <c r="D6" s="3"/>
      <c r="E6" s="3"/>
      <c r="F6" s="3"/>
      <c r="G6" s="4"/>
      <c r="H6" s="4"/>
      <c r="I6" s="4"/>
      <c r="J6" s="4"/>
      <c r="K6" s="4"/>
      <c r="L6" s="4"/>
      <c r="M6" s="4"/>
      <c r="N6" s="4"/>
      <c r="O6" s="4"/>
      <c r="P6" s="4"/>
      <c r="Q6" s="4"/>
      <c r="R6" s="4"/>
      <c r="S6" s="4"/>
      <c r="T6" s="4"/>
      <c r="U6" s="4"/>
      <c r="V6" s="4"/>
      <c r="W6" s="5"/>
      <c r="X6" s="5"/>
    </row>
    <row r="7" spans="1:24" ht="13.5" customHeight="1">
      <c r="A7" s="7"/>
      <c r="B7" s="2"/>
      <c r="C7" s="3"/>
      <c r="D7" s="3"/>
      <c r="E7" s="3"/>
      <c r="F7" s="3"/>
      <c r="G7" s="4"/>
      <c r="H7" s="4"/>
      <c r="I7" s="4"/>
      <c r="J7" s="4"/>
      <c r="K7" s="4"/>
      <c r="L7" s="4"/>
      <c r="M7" s="4"/>
      <c r="N7" s="4"/>
      <c r="O7" s="4"/>
      <c r="P7" s="4"/>
      <c r="Q7" s="4"/>
      <c r="R7" s="4"/>
      <c r="S7" s="4"/>
      <c r="T7" s="4"/>
      <c r="U7" s="4"/>
      <c r="V7" s="4"/>
      <c r="W7" s="5"/>
      <c r="X7" s="5"/>
    </row>
    <row r="8" spans="1:24" ht="33" customHeight="1">
      <c r="A8" s="94" t="s">
        <v>5</v>
      </c>
      <c r="B8" s="94" t="s">
        <v>6</v>
      </c>
      <c r="C8" s="94" t="s">
        <v>7</v>
      </c>
      <c r="D8" s="94" t="s">
        <v>8</v>
      </c>
      <c r="E8" s="94" t="s">
        <v>9</v>
      </c>
      <c r="F8" s="94" t="s">
        <v>10</v>
      </c>
      <c r="G8" s="94" t="s">
        <v>11</v>
      </c>
      <c r="H8" s="94" t="s">
        <v>12</v>
      </c>
      <c r="I8" s="8" t="s">
        <v>13</v>
      </c>
      <c r="J8" s="97" t="s">
        <v>14</v>
      </c>
      <c r="K8" s="98"/>
      <c r="L8" s="98"/>
      <c r="M8" s="98"/>
      <c r="N8" s="98"/>
      <c r="O8" s="98"/>
      <c r="P8" s="98"/>
      <c r="Q8" s="98"/>
      <c r="R8" s="98"/>
      <c r="S8" s="98"/>
      <c r="T8" s="98"/>
      <c r="U8" s="98"/>
      <c r="V8" s="99"/>
      <c r="W8" s="9" t="s">
        <v>15</v>
      </c>
      <c r="X8" s="9" t="s">
        <v>16</v>
      </c>
    </row>
    <row r="9" spans="1:24" ht="26.25" customHeight="1">
      <c r="A9" s="116"/>
      <c r="B9" s="95"/>
      <c r="C9" s="95"/>
      <c r="D9" s="95"/>
      <c r="E9" s="95"/>
      <c r="F9" s="95"/>
      <c r="G9" s="95"/>
      <c r="H9" s="95"/>
      <c r="I9" s="10">
        <v>45352</v>
      </c>
      <c r="J9" s="11" t="s">
        <v>17</v>
      </c>
      <c r="K9" s="12">
        <v>45413</v>
      </c>
      <c r="L9" s="12">
        <v>45444</v>
      </c>
      <c r="M9" s="12">
        <v>45474</v>
      </c>
      <c r="N9" s="11" t="s">
        <v>18</v>
      </c>
      <c r="O9" s="12">
        <v>45536</v>
      </c>
      <c r="P9" s="12">
        <v>45566</v>
      </c>
      <c r="Q9" s="12">
        <v>45597</v>
      </c>
      <c r="R9" s="11" t="s">
        <v>19</v>
      </c>
      <c r="S9" s="11" t="s">
        <v>20</v>
      </c>
      <c r="T9" s="12">
        <v>45689</v>
      </c>
      <c r="U9" s="12">
        <v>45717</v>
      </c>
      <c r="V9" s="11" t="s">
        <v>21</v>
      </c>
      <c r="W9" s="13" t="s">
        <v>22</v>
      </c>
      <c r="X9" s="13" t="s">
        <v>22</v>
      </c>
    </row>
    <row r="10" spans="1:24" ht="102" customHeight="1">
      <c r="A10" s="96" t="s">
        <v>23</v>
      </c>
      <c r="B10" s="121" t="s">
        <v>24</v>
      </c>
      <c r="C10" s="119" t="s">
        <v>25</v>
      </c>
      <c r="D10" s="118" t="s">
        <v>26</v>
      </c>
      <c r="E10" s="96" t="s">
        <v>27</v>
      </c>
      <c r="F10" s="96" t="s">
        <v>28</v>
      </c>
      <c r="G10" s="16" t="s">
        <v>29</v>
      </c>
      <c r="H10" s="17">
        <v>0.8</v>
      </c>
      <c r="I10" s="135" t="s">
        <v>30</v>
      </c>
      <c r="J10" s="19"/>
      <c r="K10" s="20" t="s">
        <v>31</v>
      </c>
      <c r="L10" s="21" t="s">
        <v>32</v>
      </c>
      <c r="M10" s="20" t="s">
        <v>33</v>
      </c>
      <c r="N10" s="20" t="s">
        <v>33</v>
      </c>
      <c r="O10" s="22"/>
      <c r="P10" s="22"/>
      <c r="Q10" s="22"/>
      <c r="R10" s="22"/>
      <c r="S10" s="22"/>
      <c r="T10" s="22"/>
      <c r="U10" s="22"/>
      <c r="V10" s="22"/>
      <c r="W10" s="23">
        <v>45384</v>
      </c>
      <c r="X10" s="23">
        <v>45749</v>
      </c>
    </row>
    <row r="11" spans="1:24" ht="106.5" customHeight="1">
      <c r="A11" s="117"/>
      <c r="B11" s="117"/>
      <c r="C11" s="117"/>
      <c r="D11" s="95"/>
      <c r="E11" s="95"/>
      <c r="F11" s="95"/>
      <c r="G11" s="24" t="s">
        <v>34</v>
      </c>
      <c r="H11" s="25">
        <v>0.9</v>
      </c>
      <c r="I11" s="137">
        <v>0</v>
      </c>
      <c r="J11" s="19"/>
      <c r="K11" s="19"/>
      <c r="L11" s="20" t="s">
        <v>35</v>
      </c>
      <c r="M11" s="21" t="s">
        <v>36</v>
      </c>
      <c r="N11" s="20" t="s">
        <v>37</v>
      </c>
      <c r="O11" s="22"/>
      <c r="P11" s="22"/>
      <c r="Q11" s="22"/>
      <c r="R11" s="22"/>
      <c r="S11" s="22"/>
      <c r="T11" s="22"/>
      <c r="U11" s="22"/>
      <c r="V11" s="22"/>
      <c r="W11" s="23">
        <v>45384</v>
      </c>
      <c r="X11" s="23">
        <v>45749</v>
      </c>
    </row>
    <row r="12" spans="1:24" ht="195">
      <c r="A12" s="117"/>
      <c r="B12" s="117"/>
      <c r="C12" s="117"/>
      <c r="D12" s="26" t="s">
        <v>38</v>
      </c>
      <c r="E12" s="119" t="s">
        <v>39</v>
      </c>
      <c r="F12" s="119" t="s">
        <v>40</v>
      </c>
      <c r="G12" s="16" t="s">
        <v>41</v>
      </c>
      <c r="H12" s="25">
        <v>1</v>
      </c>
      <c r="I12" s="137">
        <v>0</v>
      </c>
      <c r="J12" s="19"/>
      <c r="K12" s="19"/>
      <c r="L12" s="19"/>
      <c r="M12" s="20" t="s">
        <v>42</v>
      </c>
      <c r="N12" s="20" t="s">
        <v>43</v>
      </c>
      <c r="O12" s="22"/>
      <c r="P12" s="22"/>
      <c r="Q12" s="22"/>
      <c r="R12" s="22"/>
      <c r="S12" s="22"/>
      <c r="T12" s="22"/>
      <c r="U12" s="22"/>
      <c r="V12" s="22"/>
      <c r="W12" s="23">
        <v>45384</v>
      </c>
      <c r="X12" s="23">
        <v>45749</v>
      </c>
    </row>
    <row r="13" spans="1:24" ht="104">
      <c r="A13" s="117"/>
      <c r="B13" s="117"/>
      <c r="C13" s="117"/>
      <c r="D13" s="120" t="s">
        <v>44</v>
      </c>
      <c r="E13" s="117"/>
      <c r="F13" s="117"/>
      <c r="G13" s="27" t="s">
        <v>45</v>
      </c>
      <c r="H13" s="25">
        <v>0.9</v>
      </c>
      <c r="I13" s="137">
        <v>0</v>
      </c>
      <c r="J13" s="28" t="s">
        <v>46</v>
      </c>
      <c r="K13" s="28" t="s">
        <v>46</v>
      </c>
      <c r="L13" s="20" t="s">
        <v>47</v>
      </c>
      <c r="M13" s="20" t="s">
        <v>48</v>
      </c>
      <c r="N13" s="20" t="s">
        <v>49</v>
      </c>
      <c r="O13" s="22"/>
      <c r="P13" s="22"/>
      <c r="Q13" s="22"/>
      <c r="R13" s="22"/>
      <c r="S13" s="22"/>
      <c r="T13" s="22"/>
      <c r="U13" s="22"/>
      <c r="V13" s="22"/>
      <c r="W13" s="23">
        <v>45384</v>
      </c>
      <c r="X13" s="23">
        <v>45749</v>
      </c>
    </row>
    <row r="14" spans="1:24" ht="78">
      <c r="A14" s="117"/>
      <c r="B14" s="117"/>
      <c r="C14" s="117"/>
      <c r="D14" s="117"/>
      <c r="E14" s="117"/>
      <c r="F14" s="117"/>
      <c r="G14" s="27" t="s">
        <v>50</v>
      </c>
      <c r="H14" s="25" t="s">
        <v>51</v>
      </c>
      <c r="I14" s="135" t="s">
        <v>52</v>
      </c>
      <c r="J14" s="28" t="s">
        <v>53</v>
      </c>
      <c r="K14" s="28" t="s">
        <v>54</v>
      </c>
      <c r="L14" s="20" t="s">
        <v>55</v>
      </c>
      <c r="M14" s="20" t="s">
        <v>56</v>
      </c>
      <c r="N14" s="20" t="s">
        <v>57</v>
      </c>
      <c r="O14" s="22"/>
      <c r="P14" s="22"/>
      <c r="Q14" s="22"/>
      <c r="R14" s="22"/>
      <c r="S14" s="22"/>
      <c r="T14" s="22"/>
      <c r="U14" s="22"/>
      <c r="V14" s="22"/>
      <c r="W14" s="23">
        <v>45384</v>
      </c>
      <c r="X14" s="23">
        <v>45749</v>
      </c>
    </row>
    <row r="15" spans="1:24" ht="104">
      <c r="A15" s="117"/>
      <c r="B15" s="117"/>
      <c r="C15" s="117"/>
      <c r="D15" s="117"/>
      <c r="E15" s="117"/>
      <c r="F15" s="117"/>
      <c r="G15" s="27" t="s">
        <v>58</v>
      </c>
      <c r="H15" s="16" t="s">
        <v>59</v>
      </c>
      <c r="I15" s="135" t="s">
        <v>60</v>
      </c>
      <c r="J15" s="28" t="s">
        <v>61</v>
      </c>
      <c r="K15" s="28" t="s">
        <v>62</v>
      </c>
      <c r="L15" s="20" t="s">
        <v>63</v>
      </c>
      <c r="M15" s="20" t="s">
        <v>64</v>
      </c>
      <c r="N15" s="20" t="s">
        <v>65</v>
      </c>
      <c r="O15" s="22"/>
      <c r="P15" s="22"/>
      <c r="Q15" s="22"/>
      <c r="R15" s="22"/>
      <c r="S15" s="22"/>
      <c r="T15" s="22"/>
      <c r="U15" s="22"/>
      <c r="V15" s="22"/>
      <c r="W15" s="23">
        <v>45384</v>
      </c>
      <c r="X15" s="23">
        <v>45749</v>
      </c>
    </row>
    <row r="16" spans="1:24" ht="91">
      <c r="A16" s="117"/>
      <c r="B16" s="117"/>
      <c r="C16" s="117"/>
      <c r="D16" s="117"/>
      <c r="E16" s="117"/>
      <c r="F16" s="117"/>
      <c r="G16" s="27" t="s">
        <v>66</v>
      </c>
      <c r="H16" s="25" t="s">
        <v>51</v>
      </c>
      <c r="I16" s="135" t="s">
        <v>67</v>
      </c>
      <c r="J16" s="28" t="s">
        <v>68</v>
      </c>
      <c r="K16" s="28" t="s">
        <v>69</v>
      </c>
      <c r="L16" s="20" t="s">
        <v>70</v>
      </c>
      <c r="M16" s="20" t="s">
        <v>71</v>
      </c>
      <c r="N16" s="20" t="s">
        <v>72</v>
      </c>
      <c r="O16" s="22"/>
      <c r="P16" s="22"/>
      <c r="Q16" s="22"/>
      <c r="R16" s="22"/>
      <c r="S16" s="22"/>
      <c r="T16" s="22"/>
      <c r="U16" s="22"/>
      <c r="V16" s="22"/>
      <c r="W16" s="23">
        <v>45384</v>
      </c>
      <c r="X16" s="23">
        <v>45749</v>
      </c>
    </row>
    <row r="17" spans="1:24" ht="104">
      <c r="A17" s="117"/>
      <c r="B17" s="117"/>
      <c r="C17" s="117"/>
      <c r="D17" s="117"/>
      <c r="E17" s="117"/>
      <c r="F17" s="117"/>
      <c r="G17" s="29" t="s">
        <v>73</v>
      </c>
      <c r="H17" s="25">
        <v>1</v>
      </c>
      <c r="I17" s="138" t="s">
        <v>74</v>
      </c>
      <c r="J17" s="21" t="s">
        <v>75</v>
      </c>
      <c r="K17" s="21" t="s">
        <v>76</v>
      </c>
      <c r="L17" s="21" t="s">
        <v>77</v>
      </c>
      <c r="M17" s="21" t="s">
        <v>78</v>
      </c>
      <c r="N17" s="21" t="s">
        <v>79</v>
      </c>
      <c r="O17" s="22"/>
      <c r="P17" s="22"/>
      <c r="Q17" s="22"/>
      <c r="R17" s="22"/>
      <c r="S17" s="22"/>
      <c r="T17" s="22"/>
      <c r="U17" s="22"/>
      <c r="V17" s="22"/>
      <c r="W17" s="23">
        <v>45384</v>
      </c>
      <c r="X17" s="23">
        <v>45749</v>
      </c>
    </row>
    <row r="18" spans="1:24" ht="78">
      <c r="A18" s="117"/>
      <c r="B18" s="117"/>
      <c r="C18" s="117"/>
      <c r="D18" s="117"/>
      <c r="E18" s="117"/>
      <c r="F18" s="117"/>
      <c r="G18" s="29" t="s">
        <v>80</v>
      </c>
      <c r="H18" s="25">
        <v>1</v>
      </c>
      <c r="I18" s="137" t="s">
        <v>81</v>
      </c>
      <c r="J18" s="21" t="s">
        <v>82</v>
      </c>
      <c r="K18" s="21" t="s">
        <v>83</v>
      </c>
      <c r="L18" s="21" t="s">
        <v>84</v>
      </c>
      <c r="M18" s="21" t="s">
        <v>85</v>
      </c>
      <c r="N18" s="21" t="s">
        <v>86</v>
      </c>
      <c r="O18" s="22"/>
      <c r="P18" s="22"/>
      <c r="Q18" s="22"/>
      <c r="R18" s="22"/>
      <c r="S18" s="22"/>
      <c r="T18" s="22"/>
      <c r="U18" s="22"/>
      <c r="V18" s="22"/>
      <c r="W18" s="23">
        <v>45384</v>
      </c>
      <c r="X18" s="23">
        <v>45749</v>
      </c>
    </row>
    <row r="19" spans="1:24" ht="78">
      <c r="A19" s="117"/>
      <c r="B19" s="117"/>
      <c r="C19" s="117"/>
      <c r="D19" s="117"/>
      <c r="E19" s="117"/>
      <c r="F19" s="117"/>
      <c r="G19" s="29" t="s">
        <v>87</v>
      </c>
      <c r="H19" s="25">
        <v>1</v>
      </c>
      <c r="I19" s="137" t="s">
        <v>88</v>
      </c>
      <c r="J19" s="21" t="s">
        <v>89</v>
      </c>
      <c r="K19" s="21" t="s">
        <v>90</v>
      </c>
      <c r="L19" s="21" t="s">
        <v>91</v>
      </c>
      <c r="M19" s="21" t="s">
        <v>92</v>
      </c>
      <c r="N19" s="21" t="s">
        <v>93</v>
      </c>
      <c r="O19" s="22"/>
      <c r="P19" s="22"/>
      <c r="Q19" s="22"/>
      <c r="R19" s="22"/>
      <c r="S19" s="22"/>
      <c r="T19" s="22"/>
      <c r="U19" s="22"/>
      <c r="V19" s="22"/>
      <c r="W19" s="23">
        <v>45384</v>
      </c>
      <c r="X19" s="23">
        <v>45749</v>
      </c>
    </row>
    <row r="20" spans="1:24" ht="156">
      <c r="A20" s="117"/>
      <c r="B20" s="117"/>
      <c r="C20" s="117"/>
      <c r="D20" s="95"/>
      <c r="E20" s="95"/>
      <c r="F20" s="95"/>
      <c r="G20" s="27" t="s">
        <v>94</v>
      </c>
      <c r="H20" s="16" t="s">
        <v>95</v>
      </c>
      <c r="I20" s="135" t="s">
        <v>96</v>
      </c>
      <c r="J20" s="30" t="s">
        <v>97</v>
      </c>
      <c r="K20" s="20" t="s">
        <v>98</v>
      </c>
      <c r="L20" s="20" t="s">
        <v>99</v>
      </c>
      <c r="M20" s="20" t="s">
        <v>100</v>
      </c>
      <c r="N20" s="20" t="s">
        <v>101</v>
      </c>
      <c r="O20" s="22"/>
      <c r="P20" s="22"/>
      <c r="Q20" s="22"/>
      <c r="R20" s="22"/>
      <c r="S20" s="22"/>
      <c r="T20" s="22"/>
      <c r="U20" s="22"/>
      <c r="V20" s="22"/>
      <c r="W20" s="23">
        <v>45384</v>
      </c>
      <c r="X20" s="23">
        <v>45749</v>
      </c>
    </row>
    <row r="21" spans="1:24" ht="221">
      <c r="A21" s="117"/>
      <c r="B21" s="117"/>
      <c r="C21" s="117"/>
      <c r="D21" s="31" t="s">
        <v>102</v>
      </c>
      <c r="E21" s="32" t="s">
        <v>103</v>
      </c>
      <c r="F21" s="32" t="s">
        <v>104</v>
      </c>
      <c r="G21" s="33" t="s">
        <v>105</v>
      </c>
      <c r="H21" s="34">
        <v>0.7</v>
      </c>
      <c r="I21" s="139" t="s">
        <v>106</v>
      </c>
      <c r="J21" s="28" t="s">
        <v>107</v>
      </c>
      <c r="K21" s="28" t="s">
        <v>46</v>
      </c>
      <c r="L21" s="20" t="s">
        <v>108</v>
      </c>
      <c r="M21" s="20" t="s">
        <v>109</v>
      </c>
      <c r="N21" s="20" t="s">
        <v>110</v>
      </c>
      <c r="O21" s="22"/>
      <c r="P21" s="22"/>
      <c r="Q21" s="22"/>
      <c r="R21" s="22"/>
      <c r="S21" s="22"/>
      <c r="T21" s="22"/>
      <c r="U21" s="22"/>
      <c r="V21" s="22"/>
      <c r="W21" s="23">
        <v>45384</v>
      </c>
      <c r="X21" s="23">
        <v>45749</v>
      </c>
    </row>
    <row r="22" spans="1:24" ht="221">
      <c r="A22" s="117"/>
      <c r="B22" s="117"/>
      <c r="C22" s="117"/>
      <c r="D22" s="35" t="s">
        <v>111</v>
      </c>
      <c r="E22" s="96" t="s">
        <v>112</v>
      </c>
      <c r="F22" s="96" t="s">
        <v>113</v>
      </c>
      <c r="G22" s="27" t="s">
        <v>114</v>
      </c>
      <c r="H22" s="25">
        <v>0.98</v>
      </c>
      <c r="I22" s="137">
        <v>0.9</v>
      </c>
      <c r="J22" s="20" t="s">
        <v>115</v>
      </c>
      <c r="K22" s="18" t="s">
        <v>116</v>
      </c>
      <c r="L22" s="18" t="s">
        <v>117</v>
      </c>
      <c r="M22" s="18" t="s">
        <v>117</v>
      </c>
      <c r="N22" s="20" t="s">
        <v>118</v>
      </c>
      <c r="O22" s="22"/>
      <c r="P22" s="22"/>
      <c r="Q22" s="22"/>
      <c r="R22" s="22"/>
      <c r="S22" s="22"/>
      <c r="T22" s="22"/>
      <c r="U22" s="22"/>
      <c r="V22" s="22"/>
      <c r="W22" s="23">
        <v>45384</v>
      </c>
      <c r="X22" s="23">
        <v>45749</v>
      </c>
    </row>
    <row r="23" spans="1:24" ht="211.5" customHeight="1">
      <c r="A23" s="117"/>
      <c r="B23" s="117"/>
      <c r="C23" s="117"/>
      <c r="D23" s="35" t="s">
        <v>119</v>
      </c>
      <c r="E23" s="117"/>
      <c r="F23" s="117"/>
      <c r="G23" s="36" t="s">
        <v>120</v>
      </c>
      <c r="H23" s="25">
        <v>0.98</v>
      </c>
      <c r="I23" s="137">
        <v>0.9</v>
      </c>
      <c r="J23" s="28" t="s">
        <v>107</v>
      </c>
      <c r="K23" s="28" t="s">
        <v>107</v>
      </c>
      <c r="L23" s="28" t="s">
        <v>107</v>
      </c>
      <c r="M23" s="37">
        <v>0.98</v>
      </c>
      <c r="N23" s="37">
        <v>1</v>
      </c>
      <c r="O23" s="22"/>
      <c r="P23" s="22"/>
      <c r="Q23" s="22"/>
      <c r="R23" s="22"/>
      <c r="S23" s="22"/>
      <c r="T23" s="22"/>
      <c r="U23" s="22"/>
      <c r="V23" s="22"/>
      <c r="W23" s="23">
        <v>45384</v>
      </c>
      <c r="X23" s="23">
        <v>45749</v>
      </c>
    </row>
    <row r="24" spans="1:24" ht="169">
      <c r="A24" s="117"/>
      <c r="B24" s="117"/>
      <c r="C24" s="117"/>
      <c r="D24" s="35" t="s">
        <v>121</v>
      </c>
      <c r="E24" s="95"/>
      <c r="F24" s="95"/>
      <c r="G24" s="27" t="s">
        <v>122</v>
      </c>
      <c r="H24" s="25">
        <v>0.95</v>
      </c>
      <c r="I24" s="137">
        <v>0.92</v>
      </c>
      <c r="J24" s="28" t="s">
        <v>107</v>
      </c>
      <c r="K24" s="28" t="s">
        <v>107</v>
      </c>
      <c r="L24" s="28" t="s">
        <v>107</v>
      </c>
      <c r="M24" s="37">
        <v>0.7</v>
      </c>
      <c r="N24" s="37">
        <v>0.39</v>
      </c>
      <c r="O24" s="22"/>
      <c r="P24" s="22"/>
      <c r="Q24" s="22"/>
      <c r="R24" s="22"/>
      <c r="S24" s="22"/>
      <c r="T24" s="22"/>
      <c r="U24" s="22"/>
      <c r="V24" s="22"/>
      <c r="W24" s="23">
        <v>45384</v>
      </c>
      <c r="X24" s="23">
        <v>45749</v>
      </c>
    </row>
    <row r="25" spans="1:24" ht="273">
      <c r="A25" s="117"/>
      <c r="B25" s="95"/>
      <c r="C25" s="117"/>
      <c r="D25" s="38" t="s">
        <v>123</v>
      </c>
      <c r="E25" s="14" t="s">
        <v>124</v>
      </c>
      <c r="F25" s="14" t="s">
        <v>40</v>
      </c>
      <c r="G25" s="36" t="s">
        <v>125</v>
      </c>
      <c r="H25" s="25">
        <v>0.55000000000000004</v>
      </c>
      <c r="I25" s="135" t="s">
        <v>126</v>
      </c>
      <c r="J25" s="20" t="s">
        <v>127</v>
      </c>
      <c r="K25" s="20" t="s">
        <v>128</v>
      </c>
      <c r="L25" s="20" t="s">
        <v>129</v>
      </c>
      <c r="M25" s="20" t="s">
        <v>130</v>
      </c>
      <c r="N25" s="20" t="s">
        <v>131</v>
      </c>
      <c r="O25" s="22"/>
      <c r="P25" s="22"/>
      <c r="Q25" s="22"/>
      <c r="R25" s="22"/>
      <c r="S25" s="22"/>
      <c r="T25" s="22"/>
      <c r="U25" s="22"/>
      <c r="V25" s="22"/>
      <c r="W25" s="23">
        <v>45384</v>
      </c>
      <c r="X25" s="23">
        <v>45749</v>
      </c>
    </row>
    <row r="26" spans="1:24" ht="114.75" customHeight="1">
      <c r="A26" s="117"/>
      <c r="B26" s="121" t="s">
        <v>132</v>
      </c>
      <c r="C26" s="96" t="s">
        <v>133</v>
      </c>
      <c r="D26" s="118" t="s">
        <v>134</v>
      </c>
      <c r="E26" s="119" t="s">
        <v>39</v>
      </c>
      <c r="F26" s="119" t="s">
        <v>40</v>
      </c>
      <c r="G26" s="135" t="s">
        <v>135</v>
      </c>
      <c r="H26" s="16" t="s">
        <v>136</v>
      </c>
      <c r="I26" s="137">
        <v>0</v>
      </c>
      <c r="J26" s="28" t="s">
        <v>137</v>
      </c>
      <c r="K26" s="28" t="s">
        <v>138</v>
      </c>
      <c r="L26" s="20" t="s">
        <v>139</v>
      </c>
      <c r="M26" s="20" t="s">
        <v>140</v>
      </c>
      <c r="N26" s="20" t="s">
        <v>141</v>
      </c>
      <c r="O26" s="22"/>
      <c r="P26" s="22"/>
      <c r="Q26" s="22"/>
      <c r="R26" s="22"/>
      <c r="S26" s="22"/>
      <c r="T26" s="22"/>
      <c r="U26" s="22"/>
      <c r="V26" s="22"/>
      <c r="W26" s="23">
        <v>45384</v>
      </c>
      <c r="X26" s="23">
        <v>45749</v>
      </c>
    </row>
    <row r="27" spans="1:24" ht="117">
      <c r="A27" s="117"/>
      <c r="B27" s="117"/>
      <c r="C27" s="117"/>
      <c r="D27" s="117"/>
      <c r="E27" s="117"/>
      <c r="F27" s="117"/>
      <c r="G27" s="16" t="s">
        <v>142</v>
      </c>
      <c r="H27" s="16" t="s">
        <v>143</v>
      </c>
      <c r="I27" s="137">
        <v>0</v>
      </c>
      <c r="J27" s="28" t="s">
        <v>144</v>
      </c>
      <c r="K27" s="28" t="s">
        <v>145</v>
      </c>
      <c r="L27" s="20" t="s">
        <v>146</v>
      </c>
      <c r="M27" s="20" t="s">
        <v>147</v>
      </c>
      <c r="N27" s="20" t="s">
        <v>148</v>
      </c>
      <c r="O27" s="22"/>
      <c r="P27" s="22"/>
      <c r="Q27" s="22"/>
      <c r="R27" s="22"/>
      <c r="S27" s="22"/>
      <c r="T27" s="22"/>
      <c r="U27" s="22"/>
      <c r="V27" s="22"/>
      <c r="W27" s="23">
        <v>45384</v>
      </c>
      <c r="X27" s="23">
        <v>45749</v>
      </c>
    </row>
    <row r="28" spans="1:24" ht="156">
      <c r="A28" s="117"/>
      <c r="B28" s="117"/>
      <c r="C28" s="117"/>
      <c r="D28" s="95"/>
      <c r="E28" s="95"/>
      <c r="F28" s="95"/>
      <c r="G28" s="16" t="s">
        <v>149</v>
      </c>
      <c r="H28" s="16" t="s">
        <v>150</v>
      </c>
      <c r="I28" s="137">
        <v>0</v>
      </c>
      <c r="J28" s="28" t="s">
        <v>151</v>
      </c>
      <c r="K28" s="28" t="s">
        <v>152</v>
      </c>
      <c r="L28" s="20" t="s">
        <v>153</v>
      </c>
      <c r="M28" s="20" t="s">
        <v>154</v>
      </c>
      <c r="N28" s="20" t="s">
        <v>155</v>
      </c>
      <c r="O28" s="22"/>
      <c r="P28" s="22"/>
      <c r="Q28" s="22"/>
      <c r="R28" s="22"/>
      <c r="S28" s="22"/>
      <c r="T28" s="22"/>
      <c r="U28" s="22"/>
      <c r="V28" s="22"/>
      <c r="W28" s="23">
        <v>45384</v>
      </c>
      <c r="X28" s="23">
        <v>45749</v>
      </c>
    </row>
    <row r="29" spans="1:24" ht="156">
      <c r="A29" s="117"/>
      <c r="B29" s="117"/>
      <c r="C29" s="117"/>
      <c r="D29" s="35" t="s">
        <v>156</v>
      </c>
      <c r="E29" s="22" t="s">
        <v>39</v>
      </c>
      <c r="F29" s="22" t="s">
        <v>40</v>
      </c>
      <c r="G29" s="16" t="s">
        <v>157</v>
      </c>
      <c r="H29" s="16" t="s">
        <v>158</v>
      </c>
      <c r="I29" s="137">
        <v>0</v>
      </c>
      <c r="J29" s="28" t="s">
        <v>107</v>
      </c>
      <c r="K29" s="28" t="s">
        <v>107</v>
      </c>
      <c r="L29" s="28" t="s">
        <v>107</v>
      </c>
      <c r="M29" s="20" t="s">
        <v>159</v>
      </c>
      <c r="N29" s="20" t="s">
        <v>160</v>
      </c>
      <c r="O29" s="22"/>
      <c r="P29" s="22"/>
      <c r="Q29" s="22"/>
      <c r="R29" s="22"/>
      <c r="S29" s="22"/>
      <c r="T29" s="22"/>
      <c r="U29" s="22"/>
      <c r="V29" s="22"/>
      <c r="W29" s="23">
        <v>45384</v>
      </c>
      <c r="X29" s="23">
        <v>45749</v>
      </c>
    </row>
    <row r="30" spans="1:24" ht="94.5" customHeight="1">
      <c r="A30" s="117"/>
      <c r="B30" s="117"/>
      <c r="C30" s="117"/>
      <c r="D30" s="118" t="s">
        <v>161</v>
      </c>
      <c r="E30" s="96" t="s">
        <v>162</v>
      </c>
      <c r="F30" s="96" t="s">
        <v>163</v>
      </c>
      <c r="G30" s="16" t="s">
        <v>164</v>
      </c>
      <c r="H30" s="25" t="s">
        <v>165</v>
      </c>
      <c r="I30" s="137">
        <v>0</v>
      </c>
      <c r="J30" s="28" t="s">
        <v>107</v>
      </c>
      <c r="K30" s="28" t="s">
        <v>107</v>
      </c>
      <c r="L30" s="28" t="s">
        <v>107</v>
      </c>
      <c r="M30" s="39" t="s">
        <v>166</v>
      </c>
      <c r="N30" s="39" t="s">
        <v>167</v>
      </c>
      <c r="O30" s="14"/>
      <c r="P30" s="14"/>
      <c r="Q30" s="14"/>
      <c r="R30" s="14"/>
      <c r="S30" s="14"/>
      <c r="T30" s="14"/>
      <c r="U30" s="14"/>
      <c r="V30" s="14"/>
      <c r="W30" s="23">
        <v>45384</v>
      </c>
      <c r="X30" s="23">
        <v>45749</v>
      </c>
    </row>
    <row r="31" spans="1:24" ht="94.5" customHeight="1">
      <c r="A31" s="117"/>
      <c r="B31" s="117"/>
      <c r="C31" s="117"/>
      <c r="D31" s="95"/>
      <c r="E31" s="95"/>
      <c r="F31" s="95"/>
      <c r="G31" s="16" t="s">
        <v>168</v>
      </c>
      <c r="H31" s="25" t="s">
        <v>169</v>
      </c>
      <c r="I31" s="137">
        <v>0</v>
      </c>
      <c r="J31" s="28" t="s">
        <v>107</v>
      </c>
      <c r="K31" s="28" t="s">
        <v>107</v>
      </c>
      <c r="L31" s="28" t="s">
        <v>107</v>
      </c>
      <c r="M31" s="20" t="s">
        <v>170</v>
      </c>
      <c r="N31" s="20" t="s">
        <v>171</v>
      </c>
      <c r="O31" s="22"/>
      <c r="P31" s="22"/>
      <c r="Q31" s="22"/>
      <c r="R31" s="22"/>
      <c r="S31" s="22"/>
      <c r="T31" s="22"/>
      <c r="U31" s="22"/>
      <c r="V31" s="22"/>
      <c r="W31" s="23">
        <v>45384</v>
      </c>
      <c r="X31" s="23">
        <v>45749</v>
      </c>
    </row>
    <row r="32" spans="1:24" ht="182">
      <c r="A32" s="117"/>
      <c r="B32" s="95"/>
      <c r="C32" s="95"/>
      <c r="D32" s="40" t="s">
        <v>172</v>
      </c>
      <c r="E32" s="16" t="s">
        <v>173</v>
      </c>
      <c r="F32" s="16" t="s">
        <v>163</v>
      </c>
      <c r="G32" s="16" t="s">
        <v>174</v>
      </c>
      <c r="H32" s="25">
        <v>0.63</v>
      </c>
      <c r="I32" s="135" t="s">
        <v>175</v>
      </c>
      <c r="J32" s="28" t="s">
        <v>107</v>
      </c>
      <c r="K32" s="28" t="s">
        <v>107</v>
      </c>
      <c r="L32" s="28" t="s">
        <v>107</v>
      </c>
      <c r="M32" s="22"/>
      <c r="N32" s="22"/>
      <c r="O32" s="22"/>
      <c r="P32" s="22"/>
      <c r="Q32" s="22"/>
      <c r="R32" s="22"/>
      <c r="S32" s="22"/>
      <c r="T32" s="22"/>
      <c r="U32" s="22"/>
      <c r="V32" s="22"/>
      <c r="W32" s="23">
        <v>45384</v>
      </c>
      <c r="X32" s="23">
        <v>45749</v>
      </c>
    </row>
    <row r="33" spans="1:24" ht="234">
      <c r="A33" s="117"/>
      <c r="B33" s="121" t="s">
        <v>176</v>
      </c>
      <c r="C33" s="122" t="s">
        <v>177</v>
      </c>
      <c r="D33" s="26" t="s">
        <v>178</v>
      </c>
      <c r="E33" s="96" t="s">
        <v>179</v>
      </c>
      <c r="F33" s="96" t="s">
        <v>180</v>
      </c>
      <c r="G33" s="22" t="s">
        <v>181</v>
      </c>
      <c r="H33" s="22" t="s">
        <v>182</v>
      </c>
      <c r="I33" s="135" t="s">
        <v>183</v>
      </c>
      <c r="J33" s="41" t="s">
        <v>184</v>
      </c>
      <c r="K33" s="20" t="s">
        <v>185</v>
      </c>
      <c r="L33" s="20" t="s">
        <v>186</v>
      </c>
      <c r="M33" s="20" t="s">
        <v>187</v>
      </c>
      <c r="N33" s="22"/>
      <c r="O33" s="22"/>
      <c r="P33" s="22"/>
      <c r="Q33" s="22"/>
      <c r="R33" s="22"/>
      <c r="S33" s="22"/>
      <c r="T33" s="22"/>
      <c r="U33" s="22"/>
      <c r="V33" s="22"/>
      <c r="W33" s="23">
        <v>45384</v>
      </c>
      <c r="X33" s="23">
        <v>45749</v>
      </c>
    </row>
    <row r="34" spans="1:24" ht="234">
      <c r="A34" s="117"/>
      <c r="B34" s="117"/>
      <c r="C34" s="117"/>
      <c r="D34" s="26" t="s">
        <v>188</v>
      </c>
      <c r="E34" s="117"/>
      <c r="F34" s="117"/>
      <c r="G34" s="22" t="s">
        <v>189</v>
      </c>
      <c r="H34" s="22" t="s">
        <v>190</v>
      </c>
      <c r="I34" s="135" t="s">
        <v>191</v>
      </c>
      <c r="J34" s="41" t="s">
        <v>192</v>
      </c>
      <c r="K34" s="20" t="s">
        <v>193</v>
      </c>
      <c r="L34" s="20" t="s">
        <v>194</v>
      </c>
      <c r="M34" s="20" t="s">
        <v>195</v>
      </c>
      <c r="N34" s="22"/>
      <c r="O34" s="22"/>
      <c r="P34" s="22"/>
      <c r="Q34" s="22"/>
      <c r="R34" s="22"/>
      <c r="S34" s="22"/>
      <c r="T34" s="22"/>
      <c r="U34" s="22"/>
      <c r="V34" s="22"/>
      <c r="W34" s="23">
        <v>45384</v>
      </c>
      <c r="X34" s="23">
        <v>45749</v>
      </c>
    </row>
    <row r="35" spans="1:24" ht="182">
      <c r="A35" s="117"/>
      <c r="B35" s="117"/>
      <c r="C35" s="117"/>
      <c r="D35" s="26" t="s">
        <v>196</v>
      </c>
      <c r="E35" s="117"/>
      <c r="F35" s="117"/>
      <c r="G35" s="22" t="s">
        <v>197</v>
      </c>
      <c r="H35" s="17" t="s">
        <v>198</v>
      </c>
      <c r="I35" s="137" t="s">
        <v>199</v>
      </c>
      <c r="J35" s="28" t="s">
        <v>200</v>
      </c>
      <c r="K35" s="20" t="s">
        <v>201</v>
      </c>
      <c r="L35" s="20" t="s">
        <v>202</v>
      </c>
      <c r="M35" s="20" t="s">
        <v>203</v>
      </c>
      <c r="N35" s="22"/>
      <c r="O35" s="22"/>
      <c r="P35" s="22"/>
      <c r="Q35" s="22"/>
      <c r="R35" s="22"/>
      <c r="S35" s="22"/>
      <c r="T35" s="22"/>
      <c r="U35" s="22"/>
      <c r="V35" s="22"/>
      <c r="W35" s="23">
        <v>45384</v>
      </c>
      <c r="X35" s="23">
        <v>45749</v>
      </c>
    </row>
    <row r="36" spans="1:24" ht="182">
      <c r="A36" s="117"/>
      <c r="B36" s="117"/>
      <c r="C36" s="117"/>
      <c r="D36" s="26" t="s">
        <v>204</v>
      </c>
      <c r="E36" s="117"/>
      <c r="F36" s="117"/>
      <c r="G36" s="22" t="s">
        <v>205</v>
      </c>
      <c r="H36" s="22" t="s">
        <v>206</v>
      </c>
      <c r="I36" s="140" t="s">
        <v>207</v>
      </c>
      <c r="J36" s="28" t="s">
        <v>208</v>
      </c>
      <c r="K36" s="20" t="s">
        <v>209</v>
      </c>
      <c r="L36" s="20" t="s">
        <v>210</v>
      </c>
      <c r="M36" s="20" t="s">
        <v>211</v>
      </c>
      <c r="N36" s="22"/>
      <c r="O36" s="22"/>
      <c r="P36" s="22"/>
      <c r="Q36" s="22"/>
      <c r="R36" s="22"/>
      <c r="S36" s="22"/>
      <c r="T36" s="22"/>
      <c r="U36" s="22"/>
      <c r="V36" s="22"/>
      <c r="W36" s="23">
        <v>45384</v>
      </c>
      <c r="X36" s="23">
        <v>45749</v>
      </c>
    </row>
    <row r="37" spans="1:24" ht="182">
      <c r="A37" s="117"/>
      <c r="B37" s="117"/>
      <c r="C37" s="117"/>
      <c r="D37" s="26" t="s">
        <v>212</v>
      </c>
      <c r="E37" s="117"/>
      <c r="F37" s="117"/>
      <c r="G37" s="22" t="s">
        <v>213</v>
      </c>
      <c r="H37" s="22" t="s">
        <v>214</v>
      </c>
      <c r="I37" s="140" t="s">
        <v>215</v>
      </c>
      <c r="J37" s="28" t="s">
        <v>216</v>
      </c>
      <c r="K37" s="20" t="s">
        <v>217</v>
      </c>
      <c r="L37" s="42" t="s">
        <v>218</v>
      </c>
      <c r="M37" s="42" t="s">
        <v>219</v>
      </c>
      <c r="N37" s="22"/>
      <c r="O37" s="22"/>
      <c r="P37" s="22"/>
      <c r="Q37" s="22"/>
      <c r="R37" s="22"/>
      <c r="S37" s="22"/>
      <c r="T37" s="22"/>
      <c r="U37" s="22"/>
      <c r="V37" s="22"/>
      <c r="W37" s="23">
        <v>45384</v>
      </c>
      <c r="X37" s="23">
        <v>45749</v>
      </c>
    </row>
    <row r="38" spans="1:24" ht="182">
      <c r="A38" s="95"/>
      <c r="B38" s="95"/>
      <c r="C38" s="95"/>
      <c r="D38" s="26" t="s">
        <v>220</v>
      </c>
      <c r="E38" s="95"/>
      <c r="F38" s="95"/>
      <c r="G38" s="16" t="s">
        <v>221</v>
      </c>
      <c r="H38" s="22" t="s">
        <v>222</v>
      </c>
      <c r="I38" s="141" t="s">
        <v>223</v>
      </c>
      <c r="J38" s="28" t="s">
        <v>224</v>
      </c>
      <c r="K38" s="20" t="s">
        <v>225</v>
      </c>
      <c r="L38" s="20" t="s">
        <v>226</v>
      </c>
      <c r="M38" s="20" t="s">
        <v>227</v>
      </c>
      <c r="N38" s="22"/>
      <c r="O38" s="22"/>
      <c r="P38" s="22"/>
      <c r="Q38" s="22"/>
      <c r="R38" s="22"/>
      <c r="S38" s="22"/>
      <c r="T38" s="22"/>
      <c r="U38" s="22"/>
      <c r="V38" s="22"/>
      <c r="W38" s="23">
        <v>45384</v>
      </c>
      <c r="X38" s="23">
        <v>45749</v>
      </c>
    </row>
    <row r="39" spans="1:24" ht="130">
      <c r="A39" s="127" t="s">
        <v>228</v>
      </c>
      <c r="B39" s="43" t="s">
        <v>229</v>
      </c>
      <c r="C39" s="119" t="s">
        <v>230</v>
      </c>
      <c r="D39" s="27" t="s">
        <v>231</v>
      </c>
      <c r="E39" s="119" t="s">
        <v>179</v>
      </c>
      <c r="F39" s="96" t="s">
        <v>180</v>
      </c>
      <c r="G39" s="14" t="s">
        <v>232</v>
      </c>
      <c r="H39" s="44" t="s">
        <v>233</v>
      </c>
      <c r="I39" s="142" t="s">
        <v>234</v>
      </c>
      <c r="J39" s="20" t="s">
        <v>235</v>
      </c>
      <c r="K39" s="20" t="s">
        <v>236</v>
      </c>
      <c r="L39" s="20" t="s">
        <v>237</v>
      </c>
      <c r="M39" s="45" t="s">
        <v>238</v>
      </c>
      <c r="N39" s="22"/>
      <c r="O39" s="22"/>
      <c r="P39" s="22"/>
      <c r="Q39" s="22"/>
      <c r="R39" s="22"/>
      <c r="S39" s="22"/>
      <c r="T39" s="22"/>
      <c r="U39" s="22"/>
      <c r="V39" s="22"/>
      <c r="W39" s="23">
        <v>45384</v>
      </c>
      <c r="X39" s="23">
        <v>45749</v>
      </c>
    </row>
    <row r="40" spans="1:24" ht="52">
      <c r="A40" s="117"/>
      <c r="B40" s="43" t="s">
        <v>239</v>
      </c>
      <c r="C40" s="117"/>
      <c r="D40" s="27" t="s">
        <v>240</v>
      </c>
      <c r="E40" s="117"/>
      <c r="F40" s="117"/>
      <c r="G40" s="22" t="s">
        <v>241</v>
      </c>
      <c r="H40" s="17" t="s">
        <v>242</v>
      </c>
      <c r="I40" s="136" t="s">
        <v>243</v>
      </c>
      <c r="J40" s="20" t="s">
        <v>244</v>
      </c>
      <c r="K40" s="20" t="s">
        <v>245</v>
      </c>
      <c r="L40" s="20" t="s">
        <v>246</v>
      </c>
      <c r="M40" s="20" t="s">
        <v>247</v>
      </c>
      <c r="N40" s="22"/>
      <c r="O40" s="22"/>
      <c r="P40" s="22"/>
      <c r="Q40" s="22"/>
      <c r="R40" s="22"/>
      <c r="S40" s="22"/>
      <c r="T40" s="22"/>
      <c r="U40" s="22"/>
      <c r="V40" s="22"/>
      <c r="W40" s="23">
        <v>45384</v>
      </c>
      <c r="X40" s="23">
        <v>45749</v>
      </c>
    </row>
    <row r="41" spans="1:24" ht="43.5">
      <c r="A41" s="117"/>
      <c r="B41" s="43" t="s">
        <v>248</v>
      </c>
      <c r="C41" s="117"/>
      <c r="D41" s="118" t="s">
        <v>249</v>
      </c>
      <c r="E41" s="117"/>
      <c r="F41" s="117"/>
      <c r="G41" s="14" t="s">
        <v>250</v>
      </c>
      <c r="H41" s="44" t="s">
        <v>251</v>
      </c>
      <c r="I41" s="143" t="s">
        <v>252</v>
      </c>
      <c r="J41" s="20" t="s">
        <v>253</v>
      </c>
      <c r="K41" s="20" t="s">
        <v>254</v>
      </c>
      <c r="L41" s="20" t="s">
        <v>255</v>
      </c>
      <c r="M41" s="45" t="s">
        <v>256</v>
      </c>
      <c r="N41" s="22"/>
      <c r="O41" s="22"/>
      <c r="P41" s="22"/>
      <c r="Q41" s="22"/>
      <c r="R41" s="22"/>
      <c r="S41" s="22"/>
      <c r="T41" s="22"/>
      <c r="U41" s="22"/>
      <c r="V41" s="22"/>
      <c r="W41" s="23">
        <v>45384</v>
      </c>
      <c r="X41" s="23">
        <v>45749</v>
      </c>
    </row>
    <row r="42" spans="1:24" ht="43.5">
      <c r="A42" s="117"/>
      <c r="B42" s="43" t="s">
        <v>257</v>
      </c>
      <c r="C42" s="117"/>
      <c r="D42" s="95"/>
      <c r="E42" s="117"/>
      <c r="F42" s="117"/>
      <c r="G42" s="14" t="s">
        <v>258</v>
      </c>
      <c r="H42" s="44" t="s">
        <v>259</v>
      </c>
      <c r="I42" s="143" t="s">
        <v>252</v>
      </c>
      <c r="J42" s="20" t="s">
        <v>253</v>
      </c>
      <c r="K42" s="20" t="s">
        <v>260</v>
      </c>
      <c r="L42" s="20" t="s">
        <v>261</v>
      </c>
      <c r="M42" s="45" t="s">
        <v>262</v>
      </c>
      <c r="N42" s="22"/>
      <c r="O42" s="22"/>
      <c r="P42" s="22"/>
      <c r="Q42" s="22"/>
      <c r="R42" s="22"/>
      <c r="S42" s="22"/>
      <c r="T42" s="22"/>
      <c r="U42" s="22"/>
      <c r="V42" s="22"/>
      <c r="W42" s="23">
        <v>45384</v>
      </c>
      <c r="X42" s="23">
        <v>45749</v>
      </c>
    </row>
    <row r="43" spans="1:24" ht="43.5">
      <c r="A43" s="117"/>
      <c r="B43" s="43" t="s">
        <v>263</v>
      </c>
      <c r="C43" s="117"/>
      <c r="D43" s="27" t="s">
        <v>264</v>
      </c>
      <c r="E43" s="117"/>
      <c r="F43" s="117"/>
      <c r="G43" s="14" t="s">
        <v>265</v>
      </c>
      <c r="H43" s="44" t="s">
        <v>266</v>
      </c>
      <c r="I43" s="143" t="s">
        <v>267</v>
      </c>
      <c r="J43" s="20" t="s">
        <v>268</v>
      </c>
      <c r="K43" s="20" t="s">
        <v>254</v>
      </c>
      <c r="L43" s="20" t="s">
        <v>269</v>
      </c>
      <c r="M43" s="45" t="s">
        <v>270</v>
      </c>
      <c r="N43" s="22"/>
      <c r="O43" s="22"/>
      <c r="P43" s="22"/>
      <c r="Q43" s="22"/>
      <c r="R43" s="22"/>
      <c r="S43" s="22"/>
      <c r="T43" s="22"/>
      <c r="U43" s="22"/>
      <c r="V43" s="22"/>
      <c r="W43" s="23">
        <v>45384</v>
      </c>
      <c r="X43" s="23">
        <v>45749</v>
      </c>
    </row>
    <row r="44" spans="1:24" ht="78">
      <c r="A44" s="117"/>
      <c r="B44" s="43" t="s">
        <v>271</v>
      </c>
      <c r="C44" s="117"/>
      <c r="D44" s="118" t="s">
        <v>272</v>
      </c>
      <c r="E44" s="117"/>
      <c r="F44" s="117"/>
      <c r="G44" s="14" t="s">
        <v>273</v>
      </c>
      <c r="H44" s="46" t="s">
        <v>274</v>
      </c>
      <c r="I44" s="144" t="s">
        <v>275</v>
      </c>
      <c r="J44" s="20" t="s">
        <v>276</v>
      </c>
      <c r="K44" s="20" t="s">
        <v>277</v>
      </c>
      <c r="L44" s="20" t="s">
        <v>278</v>
      </c>
      <c r="M44" s="20" t="s">
        <v>279</v>
      </c>
      <c r="N44" s="22"/>
      <c r="O44" s="22"/>
      <c r="P44" s="22"/>
      <c r="Q44" s="22"/>
      <c r="R44" s="22"/>
      <c r="S44" s="22"/>
      <c r="T44" s="22"/>
      <c r="U44" s="22"/>
      <c r="V44" s="22"/>
      <c r="W44" s="23">
        <v>45384</v>
      </c>
      <c r="X44" s="23">
        <v>45749</v>
      </c>
    </row>
    <row r="45" spans="1:24" ht="78">
      <c r="A45" s="117"/>
      <c r="B45" s="43" t="s">
        <v>280</v>
      </c>
      <c r="C45" s="117"/>
      <c r="D45" s="95"/>
      <c r="E45" s="117"/>
      <c r="F45" s="117"/>
      <c r="G45" s="14" t="s">
        <v>281</v>
      </c>
      <c r="H45" s="46" t="s">
        <v>274</v>
      </c>
      <c r="I45" s="144" t="s">
        <v>282</v>
      </c>
      <c r="J45" s="20" t="s">
        <v>283</v>
      </c>
      <c r="K45" s="20" t="s">
        <v>284</v>
      </c>
      <c r="L45" s="20" t="s">
        <v>285</v>
      </c>
      <c r="M45" s="20" t="s">
        <v>286</v>
      </c>
      <c r="N45" s="22"/>
      <c r="O45" s="22"/>
      <c r="P45" s="22"/>
      <c r="Q45" s="22"/>
      <c r="R45" s="22"/>
      <c r="S45" s="22"/>
      <c r="T45" s="22"/>
      <c r="U45" s="22"/>
      <c r="V45" s="22"/>
      <c r="W45" s="23">
        <v>45384</v>
      </c>
      <c r="X45" s="23">
        <v>45749</v>
      </c>
    </row>
    <row r="46" spans="1:24" ht="39">
      <c r="A46" s="117"/>
      <c r="B46" s="43" t="s">
        <v>287</v>
      </c>
      <c r="C46" s="117"/>
      <c r="D46" s="27" t="s">
        <v>288</v>
      </c>
      <c r="E46" s="117"/>
      <c r="F46" s="117"/>
      <c r="G46" s="14" t="s">
        <v>289</v>
      </c>
      <c r="H46" s="46" t="s">
        <v>290</v>
      </c>
      <c r="I46" s="145" t="s">
        <v>291</v>
      </c>
      <c r="J46" s="20" t="s">
        <v>292</v>
      </c>
      <c r="K46" s="20" t="s">
        <v>293</v>
      </c>
      <c r="L46" s="20" t="s">
        <v>294</v>
      </c>
      <c r="M46" s="20" t="s">
        <v>295</v>
      </c>
      <c r="N46" s="22"/>
      <c r="O46" s="22"/>
      <c r="P46" s="22"/>
      <c r="Q46" s="22"/>
      <c r="R46" s="22"/>
      <c r="S46" s="22"/>
      <c r="T46" s="22"/>
      <c r="U46" s="22"/>
      <c r="V46" s="22"/>
      <c r="W46" s="23">
        <v>45384</v>
      </c>
      <c r="X46" s="23">
        <v>45749</v>
      </c>
    </row>
    <row r="47" spans="1:24" ht="52">
      <c r="A47" s="117"/>
      <c r="B47" s="43" t="s">
        <v>296</v>
      </c>
      <c r="C47" s="117"/>
      <c r="D47" s="27" t="s">
        <v>297</v>
      </c>
      <c r="E47" s="117"/>
      <c r="F47" s="117"/>
      <c r="G47" s="14" t="s">
        <v>298</v>
      </c>
      <c r="H47" s="46" t="s">
        <v>299</v>
      </c>
      <c r="I47" s="145" t="s">
        <v>300</v>
      </c>
      <c r="J47" s="20" t="s">
        <v>301</v>
      </c>
      <c r="K47" s="20" t="s">
        <v>302</v>
      </c>
      <c r="L47" s="20" t="s">
        <v>303</v>
      </c>
      <c r="M47" s="20" t="s">
        <v>304</v>
      </c>
      <c r="N47" s="22"/>
      <c r="O47" s="22"/>
      <c r="P47" s="22"/>
      <c r="Q47" s="22"/>
      <c r="R47" s="22"/>
      <c r="S47" s="22"/>
      <c r="T47" s="22"/>
      <c r="U47" s="22"/>
      <c r="V47" s="22"/>
      <c r="W47" s="23">
        <v>45384</v>
      </c>
      <c r="X47" s="23">
        <v>45749</v>
      </c>
    </row>
    <row r="48" spans="1:24" ht="52">
      <c r="A48" s="117"/>
      <c r="B48" s="43" t="s">
        <v>305</v>
      </c>
      <c r="C48" s="117"/>
      <c r="D48" s="27" t="s">
        <v>306</v>
      </c>
      <c r="E48" s="117"/>
      <c r="F48" s="117"/>
      <c r="G48" s="39" t="s">
        <v>307</v>
      </c>
      <c r="H48" s="46" t="s">
        <v>299</v>
      </c>
      <c r="I48" s="145" t="s">
        <v>308</v>
      </c>
      <c r="J48" s="20" t="s">
        <v>309</v>
      </c>
      <c r="K48" s="20" t="s">
        <v>310</v>
      </c>
      <c r="L48" s="20" t="s">
        <v>311</v>
      </c>
      <c r="M48" s="20" t="s">
        <v>312</v>
      </c>
      <c r="N48" s="22"/>
      <c r="O48" s="22"/>
      <c r="P48" s="22"/>
      <c r="Q48" s="22"/>
      <c r="R48" s="22"/>
      <c r="S48" s="22"/>
      <c r="T48" s="22"/>
      <c r="U48" s="22"/>
      <c r="V48" s="22"/>
      <c r="W48" s="23">
        <v>45384</v>
      </c>
      <c r="X48" s="23">
        <v>45749</v>
      </c>
    </row>
    <row r="49" spans="1:24" ht="78">
      <c r="A49" s="117"/>
      <c r="B49" s="47" t="s">
        <v>313</v>
      </c>
      <c r="C49" s="117"/>
      <c r="D49" s="27" t="s">
        <v>314</v>
      </c>
      <c r="E49" s="117"/>
      <c r="F49" s="117"/>
      <c r="G49" s="14" t="s">
        <v>315</v>
      </c>
      <c r="H49" s="46" t="s">
        <v>316</v>
      </c>
      <c r="I49" s="145" t="s">
        <v>317</v>
      </c>
      <c r="J49" s="20" t="s">
        <v>318</v>
      </c>
      <c r="K49" s="20" t="s">
        <v>319</v>
      </c>
      <c r="L49" s="20" t="s">
        <v>320</v>
      </c>
      <c r="M49" s="20" t="s">
        <v>321</v>
      </c>
      <c r="N49" s="20"/>
      <c r="O49" s="20"/>
      <c r="P49" s="22"/>
      <c r="Q49" s="22"/>
      <c r="R49" s="22"/>
      <c r="S49" s="22"/>
      <c r="T49" s="22"/>
      <c r="U49" s="22"/>
      <c r="V49" s="22"/>
      <c r="W49" s="23">
        <v>45384</v>
      </c>
      <c r="X49" s="23">
        <v>45749</v>
      </c>
    </row>
    <row r="50" spans="1:24" ht="52">
      <c r="A50" s="117"/>
      <c r="B50" s="43" t="s">
        <v>322</v>
      </c>
      <c r="C50" s="117"/>
      <c r="D50" s="27" t="s">
        <v>323</v>
      </c>
      <c r="E50" s="117"/>
      <c r="F50" s="117"/>
      <c r="G50" s="14" t="s">
        <v>324</v>
      </c>
      <c r="H50" s="46" t="s">
        <v>290</v>
      </c>
      <c r="I50" s="145" t="s">
        <v>325</v>
      </c>
      <c r="J50" s="20" t="s">
        <v>326</v>
      </c>
      <c r="K50" s="20" t="s">
        <v>327</v>
      </c>
      <c r="L50" s="20" t="s">
        <v>328</v>
      </c>
      <c r="M50" s="20" t="s">
        <v>329</v>
      </c>
      <c r="N50" s="22"/>
      <c r="O50" s="22"/>
      <c r="P50" s="22"/>
      <c r="Q50" s="22"/>
      <c r="R50" s="22"/>
      <c r="S50" s="22"/>
      <c r="T50" s="22"/>
      <c r="U50" s="22"/>
      <c r="V50" s="22"/>
      <c r="W50" s="23">
        <v>45384</v>
      </c>
      <c r="X50" s="23">
        <v>45749</v>
      </c>
    </row>
    <row r="51" spans="1:24" ht="52">
      <c r="A51" s="117"/>
      <c r="B51" s="48" t="s">
        <v>330</v>
      </c>
      <c r="C51" s="117"/>
      <c r="D51" s="27" t="s">
        <v>331</v>
      </c>
      <c r="E51" s="117"/>
      <c r="F51" s="117"/>
      <c r="G51" s="14" t="s">
        <v>332</v>
      </c>
      <c r="H51" s="46" t="s">
        <v>316</v>
      </c>
      <c r="I51" s="145" t="s">
        <v>333</v>
      </c>
      <c r="J51" s="20" t="s">
        <v>334</v>
      </c>
      <c r="K51" s="20" t="s">
        <v>335</v>
      </c>
      <c r="L51" s="20" t="s">
        <v>336</v>
      </c>
      <c r="M51" s="20" t="s">
        <v>337</v>
      </c>
      <c r="N51" s="20"/>
      <c r="O51" s="20"/>
      <c r="P51" s="22"/>
      <c r="Q51" s="22"/>
      <c r="R51" s="22"/>
      <c r="S51" s="22"/>
      <c r="T51" s="22"/>
      <c r="U51" s="22"/>
      <c r="V51" s="22"/>
      <c r="W51" s="23">
        <v>45384</v>
      </c>
      <c r="X51" s="23">
        <v>45749</v>
      </c>
    </row>
    <row r="52" spans="1:24" ht="78">
      <c r="A52" s="117"/>
      <c r="B52" s="43" t="s">
        <v>338</v>
      </c>
      <c r="C52" s="117"/>
      <c r="D52" s="27" t="s">
        <v>339</v>
      </c>
      <c r="E52" s="117"/>
      <c r="F52" s="117"/>
      <c r="G52" s="14" t="s">
        <v>340</v>
      </c>
      <c r="H52" s="46" t="s">
        <v>341</v>
      </c>
      <c r="I52" s="145" t="s">
        <v>342</v>
      </c>
      <c r="J52" s="20" t="s">
        <v>343</v>
      </c>
      <c r="K52" s="20" t="s">
        <v>344</v>
      </c>
      <c r="L52" s="20" t="s">
        <v>345</v>
      </c>
      <c r="M52" s="20" t="s">
        <v>346</v>
      </c>
      <c r="N52" s="22"/>
      <c r="O52" s="22"/>
      <c r="P52" s="22"/>
      <c r="Q52" s="22"/>
      <c r="R52" s="22"/>
      <c r="S52" s="22"/>
      <c r="T52" s="22"/>
      <c r="U52" s="22"/>
      <c r="V52" s="22"/>
      <c r="W52" s="23">
        <v>45384</v>
      </c>
      <c r="X52" s="23">
        <v>45749</v>
      </c>
    </row>
    <row r="53" spans="1:24" ht="65">
      <c r="A53" s="117"/>
      <c r="B53" s="47" t="s">
        <v>347</v>
      </c>
      <c r="C53" s="117"/>
      <c r="D53" s="118" t="s">
        <v>348</v>
      </c>
      <c r="E53" s="117"/>
      <c r="F53" s="117"/>
      <c r="G53" s="14" t="s">
        <v>349</v>
      </c>
      <c r="H53" s="46" t="s">
        <v>350</v>
      </c>
      <c r="I53" s="145" t="s">
        <v>351</v>
      </c>
      <c r="J53" s="20" t="s">
        <v>352</v>
      </c>
      <c r="K53" s="20" t="s">
        <v>353</v>
      </c>
      <c r="L53" s="20" t="s">
        <v>354</v>
      </c>
      <c r="M53" s="20" t="s">
        <v>355</v>
      </c>
      <c r="N53" s="22"/>
      <c r="O53" s="22"/>
      <c r="P53" s="22"/>
      <c r="Q53" s="22"/>
      <c r="R53" s="22"/>
      <c r="S53" s="22"/>
      <c r="T53" s="22"/>
      <c r="U53" s="22"/>
      <c r="V53" s="22"/>
      <c r="W53" s="23">
        <v>45384</v>
      </c>
      <c r="X53" s="23">
        <v>45749</v>
      </c>
    </row>
    <row r="54" spans="1:24" ht="65">
      <c r="A54" s="95"/>
      <c r="B54" s="43" t="s">
        <v>356</v>
      </c>
      <c r="C54" s="95"/>
      <c r="D54" s="95"/>
      <c r="E54" s="95"/>
      <c r="F54" s="95"/>
      <c r="G54" s="14" t="s">
        <v>357</v>
      </c>
      <c r="H54" s="46" t="s">
        <v>350</v>
      </c>
      <c r="I54" s="145" t="s">
        <v>358</v>
      </c>
      <c r="J54" s="20" t="s">
        <v>359</v>
      </c>
      <c r="K54" s="20" t="s">
        <v>360</v>
      </c>
      <c r="L54" s="20" t="s">
        <v>361</v>
      </c>
      <c r="M54" s="20" t="s">
        <v>362</v>
      </c>
      <c r="N54" s="22"/>
      <c r="O54" s="22"/>
      <c r="P54" s="22"/>
      <c r="Q54" s="22"/>
      <c r="R54" s="22"/>
      <c r="S54" s="22"/>
      <c r="T54" s="22"/>
      <c r="U54" s="22"/>
      <c r="V54" s="22"/>
      <c r="W54" s="23">
        <v>45384</v>
      </c>
      <c r="X54" s="23">
        <v>45749</v>
      </c>
    </row>
    <row r="55" spans="1:24" ht="117">
      <c r="A55" s="96" t="s">
        <v>363</v>
      </c>
      <c r="B55" s="119" t="s">
        <v>364</v>
      </c>
      <c r="C55" s="119" t="s">
        <v>365</v>
      </c>
      <c r="D55" s="49" t="s">
        <v>366</v>
      </c>
      <c r="E55" s="16" t="s">
        <v>367</v>
      </c>
      <c r="F55" s="16" t="s">
        <v>368</v>
      </c>
      <c r="G55" s="22" t="s">
        <v>369</v>
      </c>
      <c r="H55" s="17" t="s">
        <v>370</v>
      </c>
      <c r="I55" s="136">
        <v>0</v>
      </c>
      <c r="J55" s="28" t="s">
        <v>107</v>
      </c>
      <c r="K55" s="28" t="s">
        <v>107</v>
      </c>
      <c r="L55" s="28" t="s">
        <v>107</v>
      </c>
      <c r="M55" s="22"/>
      <c r="N55" s="22"/>
      <c r="O55" s="22"/>
      <c r="P55" s="22"/>
      <c r="Q55" s="22"/>
      <c r="R55" s="22"/>
      <c r="S55" s="22"/>
      <c r="T55" s="22"/>
      <c r="U55" s="22"/>
      <c r="V55" s="22"/>
      <c r="W55" s="23">
        <v>45384</v>
      </c>
      <c r="X55" s="23">
        <v>45749</v>
      </c>
    </row>
    <row r="56" spans="1:24" ht="96" customHeight="1">
      <c r="A56" s="117"/>
      <c r="B56" s="117"/>
      <c r="C56" s="117"/>
      <c r="D56" s="128" t="s">
        <v>371</v>
      </c>
      <c r="E56" s="96" t="s">
        <v>372</v>
      </c>
      <c r="F56" s="96" t="s">
        <v>40</v>
      </c>
      <c r="G56" s="16" t="s">
        <v>373</v>
      </c>
      <c r="H56" s="123">
        <v>1</v>
      </c>
      <c r="I56" s="146">
        <v>0</v>
      </c>
      <c r="J56" s="28" t="s">
        <v>107</v>
      </c>
      <c r="K56" s="28" t="s">
        <v>107</v>
      </c>
      <c r="L56" s="28" t="s">
        <v>107</v>
      </c>
      <c r="M56" s="20" t="s">
        <v>374</v>
      </c>
      <c r="N56" s="22"/>
      <c r="O56" s="22"/>
      <c r="P56" s="22"/>
      <c r="Q56" s="22"/>
      <c r="R56" s="22"/>
      <c r="S56" s="22"/>
      <c r="T56" s="22"/>
      <c r="U56" s="22"/>
      <c r="V56" s="22"/>
      <c r="W56" s="23">
        <v>45384</v>
      </c>
      <c r="X56" s="23">
        <v>45749</v>
      </c>
    </row>
    <row r="57" spans="1:24" ht="96" customHeight="1">
      <c r="A57" s="117"/>
      <c r="B57" s="117"/>
      <c r="C57" s="117"/>
      <c r="D57" s="105"/>
      <c r="E57" s="95"/>
      <c r="F57" s="95"/>
      <c r="G57" s="16" t="s">
        <v>375</v>
      </c>
      <c r="H57" s="95"/>
      <c r="I57" s="147"/>
      <c r="J57" s="28" t="s">
        <v>107</v>
      </c>
      <c r="K57" s="28" t="s">
        <v>107</v>
      </c>
      <c r="L57" s="28" t="s">
        <v>107</v>
      </c>
      <c r="M57" s="20" t="s">
        <v>374</v>
      </c>
      <c r="N57" s="22"/>
      <c r="O57" s="22"/>
      <c r="P57" s="22"/>
      <c r="Q57" s="22"/>
      <c r="R57" s="22"/>
      <c r="S57" s="22"/>
      <c r="T57" s="22"/>
      <c r="U57" s="22"/>
      <c r="V57" s="22"/>
      <c r="W57" s="23">
        <v>45384</v>
      </c>
      <c r="X57" s="23">
        <v>45749</v>
      </c>
    </row>
    <row r="58" spans="1:24" ht="143">
      <c r="A58" s="117"/>
      <c r="B58" s="117"/>
      <c r="C58" s="117"/>
      <c r="D58" s="49" t="s">
        <v>376</v>
      </c>
      <c r="E58" s="22" t="s">
        <v>377</v>
      </c>
      <c r="F58" s="22" t="s">
        <v>378</v>
      </c>
      <c r="G58" s="22" t="s">
        <v>379</v>
      </c>
      <c r="H58" s="17">
        <v>0.9</v>
      </c>
      <c r="I58" s="135">
        <v>0</v>
      </c>
      <c r="J58" s="28" t="s">
        <v>107</v>
      </c>
      <c r="K58" s="28" t="s">
        <v>107</v>
      </c>
      <c r="L58" s="28" t="s">
        <v>107</v>
      </c>
      <c r="M58" s="20" t="s">
        <v>380</v>
      </c>
      <c r="N58" s="20" t="s">
        <v>381</v>
      </c>
      <c r="O58" s="22"/>
      <c r="P58" s="22"/>
      <c r="Q58" s="22"/>
      <c r="R58" s="22"/>
      <c r="S58" s="22"/>
      <c r="T58" s="22"/>
      <c r="U58" s="22"/>
      <c r="V58" s="22"/>
      <c r="W58" s="23">
        <v>45384</v>
      </c>
      <c r="X58" s="23">
        <v>45749</v>
      </c>
    </row>
    <row r="59" spans="1:24" ht="143">
      <c r="A59" s="117"/>
      <c r="B59" s="95"/>
      <c r="C59" s="95"/>
      <c r="D59" s="50" t="s">
        <v>382</v>
      </c>
      <c r="E59" s="22" t="s">
        <v>372</v>
      </c>
      <c r="F59" s="22" t="s">
        <v>40</v>
      </c>
      <c r="G59" s="22" t="s">
        <v>383</v>
      </c>
      <c r="H59" s="17">
        <v>0.9</v>
      </c>
      <c r="I59" s="135" t="s">
        <v>384</v>
      </c>
      <c r="J59" s="28" t="s">
        <v>107</v>
      </c>
      <c r="K59" s="28" t="s">
        <v>107</v>
      </c>
      <c r="L59" s="28" t="s">
        <v>107</v>
      </c>
      <c r="M59" s="20" t="s">
        <v>385</v>
      </c>
      <c r="N59" s="20" t="s">
        <v>386</v>
      </c>
      <c r="O59" s="22"/>
      <c r="P59" s="22"/>
      <c r="Q59" s="22"/>
      <c r="R59" s="22"/>
      <c r="S59" s="22"/>
      <c r="T59" s="22"/>
      <c r="U59" s="22"/>
      <c r="V59" s="22"/>
      <c r="W59" s="23">
        <v>45384</v>
      </c>
      <c r="X59" s="23">
        <v>45749</v>
      </c>
    </row>
    <row r="60" spans="1:24" ht="117">
      <c r="A60" s="117"/>
      <c r="B60" s="119" t="s">
        <v>387</v>
      </c>
      <c r="C60" s="96" t="s">
        <v>388</v>
      </c>
      <c r="D60" s="51" t="s">
        <v>389</v>
      </c>
      <c r="E60" s="96" t="s">
        <v>390</v>
      </c>
      <c r="F60" s="96" t="s">
        <v>391</v>
      </c>
      <c r="G60" s="52" t="s">
        <v>392</v>
      </c>
      <c r="H60" s="22" t="s">
        <v>393</v>
      </c>
      <c r="I60" s="148" t="s">
        <v>394</v>
      </c>
      <c r="J60" s="53">
        <f>(976696795138)/(1055304962183)</f>
        <v>0.9255114209996782</v>
      </c>
      <c r="K60" s="53">
        <f>1010541250204/1093473161265</f>
        <v>0.92415734194604371</v>
      </c>
      <c r="L60" s="53">
        <f>(1098939823653)/(1202271239325)</f>
        <v>0.91405315847860247</v>
      </c>
      <c r="M60" s="53">
        <f>+(1280922826451)/(1443213294154)</f>
        <v>0.88754921510189289</v>
      </c>
      <c r="N60" s="22"/>
      <c r="O60" s="22"/>
      <c r="P60" s="22"/>
      <c r="Q60" s="22"/>
      <c r="R60" s="22"/>
      <c r="S60" s="22"/>
      <c r="T60" s="22"/>
      <c r="U60" s="22"/>
      <c r="V60" s="22"/>
      <c r="W60" s="23">
        <v>45384</v>
      </c>
      <c r="X60" s="23">
        <v>45749</v>
      </c>
    </row>
    <row r="61" spans="1:24" ht="130">
      <c r="A61" s="117"/>
      <c r="B61" s="117"/>
      <c r="C61" s="117"/>
      <c r="D61" s="51" t="s">
        <v>395</v>
      </c>
      <c r="E61" s="117"/>
      <c r="F61" s="117"/>
      <c r="G61" s="52" t="s">
        <v>396</v>
      </c>
      <c r="H61" s="52" t="s">
        <v>397</v>
      </c>
      <c r="I61" s="136" t="s">
        <v>394</v>
      </c>
      <c r="J61" s="28" t="s">
        <v>107</v>
      </c>
      <c r="K61" s="28" t="s">
        <v>107</v>
      </c>
      <c r="L61" s="53">
        <f t="shared" ref="L61:M61" si="0">+(5)/10</f>
        <v>0.5</v>
      </c>
      <c r="M61" s="53">
        <f t="shared" si="0"/>
        <v>0.5</v>
      </c>
      <c r="N61" s="22"/>
      <c r="O61" s="22"/>
      <c r="P61" s="22"/>
      <c r="Q61" s="22"/>
      <c r="R61" s="22"/>
      <c r="S61" s="22"/>
      <c r="T61" s="22"/>
      <c r="U61" s="22"/>
      <c r="V61" s="22"/>
      <c r="W61" s="23">
        <v>45384</v>
      </c>
      <c r="X61" s="23">
        <v>45749</v>
      </c>
    </row>
    <row r="62" spans="1:24" ht="130">
      <c r="A62" s="117"/>
      <c r="B62" s="117"/>
      <c r="C62" s="117"/>
      <c r="D62" s="54" t="s">
        <v>398</v>
      </c>
      <c r="E62" s="14" t="s">
        <v>390</v>
      </c>
      <c r="F62" s="14" t="s">
        <v>391</v>
      </c>
      <c r="G62" s="22" t="s">
        <v>399</v>
      </c>
      <c r="H62" s="52" t="s">
        <v>397</v>
      </c>
      <c r="I62" s="136" t="s">
        <v>394</v>
      </c>
      <c r="J62" s="28" t="s">
        <v>107</v>
      </c>
      <c r="K62" s="28" t="s">
        <v>107</v>
      </c>
      <c r="L62" s="55">
        <f>(2)/(10)</f>
        <v>0.2</v>
      </c>
      <c r="M62" s="55">
        <f>(3)/(10)</f>
        <v>0.3</v>
      </c>
      <c r="N62" s="56"/>
      <c r="P62" s="22"/>
      <c r="Q62" s="22"/>
      <c r="R62" s="22"/>
      <c r="S62" s="22"/>
      <c r="T62" s="22"/>
      <c r="U62" s="22"/>
      <c r="V62" s="22"/>
      <c r="W62" s="23">
        <v>45384</v>
      </c>
      <c r="X62" s="23">
        <v>45749</v>
      </c>
    </row>
    <row r="63" spans="1:24" ht="66" customHeight="1">
      <c r="A63" s="117"/>
      <c r="B63" s="117"/>
      <c r="C63" s="117"/>
      <c r="D63" s="118" t="s">
        <v>400</v>
      </c>
      <c r="E63" s="96" t="s">
        <v>401</v>
      </c>
      <c r="F63" s="96" t="s">
        <v>402</v>
      </c>
      <c r="G63" s="22" t="s">
        <v>403</v>
      </c>
      <c r="H63" s="46">
        <v>1</v>
      </c>
      <c r="I63" s="149" t="s">
        <v>404</v>
      </c>
      <c r="J63" s="28" t="s">
        <v>107</v>
      </c>
      <c r="K63" s="28" t="s">
        <v>107</v>
      </c>
      <c r="L63" s="20" t="s">
        <v>405</v>
      </c>
      <c r="M63" s="20" t="s">
        <v>406</v>
      </c>
      <c r="N63" s="20"/>
      <c r="O63" s="20"/>
      <c r="P63" s="22"/>
      <c r="Q63" s="22"/>
      <c r="R63" s="22"/>
      <c r="S63" s="22"/>
      <c r="T63" s="22"/>
      <c r="U63" s="22"/>
      <c r="V63" s="22"/>
      <c r="W63" s="23">
        <v>45384</v>
      </c>
      <c r="X63" s="23">
        <v>45749</v>
      </c>
    </row>
    <row r="64" spans="1:24" ht="66" customHeight="1">
      <c r="A64" s="117"/>
      <c r="B64" s="117"/>
      <c r="C64" s="117"/>
      <c r="D64" s="95"/>
      <c r="E64" s="95"/>
      <c r="F64" s="95"/>
      <c r="G64" s="14" t="s">
        <v>407</v>
      </c>
      <c r="H64" s="46">
        <v>1</v>
      </c>
      <c r="I64" s="149" t="s">
        <v>408</v>
      </c>
      <c r="J64" s="28" t="s">
        <v>107</v>
      </c>
      <c r="K64" s="28" t="s">
        <v>107</v>
      </c>
      <c r="L64" s="20" t="s">
        <v>409</v>
      </c>
      <c r="M64" s="20" t="s">
        <v>410</v>
      </c>
      <c r="N64" s="22"/>
      <c r="O64" s="22"/>
      <c r="P64" s="22"/>
      <c r="Q64" s="22"/>
      <c r="R64" s="22"/>
      <c r="S64" s="22"/>
      <c r="T64" s="22"/>
      <c r="U64" s="22"/>
      <c r="V64" s="22"/>
      <c r="W64" s="23">
        <v>45384</v>
      </c>
      <c r="X64" s="23">
        <v>45749</v>
      </c>
    </row>
    <row r="65" spans="1:24" ht="117">
      <c r="A65" s="117"/>
      <c r="B65" s="117"/>
      <c r="C65" s="117"/>
      <c r="D65" s="26" t="s">
        <v>411</v>
      </c>
      <c r="E65" s="96" t="s">
        <v>390</v>
      </c>
      <c r="F65" s="96" t="s">
        <v>391</v>
      </c>
      <c r="G65" s="15" t="s">
        <v>412</v>
      </c>
      <c r="H65" s="58">
        <v>105216353984</v>
      </c>
      <c r="I65" s="150" t="s">
        <v>413</v>
      </c>
      <c r="J65" s="28" t="s">
        <v>107</v>
      </c>
      <c r="K65" s="28" t="s">
        <v>107</v>
      </c>
      <c r="L65" s="20">
        <v>0</v>
      </c>
      <c r="M65" s="20">
        <v>0</v>
      </c>
      <c r="N65" s="22"/>
      <c r="O65" s="22"/>
      <c r="P65" s="22"/>
      <c r="Q65" s="22"/>
      <c r="R65" s="22"/>
      <c r="S65" s="22"/>
      <c r="T65" s="22"/>
      <c r="U65" s="22"/>
      <c r="V65" s="22"/>
      <c r="W65" s="23">
        <v>45384</v>
      </c>
      <c r="X65" s="23">
        <v>45749</v>
      </c>
    </row>
    <row r="66" spans="1:24" ht="117">
      <c r="A66" s="117"/>
      <c r="B66" s="117"/>
      <c r="C66" s="117"/>
      <c r="D66" s="26" t="s">
        <v>414</v>
      </c>
      <c r="E66" s="117"/>
      <c r="F66" s="117"/>
      <c r="G66" s="14" t="s">
        <v>415</v>
      </c>
      <c r="H66" s="59">
        <v>599496990</v>
      </c>
      <c r="I66" s="151" t="s">
        <v>416</v>
      </c>
      <c r="J66" s="28" t="s">
        <v>107</v>
      </c>
      <c r="K66" s="28" t="s">
        <v>107</v>
      </c>
      <c r="L66" s="37">
        <v>0</v>
      </c>
      <c r="M66" s="37">
        <v>0</v>
      </c>
      <c r="N66" s="22"/>
      <c r="O66" s="22"/>
      <c r="P66" s="22"/>
      <c r="Q66" s="22"/>
      <c r="R66" s="22"/>
      <c r="S66" s="22"/>
      <c r="T66" s="22"/>
      <c r="U66" s="22"/>
      <c r="V66" s="22"/>
      <c r="W66" s="23">
        <v>45384</v>
      </c>
      <c r="X66" s="23">
        <v>45749</v>
      </c>
    </row>
    <row r="67" spans="1:24" ht="130">
      <c r="A67" s="117"/>
      <c r="B67" s="95"/>
      <c r="C67" s="95"/>
      <c r="D67" s="26" t="s">
        <v>417</v>
      </c>
      <c r="E67" s="95"/>
      <c r="F67" s="95"/>
      <c r="G67" s="22" t="s">
        <v>418</v>
      </c>
      <c r="H67" s="22" t="s">
        <v>419</v>
      </c>
      <c r="I67" s="151" t="s">
        <v>420</v>
      </c>
      <c r="J67" s="28" t="s">
        <v>107</v>
      </c>
      <c r="K67" s="28" t="s">
        <v>107</v>
      </c>
      <c r="L67" s="20">
        <v>0</v>
      </c>
      <c r="M67" s="20">
        <v>0</v>
      </c>
      <c r="N67" s="22"/>
      <c r="O67" s="22"/>
      <c r="P67" s="22"/>
      <c r="Q67" s="22"/>
      <c r="R67" s="22"/>
      <c r="S67" s="22"/>
      <c r="T67" s="22"/>
      <c r="U67" s="22"/>
      <c r="V67" s="22"/>
      <c r="W67" s="23">
        <v>45384</v>
      </c>
      <c r="X67" s="23">
        <v>45749</v>
      </c>
    </row>
    <row r="68" spans="1:24" ht="91">
      <c r="A68" s="117"/>
      <c r="B68" s="119" t="s">
        <v>421</v>
      </c>
      <c r="C68" s="122" t="s">
        <v>422</v>
      </c>
      <c r="D68" s="26" t="s">
        <v>423</v>
      </c>
      <c r="E68" s="129" t="s">
        <v>390</v>
      </c>
      <c r="F68" s="96" t="s">
        <v>391</v>
      </c>
      <c r="G68" s="52" t="s">
        <v>424</v>
      </c>
      <c r="H68" s="22" t="s">
        <v>425</v>
      </c>
      <c r="I68" s="136" t="s">
        <v>426</v>
      </c>
      <c r="J68" s="53">
        <f>+(1453349401091)/(2524514714688)</f>
        <v>0.57569456523077411</v>
      </c>
      <c r="K68" s="53">
        <f>+(1568393378458)/(2655454705153)</f>
        <v>0.59063081566199549</v>
      </c>
      <c r="L68" s="53">
        <f>+(1658900547055)/(2844618485929)</f>
        <v>0.58317154137217586</v>
      </c>
      <c r="M68" s="61">
        <f>(1280922826451)/(1443213294154)</f>
        <v>0.88754921510189289</v>
      </c>
      <c r="N68" s="22"/>
      <c r="O68" s="22"/>
      <c r="P68" s="22"/>
      <c r="Q68" s="22"/>
      <c r="R68" s="22"/>
      <c r="S68" s="22"/>
      <c r="T68" s="22"/>
      <c r="U68" s="22"/>
      <c r="V68" s="22"/>
      <c r="W68" s="23">
        <v>45384</v>
      </c>
      <c r="X68" s="23">
        <v>45749</v>
      </c>
    </row>
    <row r="69" spans="1:24" ht="130">
      <c r="A69" s="117"/>
      <c r="B69" s="117"/>
      <c r="C69" s="117"/>
      <c r="D69" s="26" t="s">
        <v>427</v>
      </c>
      <c r="E69" s="103"/>
      <c r="F69" s="117"/>
      <c r="G69" s="22" t="s">
        <v>428</v>
      </c>
      <c r="H69" s="22" t="s">
        <v>425</v>
      </c>
      <c r="I69" s="136" t="s">
        <v>426</v>
      </c>
      <c r="J69" s="28" t="s">
        <v>107</v>
      </c>
      <c r="K69" s="28" t="s">
        <v>107</v>
      </c>
      <c r="L69" s="62">
        <f>65/100</f>
        <v>0.65</v>
      </c>
      <c r="M69" s="62">
        <f>35/100</f>
        <v>0.35</v>
      </c>
      <c r="N69" s="22"/>
      <c r="O69" s="22"/>
      <c r="P69" s="22"/>
      <c r="Q69" s="22"/>
      <c r="R69" s="22"/>
      <c r="S69" s="22"/>
      <c r="T69" s="22"/>
      <c r="U69" s="22"/>
      <c r="V69" s="22"/>
      <c r="W69" s="23">
        <v>45384</v>
      </c>
      <c r="X69" s="23">
        <v>45749</v>
      </c>
    </row>
    <row r="70" spans="1:24" ht="117">
      <c r="A70" s="117"/>
      <c r="B70" s="117"/>
      <c r="C70" s="117"/>
      <c r="D70" s="26" t="s">
        <v>429</v>
      </c>
      <c r="E70" s="103"/>
      <c r="F70" s="117"/>
      <c r="G70" s="22" t="s">
        <v>430</v>
      </c>
      <c r="H70" s="22" t="s">
        <v>425</v>
      </c>
      <c r="I70" s="136" t="s">
        <v>426</v>
      </c>
      <c r="J70" s="28" t="s">
        <v>107</v>
      </c>
      <c r="K70" s="28" t="s">
        <v>107</v>
      </c>
      <c r="L70" s="63">
        <f>36748672932/162235776960</f>
        <v>0.22651398859488656</v>
      </c>
      <c r="M70" s="63">
        <f>27422192234/240931565739</f>
        <v>0.1138173495444193</v>
      </c>
      <c r="N70" s="22"/>
      <c r="O70" s="22"/>
      <c r="P70" s="22"/>
      <c r="Q70" s="22"/>
      <c r="R70" s="22"/>
      <c r="S70" s="22"/>
      <c r="T70" s="22"/>
      <c r="U70" s="22"/>
      <c r="V70" s="22"/>
      <c r="W70" s="23">
        <v>45384</v>
      </c>
      <c r="X70" s="23">
        <v>45749</v>
      </c>
    </row>
    <row r="71" spans="1:24" ht="39.75" customHeight="1">
      <c r="A71" s="117"/>
      <c r="B71" s="117"/>
      <c r="C71" s="117"/>
      <c r="D71" s="118" t="s">
        <v>431</v>
      </c>
      <c r="E71" s="103"/>
      <c r="F71" s="117"/>
      <c r="G71" s="22" t="s">
        <v>432</v>
      </c>
      <c r="H71" s="130">
        <v>155779560504</v>
      </c>
      <c r="I71" s="152" t="s">
        <v>433</v>
      </c>
      <c r="J71" s="28" t="s">
        <v>107</v>
      </c>
      <c r="K71" s="28" t="s">
        <v>107</v>
      </c>
      <c r="L71" s="28" t="s">
        <v>107</v>
      </c>
      <c r="M71" s="63">
        <f>136683124407/2085895607625</f>
        <v>6.5527308225471245E-2</v>
      </c>
      <c r="N71" s="22"/>
      <c r="O71" s="22"/>
      <c r="P71" s="22"/>
      <c r="Q71" s="22"/>
      <c r="R71" s="22"/>
      <c r="S71" s="22"/>
      <c r="T71" s="22"/>
      <c r="U71" s="22"/>
      <c r="V71" s="22"/>
      <c r="W71" s="23">
        <v>45384</v>
      </c>
      <c r="X71" s="23">
        <v>45749</v>
      </c>
    </row>
    <row r="72" spans="1:24" ht="39.75" customHeight="1">
      <c r="A72" s="117"/>
      <c r="B72" s="117"/>
      <c r="C72" s="117"/>
      <c r="D72" s="117"/>
      <c r="E72" s="103"/>
      <c r="F72" s="117"/>
      <c r="G72" s="22" t="s">
        <v>434</v>
      </c>
      <c r="H72" s="117"/>
      <c r="I72" s="153"/>
      <c r="J72" s="28" t="s">
        <v>107</v>
      </c>
      <c r="K72" s="28" t="s">
        <v>107</v>
      </c>
      <c r="L72" s="28" t="s">
        <v>107</v>
      </c>
      <c r="M72" s="63">
        <f>136683124407/1261297987852</f>
        <v>0.10836703596092498</v>
      </c>
      <c r="N72" s="22"/>
      <c r="O72" s="22"/>
      <c r="P72" s="22"/>
      <c r="Q72" s="22"/>
      <c r="R72" s="22"/>
      <c r="S72" s="22"/>
      <c r="T72" s="22"/>
      <c r="U72" s="22"/>
      <c r="V72" s="22"/>
      <c r="W72" s="23">
        <v>45384</v>
      </c>
      <c r="X72" s="23">
        <v>45749</v>
      </c>
    </row>
    <row r="73" spans="1:24" ht="39.75" customHeight="1">
      <c r="A73" s="117"/>
      <c r="B73" s="117"/>
      <c r="C73" s="117"/>
      <c r="D73" s="95"/>
      <c r="E73" s="103"/>
      <c r="F73" s="117"/>
      <c r="G73" s="22" t="s">
        <v>435</v>
      </c>
      <c r="H73" s="117"/>
      <c r="I73" s="153"/>
      <c r="J73" s="28" t="s">
        <v>107</v>
      </c>
      <c r="K73" s="28" t="s">
        <v>107</v>
      </c>
      <c r="L73" s="28" t="s">
        <v>107</v>
      </c>
      <c r="M73" s="64">
        <f>1116/1116</f>
        <v>1</v>
      </c>
      <c r="N73" s="22"/>
      <c r="O73" s="22"/>
      <c r="P73" s="22"/>
      <c r="Q73" s="22"/>
      <c r="R73" s="22"/>
      <c r="S73" s="22"/>
      <c r="T73" s="22"/>
      <c r="U73" s="22"/>
      <c r="V73" s="22"/>
      <c r="W73" s="23"/>
      <c r="X73" s="23"/>
    </row>
    <row r="74" spans="1:24" ht="139.5" customHeight="1">
      <c r="A74" s="117"/>
      <c r="B74" s="117"/>
      <c r="C74" s="117"/>
      <c r="D74" s="26" t="s">
        <v>436</v>
      </c>
      <c r="E74" s="103"/>
      <c r="F74" s="117"/>
      <c r="G74" s="22" t="s">
        <v>437</v>
      </c>
      <c r="H74" s="117"/>
      <c r="I74" s="153"/>
      <c r="J74" s="65">
        <f>+(0)/2010989785444</f>
        <v>0</v>
      </c>
      <c r="K74" s="65">
        <f>+(159918877)/(2146710025967)</f>
        <v>7.449486659380718E-5</v>
      </c>
      <c r="L74" s="65">
        <f>+(500449326)/(2281026079931)</f>
        <v>2.1939658226754617E-4</v>
      </c>
      <c r="M74" s="65">
        <f>+(300156426)/(2551791381750)</f>
        <v>1.1762576993819726E-4</v>
      </c>
      <c r="N74" s="22"/>
      <c r="O74" s="22"/>
      <c r="P74" s="22"/>
      <c r="Q74" s="22"/>
      <c r="R74" s="22"/>
      <c r="S74" s="22"/>
      <c r="T74" s="22"/>
      <c r="U74" s="22"/>
      <c r="V74" s="22"/>
      <c r="W74" s="23">
        <v>45384</v>
      </c>
      <c r="X74" s="23">
        <v>45749</v>
      </c>
    </row>
    <row r="75" spans="1:24" ht="104">
      <c r="A75" s="117"/>
      <c r="B75" s="117"/>
      <c r="C75" s="117"/>
      <c r="D75" s="26" t="s">
        <v>438</v>
      </c>
      <c r="E75" s="103"/>
      <c r="F75" s="117"/>
      <c r="G75" s="22" t="s">
        <v>439</v>
      </c>
      <c r="H75" s="117"/>
      <c r="I75" s="153"/>
      <c r="J75" s="66" t="s">
        <v>440</v>
      </c>
      <c r="K75" s="66" t="s">
        <v>441</v>
      </c>
      <c r="L75" s="66" t="s">
        <v>442</v>
      </c>
      <c r="M75" s="66" t="s">
        <v>443</v>
      </c>
      <c r="N75" s="22"/>
      <c r="O75" s="22"/>
      <c r="P75" s="22"/>
      <c r="Q75" s="22"/>
      <c r="R75" s="22"/>
      <c r="S75" s="22"/>
      <c r="T75" s="22"/>
      <c r="U75" s="22"/>
      <c r="V75" s="22"/>
      <c r="W75" s="23">
        <v>45384</v>
      </c>
      <c r="X75" s="23">
        <v>45749</v>
      </c>
    </row>
    <row r="76" spans="1:24" ht="91">
      <c r="A76" s="117"/>
      <c r="B76" s="117"/>
      <c r="C76" s="117"/>
      <c r="D76" s="26" t="s">
        <v>444</v>
      </c>
      <c r="E76" s="103"/>
      <c r="F76" s="117"/>
      <c r="G76" s="22" t="s">
        <v>445</v>
      </c>
      <c r="H76" s="117"/>
      <c r="I76" s="153"/>
      <c r="J76" s="28" t="s">
        <v>107</v>
      </c>
      <c r="K76" s="28" t="s">
        <v>107</v>
      </c>
      <c r="L76" s="28" t="s">
        <v>107</v>
      </c>
      <c r="M76" s="28" t="s">
        <v>107</v>
      </c>
      <c r="N76" s="22"/>
      <c r="O76" s="22"/>
      <c r="P76" s="22"/>
      <c r="Q76" s="22"/>
      <c r="R76" s="22"/>
      <c r="S76" s="22"/>
      <c r="T76" s="22"/>
      <c r="U76" s="22"/>
      <c r="V76" s="22"/>
      <c r="W76" s="23">
        <v>45384</v>
      </c>
      <c r="X76" s="23">
        <v>45749</v>
      </c>
    </row>
    <row r="77" spans="1:24" ht="104">
      <c r="A77" s="117"/>
      <c r="B77" s="95"/>
      <c r="C77" s="95"/>
      <c r="D77" s="26" t="s">
        <v>446</v>
      </c>
      <c r="E77" s="105"/>
      <c r="F77" s="95"/>
      <c r="G77" s="14" t="s">
        <v>447</v>
      </c>
      <c r="H77" s="117"/>
      <c r="I77" s="153"/>
      <c r="J77" s="63">
        <f>(407)/(11188)</f>
        <v>3.637826242402574E-2</v>
      </c>
      <c r="K77" s="63">
        <f>(314)/(11188)</f>
        <v>2.806578476939578E-2</v>
      </c>
      <c r="L77" s="63">
        <f>(192)/(11188)</f>
        <v>1.7161244190203789E-2</v>
      </c>
      <c r="M77" s="63">
        <f>(203)/(11188)</f>
        <v>1.8144440471934215E-2</v>
      </c>
      <c r="N77" s="63"/>
      <c r="O77" s="22"/>
      <c r="P77" s="22"/>
      <c r="Q77" s="22"/>
      <c r="R77" s="22"/>
      <c r="S77" s="22"/>
      <c r="T77" s="22"/>
      <c r="U77" s="22"/>
      <c r="V77" s="22"/>
      <c r="W77" s="23">
        <v>45384</v>
      </c>
      <c r="X77" s="23">
        <v>45749</v>
      </c>
    </row>
    <row r="78" spans="1:24" ht="104">
      <c r="A78" s="117"/>
      <c r="B78" s="119" t="s">
        <v>448</v>
      </c>
      <c r="C78" s="122" t="s">
        <v>449</v>
      </c>
      <c r="D78" s="49" t="s">
        <v>450</v>
      </c>
      <c r="E78" s="96" t="s">
        <v>390</v>
      </c>
      <c r="F78" s="96" t="s">
        <v>451</v>
      </c>
      <c r="G78" s="60" t="s">
        <v>452</v>
      </c>
      <c r="H78" s="60">
        <v>-88322.571318695569</v>
      </c>
      <c r="I78" s="151">
        <v>-88322.571318695569</v>
      </c>
      <c r="J78" s="67">
        <v>-88.320999999999998</v>
      </c>
      <c r="K78" s="67">
        <v>-91.632000000000005</v>
      </c>
      <c r="L78" s="67">
        <v>-179.578</v>
      </c>
      <c r="M78" s="67">
        <v>-221.22900000000001</v>
      </c>
      <c r="N78" s="22"/>
      <c r="O78" s="22"/>
      <c r="P78" s="22"/>
      <c r="Q78" s="22"/>
      <c r="R78" s="22"/>
      <c r="S78" s="22"/>
      <c r="T78" s="22"/>
      <c r="U78" s="22"/>
      <c r="V78" s="22"/>
      <c r="W78" s="23">
        <v>45384</v>
      </c>
      <c r="X78" s="23">
        <v>45749</v>
      </c>
    </row>
    <row r="79" spans="1:24" ht="104">
      <c r="A79" s="117"/>
      <c r="B79" s="117"/>
      <c r="C79" s="117"/>
      <c r="D79" s="49" t="s">
        <v>453</v>
      </c>
      <c r="E79" s="117"/>
      <c r="F79" s="117"/>
      <c r="G79" s="60" t="s">
        <v>454</v>
      </c>
      <c r="H79" s="60">
        <v>-814798</v>
      </c>
      <c r="I79" s="154">
        <v>-814798</v>
      </c>
      <c r="J79" s="68">
        <v>-910.75800000000004</v>
      </c>
      <c r="K79" s="68">
        <v>-918.83100000000002</v>
      </c>
      <c r="L79" s="69" t="s">
        <v>455</v>
      </c>
      <c r="M79" s="69" t="s">
        <v>456</v>
      </c>
      <c r="N79" s="22"/>
      <c r="O79" s="22"/>
      <c r="P79" s="22"/>
      <c r="Q79" s="22"/>
      <c r="R79" s="22"/>
      <c r="S79" s="22"/>
      <c r="T79" s="22"/>
      <c r="U79" s="22"/>
      <c r="V79" s="22"/>
      <c r="W79" s="23">
        <v>45384</v>
      </c>
      <c r="X79" s="23">
        <v>45749</v>
      </c>
    </row>
    <row r="80" spans="1:24" ht="117">
      <c r="A80" s="117"/>
      <c r="B80" s="117"/>
      <c r="C80" s="117"/>
      <c r="D80" s="49" t="s">
        <v>457</v>
      </c>
      <c r="E80" s="117"/>
      <c r="F80" s="117"/>
      <c r="G80" s="70" t="s">
        <v>458</v>
      </c>
      <c r="H80" s="131">
        <f>899579+60000</f>
        <v>959579</v>
      </c>
      <c r="I80" s="155">
        <v>899579</v>
      </c>
      <c r="J80" s="71">
        <f>882417/889579</f>
        <v>0.99194900059466329</v>
      </c>
      <c r="K80" s="72">
        <f>918106/889579</f>
        <v>1.0320679782234068</v>
      </c>
      <c r="L80" s="71">
        <f>897756/889579</f>
        <v>1.0091919885698741</v>
      </c>
      <c r="M80" s="71">
        <f>858690/899579</f>
        <v>0.95454651564787529</v>
      </c>
      <c r="N80" s="22"/>
      <c r="O80" s="22"/>
      <c r="P80" s="22"/>
      <c r="Q80" s="22"/>
      <c r="R80" s="22"/>
      <c r="S80" s="22"/>
      <c r="T80" s="22"/>
      <c r="U80" s="22"/>
      <c r="V80" s="22"/>
      <c r="W80" s="23">
        <v>45384</v>
      </c>
      <c r="X80" s="23">
        <v>45749</v>
      </c>
    </row>
    <row r="81" spans="1:24" ht="104">
      <c r="A81" s="117"/>
      <c r="B81" s="117"/>
      <c r="C81" s="117"/>
      <c r="D81" s="49" t="s">
        <v>459</v>
      </c>
      <c r="E81" s="117"/>
      <c r="F81" s="117"/>
      <c r="G81" s="22" t="s">
        <v>460</v>
      </c>
      <c r="H81" s="117"/>
      <c r="I81" s="153"/>
      <c r="J81" s="68">
        <v>882.41700000000003</v>
      </c>
      <c r="K81" s="68">
        <v>918.10599999999999</v>
      </c>
      <c r="L81" s="68">
        <v>897.75599999999997</v>
      </c>
      <c r="M81" s="68">
        <v>858.69</v>
      </c>
      <c r="N81" s="22"/>
      <c r="O81" s="22"/>
      <c r="P81" s="22"/>
      <c r="Q81" s="22"/>
      <c r="R81" s="22"/>
      <c r="S81" s="22"/>
      <c r="T81" s="22"/>
      <c r="U81" s="22"/>
      <c r="V81" s="22"/>
      <c r="W81" s="23">
        <v>45384</v>
      </c>
      <c r="X81" s="23">
        <v>45749</v>
      </c>
    </row>
    <row r="82" spans="1:24" ht="104">
      <c r="A82" s="117"/>
      <c r="B82" s="117"/>
      <c r="C82" s="117"/>
      <c r="D82" s="49" t="s">
        <v>461</v>
      </c>
      <c r="E82" s="117"/>
      <c r="F82" s="117"/>
      <c r="G82" s="22" t="s">
        <v>462</v>
      </c>
      <c r="H82" s="117"/>
      <c r="I82" s="153"/>
      <c r="J82" s="68">
        <v>882.41700000000003</v>
      </c>
      <c r="K82" s="68">
        <v>918.10599999999999</v>
      </c>
      <c r="L82" s="68">
        <v>897.75599999999997</v>
      </c>
      <c r="M82" s="68">
        <v>858.69</v>
      </c>
      <c r="N82" s="22"/>
      <c r="O82" s="22"/>
      <c r="P82" s="22"/>
      <c r="Q82" s="22"/>
      <c r="R82" s="22"/>
      <c r="S82" s="22"/>
      <c r="T82" s="22"/>
      <c r="U82" s="22"/>
      <c r="V82" s="22"/>
      <c r="W82" s="23">
        <v>45384</v>
      </c>
      <c r="X82" s="23">
        <v>45749</v>
      </c>
    </row>
    <row r="83" spans="1:24" ht="91">
      <c r="A83" s="117"/>
      <c r="B83" s="95"/>
      <c r="C83" s="95"/>
      <c r="D83" s="49" t="s">
        <v>463</v>
      </c>
      <c r="E83" s="95"/>
      <c r="F83" s="95"/>
      <c r="G83" s="22" t="s">
        <v>464</v>
      </c>
      <c r="H83" s="95"/>
      <c r="I83" s="153"/>
      <c r="J83" s="68">
        <v>882.41700000000003</v>
      </c>
      <c r="K83" s="68">
        <v>918.10599999999999</v>
      </c>
      <c r="L83" s="68">
        <v>897.75599999999997</v>
      </c>
      <c r="M83" s="68">
        <v>858.69</v>
      </c>
      <c r="N83" s="22"/>
      <c r="O83" s="22"/>
      <c r="P83" s="22"/>
      <c r="Q83" s="22"/>
      <c r="R83" s="22"/>
      <c r="S83" s="22"/>
      <c r="T83" s="22"/>
      <c r="U83" s="22"/>
      <c r="V83" s="22"/>
      <c r="W83" s="23">
        <v>45384</v>
      </c>
      <c r="X83" s="23">
        <v>45749</v>
      </c>
    </row>
    <row r="84" spans="1:24" ht="14.5">
      <c r="A84" s="125" t="s">
        <v>465</v>
      </c>
      <c r="B84" s="119" t="s">
        <v>466</v>
      </c>
      <c r="C84" s="119" t="s">
        <v>230</v>
      </c>
      <c r="D84" s="27" t="s">
        <v>467</v>
      </c>
      <c r="E84" s="96" t="s">
        <v>390</v>
      </c>
      <c r="F84" s="96" t="s">
        <v>451</v>
      </c>
      <c r="G84" s="96" t="s">
        <v>468</v>
      </c>
      <c r="H84" s="96" t="s">
        <v>469</v>
      </c>
      <c r="I84" s="156" t="s">
        <v>470</v>
      </c>
      <c r="J84" s="126" t="s">
        <v>471</v>
      </c>
      <c r="K84" s="126" t="s">
        <v>472</v>
      </c>
      <c r="L84" s="126" t="s">
        <v>473</v>
      </c>
      <c r="M84" s="126" t="s">
        <v>474</v>
      </c>
      <c r="N84" s="96"/>
      <c r="O84" s="96"/>
      <c r="P84" s="96"/>
      <c r="Q84" s="96"/>
      <c r="R84" s="96"/>
      <c r="S84" s="96"/>
      <c r="T84" s="96"/>
      <c r="U84" s="96"/>
      <c r="V84" s="96"/>
      <c r="W84" s="124">
        <v>45384</v>
      </c>
      <c r="X84" s="124">
        <v>45749</v>
      </c>
    </row>
    <row r="85" spans="1:24" ht="14.5">
      <c r="A85" s="117"/>
      <c r="B85" s="117"/>
      <c r="C85" s="117"/>
      <c r="D85" s="27" t="s">
        <v>475</v>
      </c>
      <c r="E85" s="117"/>
      <c r="F85" s="117"/>
      <c r="G85" s="117"/>
      <c r="H85" s="117"/>
      <c r="I85" s="153"/>
      <c r="J85" s="117"/>
      <c r="K85" s="117"/>
      <c r="L85" s="117"/>
      <c r="M85" s="117"/>
      <c r="N85" s="117"/>
      <c r="O85" s="117"/>
      <c r="P85" s="117"/>
      <c r="Q85" s="117"/>
      <c r="R85" s="117"/>
      <c r="S85" s="117"/>
      <c r="T85" s="117"/>
      <c r="U85" s="117"/>
      <c r="V85" s="117"/>
      <c r="W85" s="117"/>
      <c r="X85" s="117"/>
    </row>
    <row r="86" spans="1:24" ht="14.5">
      <c r="A86" s="117"/>
      <c r="B86" s="117"/>
      <c r="C86" s="117"/>
      <c r="D86" s="27" t="s">
        <v>476</v>
      </c>
      <c r="E86" s="117"/>
      <c r="F86" s="117"/>
      <c r="G86" s="117"/>
      <c r="H86" s="117"/>
      <c r="I86" s="153"/>
      <c r="J86" s="117"/>
      <c r="K86" s="117"/>
      <c r="L86" s="117"/>
      <c r="M86" s="117"/>
      <c r="N86" s="117"/>
      <c r="O86" s="117"/>
      <c r="P86" s="117"/>
      <c r="Q86" s="117"/>
      <c r="R86" s="117"/>
      <c r="S86" s="117"/>
      <c r="T86" s="117"/>
      <c r="U86" s="117"/>
      <c r="V86" s="117"/>
      <c r="W86" s="117"/>
      <c r="X86" s="117"/>
    </row>
    <row r="87" spans="1:24" ht="14.5">
      <c r="A87" s="117"/>
      <c r="B87" s="95"/>
      <c r="C87" s="117"/>
      <c r="D87" s="27" t="s">
        <v>477</v>
      </c>
      <c r="E87" s="117"/>
      <c r="F87" s="117"/>
      <c r="G87" s="95"/>
      <c r="H87" s="95"/>
      <c r="I87" s="147"/>
      <c r="J87" s="95"/>
      <c r="K87" s="95"/>
      <c r="L87" s="95"/>
      <c r="M87" s="95"/>
      <c r="N87" s="95"/>
      <c r="O87" s="95"/>
      <c r="P87" s="95"/>
      <c r="Q87" s="95"/>
      <c r="R87" s="95"/>
      <c r="S87" s="95"/>
      <c r="T87" s="95"/>
      <c r="U87" s="95"/>
      <c r="V87" s="95"/>
      <c r="W87" s="95"/>
      <c r="X87" s="95"/>
    </row>
    <row r="88" spans="1:24" ht="52">
      <c r="A88" s="117"/>
      <c r="B88" s="16" t="s">
        <v>478</v>
      </c>
      <c r="C88" s="117"/>
      <c r="D88" s="27" t="s">
        <v>467</v>
      </c>
      <c r="E88" s="117"/>
      <c r="F88" s="117"/>
      <c r="G88" s="22" t="s">
        <v>479</v>
      </c>
      <c r="H88" s="22" t="s">
        <v>480</v>
      </c>
      <c r="I88" s="157" t="s">
        <v>481</v>
      </c>
      <c r="J88" s="73" t="s">
        <v>482</v>
      </c>
      <c r="K88" s="68" t="s">
        <v>483</v>
      </c>
      <c r="L88" s="68" t="s">
        <v>484</v>
      </c>
      <c r="M88" s="68" t="s">
        <v>485</v>
      </c>
      <c r="N88" s="22"/>
      <c r="O88" s="22"/>
      <c r="P88" s="22"/>
      <c r="Q88" s="22"/>
      <c r="R88" s="22"/>
      <c r="S88" s="22"/>
      <c r="T88" s="22"/>
      <c r="U88" s="22"/>
      <c r="V88" s="22"/>
      <c r="W88" s="23">
        <v>45384</v>
      </c>
      <c r="X88" s="23">
        <v>45749</v>
      </c>
    </row>
    <row r="89" spans="1:24" ht="52">
      <c r="A89" s="117"/>
      <c r="B89" s="16" t="s">
        <v>486</v>
      </c>
      <c r="C89" s="117"/>
      <c r="D89" s="27" t="s">
        <v>487</v>
      </c>
      <c r="E89" s="117"/>
      <c r="F89" s="117"/>
      <c r="G89" s="22" t="s">
        <v>488</v>
      </c>
      <c r="H89" s="22" t="s">
        <v>489</v>
      </c>
      <c r="I89" s="135" t="s">
        <v>490</v>
      </c>
      <c r="J89" s="73" t="s">
        <v>491</v>
      </c>
      <c r="K89" s="73" t="s">
        <v>492</v>
      </c>
      <c r="L89" s="73" t="s">
        <v>493</v>
      </c>
      <c r="M89" s="73" t="s">
        <v>494</v>
      </c>
      <c r="N89" s="22"/>
      <c r="O89" s="22"/>
      <c r="P89" s="22"/>
      <c r="Q89" s="22"/>
      <c r="R89" s="22"/>
      <c r="S89" s="22"/>
      <c r="T89" s="22"/>
      <c r="U89" s="22"/>
      <c r="V89" s="22"/>
      <c r="W89" s="23">
        <v>45384</v>
      </c>
      <c r="X89" s="23">
        <v>45749</v>
      </c>
    </row>
    <row r="90" spans="1:24" ht="14.5">
      <c r="A90" s="117"/>
      <c r="B90" s="119" t="s">
        <v>495</v>
      </c>
      <c r="C90" s="117"/>
      <c r="D90" s="27" t="s">
        <v>496</v>
      </c>
      <c r="E90" s="117"/>
      <c r="F90" s="117"/>
      <c r="G90" s="96" t="s">
        <v>497</v>
      </c>
      <c r="H90" s="96" t="s">
        <v>498</v>
      </c>
      <c r="I90" s="158" t="s">
        <v>499</v>
      </c>
      <c r="J90" s="132" t="s">
        <v>500</v>
      </c>
      <c r="K90" s="132" t="s">
        <v>501</v>
      </c>
      <c r="L90" s="132" t="s">
        <v>502</v>
      </c>
      <c r="M90" s="132" t="s">
        <v>503</v>
      </c>
      <c r="N90" s="96"/>
      <c r="O90" s="96"/>
      <c r="P90" s="96"/>
      <c r="Q90" s="96"/>
      <c r="R90" s="96"/>
      <c r="S90" s="96"/>
      <c r="T90" s="96"/>
      <c r="U90" s="96"/>
      <c r="V90" s="96"/>
      <c r="W90" s="124">
        <v>45384</v>
      </c>
      <c r="X90" s="124">
        <v>45749</v>
      </c>
    </row>
    <row r="91" spans="1:24" ht="14.5">
      <c r="A91" s="117"/>
      <c r="B91" s="117"/>
      <c r="C91" s="117"/>
      <c r="D91" s="27" t="s">
        <v>504</v>
      </c>
      <c r="E91" s="117"/>
      <c r="F91" s="117"/>
      <c r="G91" s="117"/>
      <c r="H91" s="117"/>
      <c r="I91" s="153"/>
      <c r="J91" s="117"/>
      <c r="K91" s="117"/>
      <c r="L91" s="117"/>
      <c r="M91" s="117"/>
      <c r="N91" s="117"/>
      <c r="O91" s="117"/>
      <c r="P91" s="117"/>
      <c r="Q91" s="117"/>
      <c r="R91" s="117"/>
      <c r="S91" s="117"/>
      <c r="T91" s="117"/>
      <c r="U91" s="117"/>
      <c r="V91" s="117"/>
      <c r="W91" s="117"/>
      <c r="X91" s="117"/>
    </row>
    <row r="92" spans="1:24" ht="14.5">
      <c r="A92" s="117"/>
      <c r="B92" s="117"/>
      <c r="C92" s="117"/>
      <c r="D92" s="27" t="s">
        <v>505</v>
      </c>
      <c r="E92" s="117"/>
      <c r="F92" s="117"/>
      <c r="G92" s="117"/>
      <c r="H92" s="117"/>
      <c r="I92" s="153"/>
      <c r="J92" s="117"/>
      <c r="K92" s="117"/>
      <c r="L92" s="117"/>
      <c r="M92" s="117"/>
      <c r="N92" s="117"/>
      <c r="O92" s="117"/>
      <c r="P92" s="117"/>
      <c r="Q92" s="117"/>
      <c r="R92" s="117"/>
      <c r="S92" s="117"/>
      <c r="T92" s="117"/>
      <c r="U92" s="117"/>
      <c r="V92" s="117"/>
      <c r="W92" s="117"/>
      <c r="X92" s="117"/>
    </row>
    <row r="93" spans="1:24" ht="14.5">
      <c r="A93" s="117"/>
      <c r="B93" s="95"/>
      <c r="C93" s="117"/>
      <c r="D93" s="27" t="s">
        <v>506</v>
      </c>
      <c r="E93" s="117"/>
      <c r="F93" s="117"/>
      <c r="G93" s="95"/>
      <c r="H93" s="95"/>
      <c r="I93" s="147"/>
      <c r="J93" s="95"/>
      <c r="K93" s="95"/>
      <c r="L93" s="95"/>
      <c r="M93" s="95"/>
      <c r="N93" s="95"/>
      <c r="O93" s="95"/>
      <c r="P93" s="95"/>
      <c r="Q93" s="95"/>
      <c r="R93" s="95"/>
      <c r="S93" s="95"/>
      <c r="T93" s="95"/>
      <c r="U93" s="95"/>
      <c r="V93" s="95"/>
      <c r="W93" s="95"/>
      <c r="X93" s="95"/>
    </row>
    <row r="94" spans="1:24" ht="33" customHeight="1">
      <c r="A94" s="117"/>
      <c r="B94" s="119" t="s">
        <v>507</v>
      </c>
      <c r="C94" s="117"/>
      <c r="D94" s="27" t="s">
        <v>496</v>
      </c>
      <c r="E94" s="117"/>
      <c r="F94" s="117"/>
      <c r="G94" s="96" t="s">
        <v>508</v>
      </c>
      <c r="H94" s="96" t="s">
        <v>509</v>
      </c>
      <c r="I94" s="156" t="s">
        <v>510</v>
      </c>
      <c r="J94" s="126" t="s">
        <v>511</v>
      </c>
      <c r="K94" s="126" t="s">
        <v>512</v>
      </c>
      <c r="L94" s="126" t="s">
        <v>513</v>
      </c>
      <c r="M94" s="126" t="s">
        <v>514</v>
      </c>
      <c r="N94" s="96"/>
      <c r="O94" s="96"/>
      <c r="P94" s="96"/>
      <c r="Q94" s="96"/>
      <c r="R94" s="96"/>
      <c r="S94" s="96"/>
      <c r="T94" s="96"/>
      <c r="U94" s="96"/>
      <c r="V94" s="96"/>
      <c r="W94" s="124">
        <v>45384</v>
      </c>
      <c r="X94" s="124">
        <v>45749</v>
      </c>
    </row>
    <row r="95" spans="1:24" ht="33" customHeight="1">
      <c r="A95" s="95"/>
      <c r="B95" s="95"/>
      <c r="C95" s="95"/>
      <c r="D95" s="27" t="s">
        <v>504</v>
      </c>
      <c r="E95" s="95"/>
      <c r="F95" s="95"/>
      <c r="G95" s="95"/>
      <c r="H95" s="95"/>
      <c r="I95" s="147"/>
      <c r="J95" s="95"/>
      <c r="K95" s="95"/>
      <c r="L95" s="95"/>
      <c r="M95" s="95"/>
      <c r="N95" s="95"/>
      <c r="O95" s="95"/>
      <c r="P95" s="95"/>
      <c r="Q95" s="95"/>
      <c r="R95" s="95"/>
      <c r="S95" s="95"/>
      <c r="T95" s="95"/>
      <c r="U95" s="95"/>
      <c r="V95" s="95"/>
      <c r="W95" s="95"/>
      <c r="X95" s="95"/>
    </row>
    <row r="96" spans="1:24" ht="114" customHeight="1">
      <c r="A96" s="96" t="s">
        <v>515</v>
      </c>
      <c r="B96" s="119" t="s">
        <v>516</v>
      </c>
      <c r="C96" s="122" t="s">
        <v>517</v>
      </c>
      <c r="D96" s="74" t="s">
        <v>518</v>
      </c>
      <c r="E96" s="96" t="s">
        <v>519</v>
      </c>
      <c r="F96" s="96" t="s">
        <v>520</v>
      </c>
      <c r="G96" s="75" t="s">
        <v>521</v>
      </c>
      <c r="H96" s="57" t="s">
        <v>522</v>
      </c>
      <c r="I96" s="138">
        <v>0</v>
      </c>
      <c r="J96" s="28" t="s">
        <v>107</v>
      </c>
      <c r="K96" s="28" t="s">
        <v>107</v>
      </c>
      <c r="L96" s="20" t="s">
        <v>523</v>
      </c>
      <c r="M96" s="20" t="s">
        <v>524</v>
      </c>
      <c r="N96" s="20" t="s">
        <v>525</v>
      </c>
      <c r="O96" s="22"/>
      <c r="P96" s="22"/>
      <c r="Q96" s="22"/>
      <c r="R96" s="22"/>
      <c r="S96" s="22"/>
      <c r="T96" s="22"/>
      <c r="U96" s="22"/>
      <c r="V96" s="22"/>
      <c r="W96" s="23">
        <v>45384</v>
      </c>
      <c r="X96" s="23">
        <v>45749</v>
      </c>
    </row>
    <row r="97" spans="1:24" ht="169">
      <c r="A97" s="117"/>
      <c r="B97" s="117"/>
      <c r="C97" s="117"/>
      <c r="D97" s="76" t="s">
        <v>526</v>
      </c>
      <c r="E97" s="117"/>
      <c r="F97" s="117"/>
      <c r="G97" s="77" t="s">
        <v>527</v>
      </c>
      <c r="H97" s="78" t="s">
        <v>528</v>
      </c>
      <c r="I97" s="138">
        <v>0</v>
      </c>
      <c r="J97" s="28" t="s">
        <v>107</v>
      </c>
      <c r="K97" s="28" t="s">
        <v>107</v>
      </c>
      <c r="L97" s="20">
        <v>1</v>
      </c>
      <c r="M97" s="20">
        <v>1</v>
      </c>
      <c r="N97" s="22"/>
      <c r="O97" s="22"/>
      <c r="P97" s="22"/>
      <c r="Q97" s="22"/>
      <c r="R97" s="22"/>
      <c r="S97" s="22"/>
      <c r="T97" s="22"/>
      <c r="U97" s="22"/>
      <c r="V97" s="22"/>
      <c r="W97" s="23">
        <v>45384</v>
      </c>
      <c r="X97" s="23">
        <v>45749</v>
      </c>
    </row>
    <row r="98" spans="1:24" ht="104">
      <c r="A98" s="117"/>
      <c r="B98" s="95"/>
      <c r="C98" s="95"/>
      <c r="D98" s="76" t="s">
        <v>529</v>
      </c>
      <c r="E98" s="95"/>
      <c r="F98" s="95"/>
      <c r="G98" s="22" t="s">
        <v>530</v>
      </c>
      <c r="H98" s="17">
        <v>1</v>
      </c>
      <c r="I98" s="138">
        <v>0</v>
      </c>
      <c r="J98" s="28" t="s">
        <v>107</v>
      </c>
      <c r="K98" s="28" t="s">
        <v>107</v>
      </c>
      <c r="L98" s="28" t="s">
        <v>107</v>
      </c>
      <c r="M98" s="20" t="s">
        <v>531</v>
      </c>
      <c r="N98" s="22"/>
      <c r="O98" s="22"/>
      <c r="P98" s="22"/>
      <c r="Q98" s="22"/>
      <c r="R98" s="22"/>
      <c r="S98" s="22"/>
      <c r="T98" s="22"/>
      <c r="U98" s="22"/>
      <c r="V98" s="22"/>
      <c r="W98" s="23">
        <v>45384</v>
      </c>
      <c r="X98" s="23">
        <v>45749</v>
      </c>
    </row>
    <row r="99" spans="1:24" ht="260">
      <c r="A99" s="117"/>
      <c r="B99" s="119" t="s">
        <v>532</v>
      </c>
      <c r="C99" s="26" t="s">
        <v>533</v>
      </c>
      <c r="D99" s="26" t="s">
        <v>534</v>
      </c>
      <c r="E99" s="22" t="s">
        <v>372</v>
      </c>
      <c r="F99" s="22" t="s">
        <v>40</v>
      </c>
      <c r="G99" s="22" t="s">
        <v>535</v>
      </c>
      <c r="H99" s="17">
        <v>1</v>
      </c>
      <c r="I99" s="136">
        <v>0</v>
      </c>
      <c r="J99" s="28" t="s">
        <v>107</v>
      </c>
      <c r="K99" s="28" t="s">
        <v>107</v>
      </c>
      <c r="L99" s="28" t="s">
        <v>107</v>
      </c>
      <c r="M99" s="20" t="s">
        <v>536</v>
      </c>
      <c r="N99" s="20" t="s">
        <v>537</v>
      </c>
      <c r="O99" s="22"/>
      <c r="P99" s="22"/>
      <c r="Q99" s="22"/>
      <c r="R99" s="22"/>
      <c r="S99" s="22"/>
      <c r="T99" s="22"/>
      <c r="U99" s="22"/>
      <c r="V99" s="22"/>
      <c r="W99" s="23">
        <v>45384</v>
      </c>
      <c r="X99" s="23">
        <v>45749</v>
      </c>
    </row>
    <row r="100" spans="1:24" ht="104">
      <c r="A100" s="117"/>
      <c r="B100" s="117"/>
      <c r="C100" s="118" t="s">
        <v>538</v>
      </c>
      <c r="D100" s="26" t="s">
        <v>539</v>
      </c>
      <c r="E100" s="96" t="s">
        <v>540</v>
      </c>
      <c r="F100" s="96" t="s">
        <v>541</v>
      </c>
      <c r="G100" s="22" t="s">
        <v>542</v>
      </c>
      <c r="H100" s="17">
        <v>0.7</v>
      </c>
      <c r="I100" s="159">
        <v>0</v>
      </c>
      <c r="J100" s="28" t="s">
        <v>107</v>
      </c>
      <c r="K100" s="28" t="s">
        <v>107</v>
      </c>
      <c r="L100" s="136"/>
      <c r="M100" s="22"/>
      <c r="N100" s="22"/>
      <c r="O100" s="22"/>
      <c r="P100" s="22"/>
      <c r="Q100" s="22"/>
      <c r="R100" s="22"/>
      <c r="S100" s="22"/>
      <c r="T100" s="22"/>
      <c r="U100" s="22"/>
      <c r="V100" s="22"/>
      <c r="W100" s="23">
        <v>45384</v>
      </c>
      <c r="X100" s="23">
        <v>45749</v>
      </c>
    </row>
    <row r="101" spans="1:24" ht="104">
      <c r="A101" s="117"/>
      <c r="B101" s="95"/>
      <c r="C101" s="95"/>
      <c r="D101" s="29" t="s">
        <v>543</v>
      </c>
      <c r="E101" s="95"/>
      <c r="F101" s="95"/>
      <c r="G101" s="22" t="s">
        <v>544</v>
      </c>
      <c r="H101" s="17">
        <v>0.7</v>
      </c>
      <c r="I101" s="159">
        <v>0</v>
      </c>
      <c r="J101" s="28" t="s">
        <v>107</v>
      </c>
      <c r="K101" s="28" t="s">
        <v>107</v>
      </c>
      <c r="L101" s="28" t="s">
        <v>107</v>
      </c>
      <c r="M101" s="20" t="s">
        <v>545</v>
      </c>
      <c r="N101" s="20" t="s">
        <v>546</v>
      </c>
      <c r="O101" s="22"/>
      <c r="P101" s="22"/>
      <c r="Q101" s="22"/>
      <c r="R101" s="22"/>
      <c r="S101" s="22"/>
      <c r="T101" s="22"/>
      <c r="U101" s="22"/>
      <c r="V101" s="22"/>
      <c r="W101" s="23">
        <v>45384</v>
      </c>
      <c r="X101" s="23">
        <v>45749</v>
      </c>
    </row>
    <row r="102" spans="1:24" ht="130">
      <c r="A102" s="117"/>
      <c r="B102" s="119" t="s">
        <v>547</v>
      </c>
      <c r="C102" s="76" t="s">
        <v>548</v>
      </c>
      <c r="D102" s="26" t="s">
        <v>549</v>
      </c>
      <c r="E102" s="96" t="s">
        <v>550</v>
      </c>
      <c r="F102" s="96" t="s">
        <v>402</v>
      </c>
      <c r="G102" s="22" t="s">
        <v>551</v>
      </c>
      <c r="H102" s="57" t="s">
        <v>522</v>
      </c>
      <c r="I102" s="136">
        <v>0</v>
      </c>
      <c r="J102" s="28" t="s">
        <v>107</v>
      </c>
      <c r="K102" s="28" t="s">
        <v>107</v>
      </c>
      <c r="L102" s="28" t="s">
        <v>107</v>
      </c>
      <c r="M102" s="20" t="s">
        <v>552</v>
      </c>
      <c r="N102" s="22"/>
      <c r="O102" s="22"/>
      <c r="P102" s="22"/>
      <c r="Q102" s="22"/>
      <c r="R102" s="22"/>
      <c r="S102" s="22"/>
      <c r="T102" s="22"/>
      <c r="U102" s="22"/>
      <c r="V102" s="22"/>
      <c r="W102" s="23">
        <v>45384</v>
      </c>
      <c r="X102" s="23">
        <v>45749</v>
      </c>
    </row>
    <row r="103" spans="1:24" ht="117">
      <c r="A103" s="117"/>
      <c r="B103" s="117"/>
      <c r="C103" s="76" t="s">
        <v>553</v>
      </c>
      <c r="D103" s="29" t="s">
        <v>554</v>
      </c>
      <c r="E103" s="117"/>
      <c r="F103" s="117"/>
      <c r="G103" s="22" t="s">
        <v>555</v>
      </c>
      <c r="H103" s="17">
        <v>1</v>
      </c>
      <c r="I103" s="136">
        <v>0</v>
      </c>
      <c r="J103" s="20" t="s">
        <v>556</v>
      </c>
      <c r="K103" s="20" t="s">
        <v>556</v>
      </c>
      <c r="L103" s="20" t="s">
        <v>556</v>
      </c>
      <c r="M103" s="20" t="s">
        <v>556</v>
      </c>
      <c r="N103" s="22"/>
      <c r="O103" s="22"/>
      <c r="P103" s="22"/>
      <c r="Q103" s="22"/>
      <c r="R103" s="22"/>
      <c r="S103" s="22"/>
      <c r="T103" s="22"/>
      <c r="U103" s="22"/>
      <c r="V103" s="22"/>
      <c r="W103" s="23">
        <v>45384</v>
      </c>
      <c r="X103" s="23">
        <v>45749</v>
      </c>
    </row>
    <row r="104" spans="1:24" ht="117">
      <c r="A104" s="95"/>
      <c r="B104" s="95"/>
      <c r="C104" s="76" t="s">
        <v>557</v>
      </c>
      <c r="D104" s="26" t="s">
        <v>558</v>
      </c>
      <c r="E104" s="95"/>
      <c r="F104" s="95"/>
      <c r="G104" s="22" t="s">
        <v>559</v>
      </c>
      <c r="H104" s="17">
        <v>1</v>
      </c>
      <c r="I104" s="136">
        <v>0</v>
      </c>
      <c r="J104" s="20">
        <v>0</v>
      </c>
      <c r="K104" s="20" t="s">
        <v>560</v>
      </c>
      <c r="L104" s="20" t="s">
        <v>560</v>
      </c>
      <c r="M104" s="20" t="s">
        <v>560</v>
      </c>
      <c r="N104" s="22"/>
      <c r="O104" s="22"/>
      <c r="P104" s="22"/>
      <c r="Q104" s="22"/>
      <c r="R104" s="22"/>
      <c r="S104" s="22"/>
      <c r="T104" s="22"/>
      <c r="U104" s="22"/>
      <c r="V104" s="22"/>
      <c r="W104" s="23">
        <v>45384</v>
      </c>
      <c r="X104" s="23">
        <v>45749</v>
      </c>
    </row>
    <row r="105" spans="1:24" ht="104">
      <c r="A105" s="125" t="s">
        <v>465</v>
      </c>
      <c r="B105" s="16" t="s">
        <v>561</v>
      </c>
      <c r="C105" s="118" t="s">
        <v>230</v>
      </c>
      <c r="D105" s="79" t="s">
        <v>562</v>
      </c>
      <c r="E105" s="22" t="s">
        <v>563</v>
      </c>
      <c r="F105" s="22" t="s">
        <v>104</v>
      </c>
      <c r="G105" s="22" t="s">
        <v>564</v>
      </c>
      <c r="H105" s="17">
        <v>1</v>
      </c>
      <c r="I105" s="136" t="s">
        <v>565</v>
      </c>
      <c r="J105" s="20" t="s">
        <v>566</v>
      </c>
      <c r="K105" s="20" t="s">
        <v>567</v>
      </c>
      <c r="L105" s="20" t="s">
        <v>568</v>
      </c>
      <c r="M105" s="20"/>
      <c r="N105" s="22"/>
      <c r="O105" s="22"/>
      <c r="P105" s="22"/>
      <c r="Q105" s="22"/>
      <c r="R105" s="22"/>
      <c r="S105" s="22"/>
      <c r="T105" s="22"/>
      <c r="U105" s="22"/>
      <c r="V105" s="22"/>
      <c r="W105" s="23">
        <v>45384</v>
      </c>
      <c r="X105" s="23">
        <v>45749</v>
      </c>
    </row>
    <row r="106" spans="1:24" ht="104">
      <c r="A106" s="95"/>
      <c r="B106" s="16" t="s">
        <v>569</v>
      </c>
      <c r="C106" s="95"/>
      <c r="D106" s="79" t="s">
        <v>570</v>
      </c>
      <c r="E106" s="22" t="s">
        <v>519</v>
      </c>
      <c r="F106" s="22" t="s">
        <v>520</v>
      </c>
      <c r="G106" s="22" t="s">
        <v>571</v>
      </c>
      <c r="H106" s="17">
        <v>1</v>
      </c>
      <c r="I106" s="136" t="s">
        <v>572</v>
      </c>
      <c r="J106" s="18" t="s">
        <v>573</v>
      </c>
      <c r="K106" s="18" t="s">
        <v>574</v>
      </c>
      <c r="L106" s="18" t="s">
        <v>575</v>
      </c>
      <c r="M106" s="80"/>
      <c r="N106" s="81"/>
      <c r="O106" s="81"/>
      <c r="P106" s="81"/>
      <c r="Q106" s="81"/>
      <c r="R106" s="81"/>
      <c r="S106" s="81"/>
      <c r="T106" s="81"/>
      <c r="U106" s="81"/>
      <c r="V106" s="81"/>
      <c r="W106" s="23">
        <v>45384</v>
      </c>
      <c r="X106" s="23">
        <v>45749</v>
      </c>
    </row>
    <row r="107" spans="1:24" ht="13.5" customHeight="1">
      <c r="A107" s="1"/>
      <c r="B107" s="1"/>
      <c r="C107" s="82"/>
      <c r="D107" s="1"/>
      <c r="E107" s="1"/>
      <c r="F107" s="1"/>
      <c r="G107" s="1"/>
      <c r="H107" s="1"/>
      <c r="I107" s="1"/>
      <c r="J107" s="1"/>
      <c r="K107" s="1"/>
      <c r="L107" s="1"/>
      <c r="M107" s="1"/>
      <c r="N107" s="1"/>
      <c r="O107" s="1"/>
      <c r="P107" s="1"/>
      <c r="Q107" s="1"/>
      <c r="R107" s="1"/>
      <c r="S107" s="1"/>
      <c r="T107" s="1"/>
      <c r="U107" s="1"/>
      <c r="V107" s="1"/>
      <c r="W107" s="1"/>
      <c r="X107" s="1"/>
    </row>
    <row r="108" spans="1:24" ht="13.5" customHeight="1">
      <c r="A108" s="1"/>
      <c r="B108" s="1"/>
      <c r="C108" s="1"/>
      <c r="D108" s="1"/>
      <c r="E108" s="1"/>
      <c r="F108" s="1"/>
      <c r="G108" s="1"/>
      <c r="H108" s="1"/>
      <c r="I108" s="1"/>
      <c r="J108" s="1"/>
      <c r="K108" s="83"/>
      <c r="L108" s="83"/>
      <c r="M108" s="83"/>
      <c r="N108" s="1"/>
      <c r="O108" s="1"/>
      <c r="P108" s="1"/>
      <c r="Q108" s="1"/>
      <c r="R108" s="1"/>
      <c r="S108" s="1"/>
      <c r="T108" s="1"/>
      <c r="U108" s="1"/>
      <c r="V108" s="1"/>
      <c r="W108" s="1"/>
      <c r="X108" s="1"/>
    </row>
    <row r="109" spans="1:24" ht="13.5" customHeight="1">
      <c r="A109" s="1"/>
      <c r="B109" s="1"/>
      <c r="C109" s="1"/>
      <c r="D109" s="1"/>
      <c r="E109" s="1"/>
      <c r="F109" s="1"/>
      <c r="G109" s="1"/>
      <c r="H109" s="1"/>
      <c r="I109" s="1"/>
      <c r="J109" s="1"/>
      <c r="K109" s="83"/>
      <c r="L109" s="83"/>
      <c r="M109" s="83"/>
      <c r="N109" s="1"/>
      <c r="O109" s="1"/>
      <c r="P109" s="1"/>
      <c r="Q109" s="1"/>
      <c r="R109" s="1"/>
      <c r="S109" s="1"/>
      <c r="T109" s="1"/>
      <c r="U109" s="1"/>
      <c r="V109" s="1"/>
      <c r="W109" s="1"/>
      <c r="X109" s="1"/>
    </row>
    <row r="110" spans="1:24"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row>
  </sheetData>
  <mergeCells count="150">
    <mergeCell ref="I84:I87"/>
    <mergeCell ref="J84:J87"/>
    <mergeCell ref="K84:K87"/>
    <mergeCell ref="L84:L87"/>
    <mergeCell ref="M84:M87"/>
    <mergeCell ref="N84:N87"/>
    <mergeCell ref="O84:O87"/>
    <mergeCell ref="H90:H93"/>
    <mergeCell ref="I90:I93"/>
    <mergeCell ref="J90:J93"/>
    <mergeCell ref="K90:K93"/>
    <mergeCell ref="L90:L93"/>
    <mergeCell ref="M90:M93"/>
    <mergeCell ref="N90:N93"/>
    <mergeCell ref="O90:O93"/>
    <mergeCell ref="B68:B77"/>
    <mergeCell ref="C68:C77"/>
    <mergeCell ref="E68:E77"/>
    <mergeCell ref="F68:F77"/>
    <mergeCell ref="D71:D73"/>
    <mergeCell ref="H71:H77"/>
    <mergeCell ref="I71:I77"/>
    <mergeCell ref="B78:B83"/>
    <mergeCell ref="C78:C83"/>
    <mergeCell ref="E78:E83"/>
    <mergeCell ref="F78:F83"/>
    <mergeCell ref="H80:H83"/>
    <mergeCell ref="I80:I83"/>
    <mergeCell ref="A39:A54"/>
    <mergeCell ref="B55:B59"/>
    <mergeCell ref="D56:D57"/>
    <mergeCell ref="E56:E57"/>
    <mergeCell ref="F56:F57"/>
    <mergeCell ref="E60:E61"/>
    <mergeCell ref="F60:F61"/>
    <mergeCell ref="C55:C59"/>
    <mergeCell ref="B60:B67"/>
    <mergeCell ref="C60:C67"/>
    <mergeCell ref="D63:D64"/>
    <mergeCell ref="E63:E64"/>
    <mergeCell ref="F63:F64"/>
    <mergeCell ref="E65:E67"/>
    <mergeCell ref="F65:F67"/>
    <mergeCell ref="A55:A83"/>
    <mergeCell ref="E100:E101"/>
    <mergeCell ref="F100:F101"/>
    <mergeCell ref="E96:E98"/>
    <mergeCell ref="E102:E104"/>
    <mergeCell ref="A96:A104"/>
    <mergeCell ref="A105:A106"/>
    <mergeCell ref="B96:B98"/>
    <mergeCell ref="C96:C98"/>
    <mergeCell ref="F96:F98"/>
    <mergeCell ref="B99:B101"/>
    <mergeCell ref="C100:C101"/>
    <mergeCell ref="B102:B104"/>
    <mergeCell ref="F102:F104"/>
    <mergeCell ref="C105:C106"/>
    <mergeCell ref="I94:I95"/>
    <mergeCell ref="J94:J95"/>
    <mergeCell ref="K94:K95"/>
    <mergeCell ref="L94:L95"/>
    <mergeCell ref="M94:M95"/>
    <mergeCell ref="U94:U95"/>
    <mergeCell ref="V94:V95"/>
    <mergeCell ref="W94:W95"/>
    <mergeCell ref="X94:X95"/>
    <mergeCell ref="N94:N95"/>
    <mergeCell ref="O94:O95"/>
    <mergeCell ref="P94:P95"/>
    <mergeCell ref="Q94:Q95"/>
    <mergeCell ref="R94:R95"/>
    <mergeCell ref="S94:S95"/>
    <mergeCell ref="T94:T95"/>
    <mergeCell ref="G84:G87"/>
    <mergeCell ref="G90:G93"/>
    <mergeCell ref="A84:A95"/>
    <mergeCell ref="B84:B87"/>
    <mergeCell ref="C84:C95"/>
    <mergeCell ref="E84:E95"/>
    <mergeCell ref="F84:F95"/>
    <mergeCell ref="H84:H87"/>
    <mergeCell ref="B90:B93"/>
    <mergeCell ref="H94:H95"/>
    <mergeCell ref="B94:B95"/>
    <mergeCell ref="G94:G95"/>
    <mergeCell ref="W90:W93"/>
    <mergeCell ref="X90:X93"/>
    <mergeCell ref="P90:P93"/>
    <mergeCell ref="Q90:Q93"/>
    <mergeCell ref="R90:R93"/>
    <mergeCell ref="S90:S93"/>
    <mergeCell ref="T90:T93"/>
    <mergeCell ref="U90:U93"/>
    <mergeCell ref="V90:V93"/>
    <mergeCell ref="W84:W87"/>
    <mergeCell ref="X84:X87"/>
    <mergeCell ref="P84:P87"/>
    <mergeCell ref="Q84:Q87"/>
    <mergeCell ref="R84:R87"/>
    <mergeCell ref="S84:S87"/>
    <mergeCell ref="T84:T87"/>
    <mergeCell ref="U84:U87"/>
    <mergeCell ref="V84:V87"/>
    <mergeCell ref="B33:B38"/>
    <mergeCell ref="C33:C38"/>
    <mergeCell ref="E33:E38"/>
    <mergeCell ref="F33:F38"/>
    <mergeCell ref="H56:H57"/>
    <mergeCell ref="I56:I57"/>
    <mergeCell ref="C26:C32"/>
    <mergeCell ref="C39:C54"/>
    <mergeCell ref="E39:E54"/>
    <mergeCell ref="F39:F54"/>
    <mergeCell ref="D41:D42"/>
    <mergeCell ref="D44:D45"/>
    <mergeCell ref="D53:D54"/>
    <mergeCell ref="B26:B32"/>
    <mergeCell ref="E22:E24"/>
    <mergeCell ref="F22:F24"/>
    <mergeCell ref="D26:D28"/>
    <mergeCell ref="E26:E28"/>
    <mergeCell ref="F26:F28"/>
    <mergeCell ref="D30:D31"/>
    <mergeCell ref="E30:E31"/>
    <mergeCell ref="F30:F31"/>
    <mergeCell ref="D8:D9"/>
    <mergeCell ref="E8:E9"/>
    <mergeCell ref="D10:D11"/>
    <mergeCell ref="E10:E11"/>
    <mergeCell ref="E12:E20"/>
    <mergeCell ref="F12:F20"/>
    <mergeCell ref="D13:D20"/>
    <mergeCell ref="F8:F9"/>
    <mergeCell ref="G8:G9"/>
    <mergeCell ref="F10:F11"/>
    <mergeCell ref="H8:H9"/>
    <mergeCell ref="J8:V8"/>
    <mergeCell ref="A1:B3"/>
    <mergeCell ref="C1:F1"/>
    <mergeCell ref="G1:X1"/>
    <mergeCell ref="C2:F3"/>
    <mergeCell ref="G2:X2"/>
    <mergeCell ref="G3:X3"/>
    <mergeCell ref="A8:A9"/>
    <mergeCell ref="B8:B9"/>
    <mergeCell ref="C8:C9"/>
    <mergeCell ref="A10:A38"/>
    <mergeCell ref="B10:B25"/>
    <mergeCell ref="C10:C25"/>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53125" defaultRowHeight="15" customHeight="1"/>
  <cols>
    <col min="1" max="1" width="10.7265625" customWidth="1"/>
    <col min="2" max="2" width="4.453125" customWidth="1"/>
    <col min="3" max="3" width="10.7265625" customWidth="1"/>
    <col min="4" max="4" width="56.7265625" customWidth="1"/>
    <col min="5" max="5" width="18.453125" customWidth="1"/>
    <col min="6" max="26" width="10.7265625" customWidth="1"/>
  </cols>
  <sheetData>
    <row r="1" spans="1:26" ht="14.25" customHeight="1"/>
    <row r="2" spans="1:26" ht="14.25" customHeight="1">
      <c r="B2" s="133" t="s">
        <v>576</v>
      </c>
      <c r="C2" s="134"/>
      <c r="D2" s="134"/>
      <c r="E2" s="134"/>
    </row>
    <row r="3" spans="1:26" ht="14.25" customHeight="1">
      <c r="B3" s="84" t="s">
        <v>577</v>
      </c>
      <c r="C3" s="84" t="s">
        <v>578</v>
      </c>
      <c r="D3" s="85" t="s">
        <v>579</v>
      </c>
      <c r="E3" s="86" t="s">
        <v>580</v>
      </c>
    </row>
    <row r="4" spans="1:26" ht="14.25" customHeight="1">
      <c r="A4" s="87"/>
      <c r="B4" s="88">
        <v>1</v>
      </c>
      <c r="C4" s="88">
        <v>800065396</v>
      </c>
      <c r="D4" s="89" t="s">
        <v>581</v>
      </c>
      <c r="E4" s="90" t="s">
        <v>582</v>
      </c>
      <c r="F4" s="87"/>
      <c r="G4" s="87"/>
      <c r="H4" s="87"/>
      <c r="I4" s="87"/>
      <c r="J4" s="87"/>
      <c r="K4" s="87"/>
      <c r="L4" s="87"/>
      <c r="M4" s="87"/>
      <c r="N4" s="87"/>
      <c r="O4" s="87"/>
      <c r="P4" s="87"/>
      <c r="Q4" s="87"/>
      <c r="R4" s="87"/>
      <c r="S4" s="87"/>
      <c r="T4" s="87"/>
      <c r="U4" s="87"/>
      <c r="V4" s="87"/>
      <c r="W4" s="87"/>
      <c r="X4" s="87"/>
      <c r="Y4" s="87"/>
      <c r="Z4" s="87"/>
    </row>
    <row r="5" spans="1:26" ht="14.25" customHeight="1">
      <c r="A5" s="87"/>
      <c r="B5" s="88">
        <v>2</v>
      </c>
      <c r="C5" s="88">
        <v>800149384</v>
      </c>
      <c r="D5" s="89" t="s">
        <v>583</v>
      </c>
      <c r="E5" s="90" t="s">
        <v>582</v>
      </c>
      <c r="F5" s="87"/>
      <c r="G5" s="87"/>
      <c r="H5" s="87"/>
      <c r="I5" s="87"/>
      <c r="J5" s="87"/>
      <c r="K5" s="87"/>
      <c r="L5" s="87"/>
      <c r="M5" s="87"/>
      <c r="N5" s="87"/>
      <c r="O5" s="87"/>
      <c r="P5" s="87"/>
      <c r="Q5" s="87"/>
      <c r="R5" s="87"/>
      <c r="S5" s="87"/>
      <c r="T5" s="87"/>
      <c r="U5" s="87"/>
      <c r="V5" s="87"/>
      <c r="W5" s="87"/>
      <c r="X5" s="87"/>
      <c r="Y5" s="87"/>
      <c r="Z5" s="87"/>
    </row>
    <row r="6" spans="1:26" ht="14.25" customHeight="1">
      <c r="A6" s="87"/>
      <c r="B6" s="88">
        <v>3</v>
      </c>
      <c r="C6" s="88">
        <v>800185449</v>
      </c>
      <c r="D6" s="89" t="s">
        <v>584</v>
      </c>
      <c r="E6" s="90" t="s">
        <v>582</v>
      </c>
      <c r="F6" s="87"/>
      <c r="G6" s="87"/>
      <c r="H6" s="87"/>
      <c r="I6" s="87"/>
      <c r="J6" s="87"/>
      <c r="K6" s="87"/>
      <c r="L6" s="87"/>
      <c r="M6" s="87"/>
      <c r="N6" s="87"/>
      <c r="O6" s="87"/>
      <c r="P6" s="87"/>
      <c r="Q6" s="87"/>
      <c r="R6" s="87"/>
      <c r="S6" s="87"/>
      <c r="T6" s="87"/>
      <c r="U6" s="87"/>
      <c r="V6" s="87"/>
      <c r="W6" s="87"/>
      <c r="X6" s="87"/>
      <c r="Y6" s="87"/>
      <c r="Z6" s="87"/>
    </row>
    <row r="7" spans="1:26" ht="14.25" customHeight="1">
      <c r="A7" s="87"/>
      <c r="B7" s="88">
        <v>4</v>
      </c>
      <c r="C7" s="88">
        <v>830027158</v>
      </c>
      <c r="D7" s="89" t="s">
        <v>585</v>
      </c>
      <c r="E7" s="90" t="s">
        <v>582</v>
      </c>
      <c r="F7" s="87"/>
      <c r="G7" s="87"/>
      <c r="H7" s="87"/>
      <c r="I7" s="87"/>
      <c r="J7" s="87"/>
      <c r="K7" s="87"/>
      <c r="L7" s="87"/>
      <c r="M7" s="87"/>
      <c r="N7" s="87"/>
      <c r="O7" s="87"/>
      <c r="P7" s="87"/>
      <c r="Q7" s="87"/>
      <c r="R7" s="87"/>
      <c r="S7" s="87"/>
      <c r="T7" s="87"/>
      <c r="U7" s="87"/>
      <c r="V7" s="87"/>
      <c r="W7" s="87"/>
      <c r="X7" s="87"/>
      <c r="Y7" s="87"/>
      <c r="Z7" s="87"/>
    </row>
    <row r="8" spans="1:26" ht="14.25" customHeight="1">
      <c r="A8" s="87"/>
      <c r="B8" s="88">
        <v>5</v>
      </c>
      <c r="C8" s="88">
        <v>830103525</v>
      </c>
      <c r="D8" s="89" t="s">
        <v>586</v>
      </c>
      <c r="E8" s="90" t="s">
        <v>582</v>
      </c>
      <c r="F8" s="87"/>
      <c r="G8" s="87"/>
      <c r="H8" s="87"/>
      <c r="I8" s="87"/>
      <c r="J8" s="87"/>
      <c r="K8" s="87"/>
      <c r="L8" s="87"/>
      <c r="M8" s="87"/>
      <c r="N8" s="87"/>
      <c r="O8" s="87"/>
      <c r="P8" s="87"/>
      <c r="Q8" s="87"/>
      <c r="R8" s="87"/>
      <c r="S8" s="87"/>
      <c r="T8" s="87"/>
      <c r="U8" s="87"/>
      <c r="V8" s="87"/>
      <c r="W8" s="87"/>
      <c r="X8" s="87"/>
      <c r="Y8" s="87"/>
      <c r="Z8" s="87"/>
    </row>
    <row r="9" spans="1:26" ht="14.25" customHeight="1">
      <c r="A9" s="87"/>
      <c r="B9" s="88">
        <v>6</v>
      </c>
      <c r="C9" s="88">
        <v>860013779</v>
      </c>
      <c r="D9" s="89" t="s">
        <v>587</v>
      </c>
      <c r="E9" s="90" t="s">
        <v>582</v>
      </c>
      <c r="F9" s="87"/>
      <c r="G9" s="87"/>
      <c r="H9" s="87"/>
      <c r="I9" s="87"/>
      <c r="J9" s="87"/>
      <c r="K9" s="87"/>
      <c r="L9" s="87"/>
      <c r="M9" s="87"/>
      <c r="N9" s="87"/>
      <c r="O9" s="87"/>
      <c r="P9" s="87"/>
      <c r="Q9" s="87"/>
      <c r="R9" s="87"/>
      <c r="S9" s="87"/>
      <c r="T9" s="87"/>
      <c r="U9" s="87"/>
      <c r="V9" s="87"/>
      <c r="W9" s="87"/>
      <c r="X9" s="87"/>
      <c r="Y9" s="87"/>
      <c r="Z9" s="87"/>
    </row>
    <row r="10" spans="1:26" ht="14.25" customHeight="1">
      <c r="A10" s="87"/>
      <c r="B10" s="88">
        <v>7</v>
      </c>
      <c r="C10" s="88">
        <v>900422064</v>
      </c>
      <c r="D10" s="89" t="s">
        <v>588</v>
      </c>
      <c r="E10" s="90" t="s">
        <v>582</v>
      </c>
      <c r="F10" s="87"/>
      <c r="G10" s="87"/>
      <c r="H10" s="87"/>
      <c r="I10" s="87"/>
      <c r="J10" s="87"/>
      <c r="K10" s="87"/>
      <c r="L10" s="87"/>
      <c r="M10" s="87"/>
      <c r="N10" s="87"/>
      <c r="O10" s="87"/>
      <c r="P10" s="87"/>
      <c r="Q10" s="87"/>
      <c r="R10" s="87"/>
      <c r="S10" s="87"/>
      <c r="T10" s="87"/>
      <c r="U10" s="87"/>
      <c r="V10" s="87"/>
      <c r="W10" s="87"/>
      <c r="X10" s="87"/>
      <c r="Y10" s="87"/>
      <c r="Z10" s="87"/>
    </row>
    <row r="11" spans="1:26" ht="14.25" customHeight="1">
      <c r="A11" s="87"/>
      <c r="B11" s="88">
        <v>8</v>
      </c>
      <c r="C11" s="88">
        <v>900900122</v>
      </c>
      <c r="D11" s="89" t="s">
        <v>589</v>
      </c>
      <c r="E11" s="90" t="s">
        <v>582</v>
      </c>
      <c r="F11" s="87"/>
      <c r="G11" s="87"/>
      <c r="H11" s="87"/>
      <c r="I11" s="87"/>
      <c r="J11" s="87"/>
      <c r="K11" s="87"/>
      <c r="L11" s="87"/>
      <c r="M11" s="87"/>
      <c r="N11" s="87"/>
      <c r="O11" s="87"/>
      <c r="P11" s="87"/>
      <c r="Q11" s="87"/>
      <c r="R11" s="87"/>
      <c r="S11" s="87"/>
      <c r="T11" s="87"/>
      <c r="U11" s="87"/>
      <c r="V11" s="87"/>
      <c r="W11" s="87"/>
      <c r="X11" s="87"/>
      <c r="Y11" s="87"/>
      <c r="Z11" s="87"/>
    </row>
    <row r="12" spans="1:26" ht="14.25" customHeight="1">
      <c r="A12" s="87"/>
      <c r="B12" s="88">
        <v>9</v>
      </c>
      <c r="C12" s="88">
        <v>901041691</v>
      </c>
      <c r="D12" s="89" t="s">
        <v>590</v>
      </c>
      <c r="E12" s="90" t="s">
        <v>582</v>
      </c>
      <c r="F12" s="87"/>
      <c r="G12" s="87"/>
      <c r="H12" s="87"/>
      <c r="I12" s="87"/>
      <c r="J12" s="87"/>
      <c r="K12" s="87"/>
      <c r="L12" s="87"/>
      <c r="M12" s="87"/>
      <c r="N12" s="87"/>
      <c r="O12" s="87"/>
      <c r="P12" s="87"/>
      <c r="Q12" s="87"/>
      <c r="R12" s="87"/>
      <c r="S12" s="87"/>
      <c r="T12" s="87"/>
      <c r="U12" s="87"/>
      <c r="V12" s="87"/>
      <c r="W12" s="87"/>
      <c r="X12" s="87"/>
      <c r="Y12" s="87"/>
      <c r="Z12" s="87"/>
    </row>
    <row r="13" spans="1:26" ht="14.25" customHeight="1">
      <c r="A13" s="87"/>
      <c r="B13" s="88">
        <v>10</v>
      </c>
      <c r="C13" s="88">
        <v>901449584</v>
      </c>
      <c r="D13" s="89" t="s">
        <v>591</v>
      </c>
      <c r="E13" s="90" t="s">
        <v>582</v>
      </c>
      <c r="F13" s="87"/>
      <c r="G13" s="87"/>
      <c r="H13" s="87"/>
      <c r="I13" s="87"/>
      <c r="J13" s="87"/>
      <c r="K13" s="87"/>
      <c r="L13" s="87"/>
      <c r="M13" s="87"/>
      <c r="N13" s="87"/>
      <c r="O13" s="87"/>
      <c r="P13" s="87"/>
      <c r="Q13" s="87"/>
      <c r="R13" s="87"/>
      <c r="S13" s="87"/>
      <c r="T13" s="87"/>
      <c r="U13" s="87"/>
      <c r="V13" s="87"/>
      <c r="W13" s="87"/>
      <c r="X13" s="87"/>
      <c r="Y13" s="87"/>
      <c r="Z13" s="87"/>
    </row>
    <row r="14" spans="1:26" ht="14.25" customHeight="1">
      <c r="A14" s="87"/>
      <c r="B14" s="88">
        <v>11</v>
      </c>
      <c r="C14" s="88">
        <v>800149384</v>
      </c>
      <c r="D14" s="89" t="s">
        <v>592</v>
      </c>
      <c r="E14" s="90" t="s">
        <v>582</v>
      </c>
      <c r="F14" s="87"/>
      <c r="G14" s="87"/>
      <c r="H14" s="87"/>
      <c r="I14" s="87"/>
      <c r="J14" s="87"/>
      <c r="K14" s="87"/>
      <c r="L14" s="87"/>
      <c r="M14" s="87"/>
      <c r="N14" s="87"/>
      <c r="O14" s="87"/>
      <c r="P14" s="87"/>
      <c r="Q14" s="87"/>
      <c r="R14" s="87"/>
      <c r="S14" s="87"/>
      <c r="T14" s="87"/>
      <c r="U14" s="87"/>
      <c r="V14" s="87"/>
      <c r="W14" s="87"/>
      <c r="X14" s="87"/>
      <c r="Y14" s="87"/>
      <c r="Z14" s="87"/>
    </row>
    <row r="15" spans="1:26" ht="14.25" customHeight="1">
      <c r="A15" s="87"/>
      <c r="B15" s="88">
        <v>12</v>
      </c>
      <c r="C15" s="88">
        <v>800149695</v>
      </c>
      <c r="D15" s="89" t="s">
        <v>593</v>
      </c>
      <c r="E15" s="90" t="s">
        <v>582</v>
      </c>
      <c r="F15" s="87"/>
      <c r="G15" s="87"/>
      <c r="H15" s="87"/>
      <c r="I15" s="87"/>
      <c r="J15" s="87"/>
      <c r="K15" s="87"/>
      <c r="L15" s="87"/>
      <c r="M15" s="87"/>
      <c r="N15" s="87"/>
      <c r="O15" s="87"/>
      <c r="P15" s="87"/>
      <c r="Q15" s="87"/>
      <c r="R15" s="87"/>
      <c r="S15" s="87"/>
      <c r="T15" s="87"/>
      <c r="U15" s="87"/>
      <c r="V15" s="87"/>
      <c r="W15" s="87"/>
      <c r="X15" s="87"/>
      <c r="Y15" s="87"/>
      <c r="Z15" s="87"/>
    </row>
    <row r="16" spans="1:26" ht="14.25" customHeight="1">
      <c r="A16" s="87"/>
      <c r="B16" s="88">
        <v>13</v>
      </c>
      <c r="C16" s="88">
        <v>816001182</v>
      </c>
      <c r="D16" s="89" t="s">
        <v>594</v>
      </c>
      <c r="E16" s="90" t="s">
        <v>582</v>
      </c>
      <c r="F16" s="87"/>
      <c r="G16" s="87"/>
      <c r="H16" s="87"/>
      <c r="I16" s="87"/>
      <c r="J16" s="87"/>
      <c r="K16" s="87"/>
      <c r="L16" s="87"/>
      <c r="M16" s="87"/>
      <c r="N16" s="87"/>
      <c r="O16" s="87"/>
      <c r="P16" s="87"/>
      <c r="Q16" s="87"/>
      <c r="R16" s="87"/>
      <c r="S16" s="87"/>
      <c r="T16" s="87"/>
      <c r="U16" s="87"/>
      <c r="V16" s="87"/>
      <c r="W16" s="87"/>
      <c r="X16" s="87"/>
      <c r="Y16" s="87"/>
      <c r="Z16" s="87"/>
    </row>
    <row r="17" spans="1:26" ht="14.25" customHeight="1">
      <c r="A17" s="87"/>
      <c r="B17" s="88">
        <v>14</v>
      </c>
      <c r="C17" s="91">
        <v>892300979</v>
      </c>
      <c r="D17" s="89" t="s">
        <v>595</v>
      </c>
      <c r="E17" s="92" t="s">
        <v>596</v>
      </c>
      <c r="F17" s="87"/>
      <c r="G17" s="87"/>
      <c r="H17" s="87"/>
      <c r="I17" s="87"/>
      <c r="J17" s="87"/>
      <c r="K17" s="87"/>
      <c r="L17" s="87"/>
      <c r="M17" s="87"/>
      <c r="N17" s="87"/>
      <c r="O17" s="87"/>
      <c r="P17" s="87"/>
      <c r="Q17" s="87"/>
      <c r="R17" s="87"/>
      <c r="S17" s="87"/>
      <c r="T17" s="87"/>
      <c r="U17" s="87"/>
      <c r="V17" s="87"/>
      <c r="W17" s="87"/>
      <c r="X17" s="87"/>
      <c r="Y17" s="87"/>
      <c r="Z17" s="87"/>
    </row>
    <row r="18" spans="1:26" ht="14.25" customHeight="1">
      <c r="A18" s="87"/>
      <c r="B18" s="88">
        <v>15</v>
      </c>
      <c r="C18" s="91">
        <v>900491883</v>
      </c>
      <c r="D18" s="89" t="s">
        <v>597</v>
      </c>
      <c r="E18" s="92" t="s">
        <v>596</v>
      </c>
      <c r="F18" s="87"/>
      <c r="G18" s="87"/>
      <c r="H18" s="87"/>
      <c r="I18" s="87"/>
      <c r="J18" s="87"/>
      <c r="K18" s="87"/>
      <c r="L18" s="87"/>
      <c r="M18" s="87"/>
      <c r="N18" s="87"/>
      <c r="O18" s="87"/>
      <c r="P18" s="87"/>
      <c r="Q18" s="87"/>
      <c r="R18" s="87"/>
      <c r="S18" s="87"/>
      <c r="T18" s="87"/>
      <c r="U18" s="87"/>
      <c r="V18" s="87"/>
      <c r="W18" s="87"/>
      <c r="X18" s="87"/>
      <c r="Y18" s="87"/>
      <c r="Z18" s="87"/>
    </row>
    <row r="19" spans="1:26" ht="14.25" customHeight="1">
      <c r="A19" s="87"/>
      <c r="B19" s="88">
        <v>16</v>
      </c>
      <c r="C19" s="91">
        <v>800112725</v>
      </c>
      <c r="D19" s="89" t="s">
        <v>598</v>
      </c>
      <c r="E19" s="92" t="s">
        <v>596</v>
      </c>
      <c r="F19" s="87"/>
      <c r="G19" s="87"/>
      <c r="H19" s="87"/>
      <c r="I19" s="87"/>
      <c r="J19" s="87"/>
      <c r="K19" s="87"/>
      <c r="L19" s="87"/>
      <c r="M19" s="87"/>
      <c r="N19" s="87"/>
      <c r="O19" s="87"/>
      <c r="P19" s="87"/>
      <c r="Q19" s="87"/>
      <c r="R19" s="87"/>
      <c r="S19" s="87"/>
      <c r="T19" s="87"/>
      <c r="U19" s="87"/>
      <c r="V19" s="87"/>
      <c r="W19" s="87"/>
      <c r="X19" s="87"/>
      <c r="Y19" s="87"/>
      <c r="Z19" s="87"/>
    </row>
    <row r="20" spans="1:26" ht="14.25" customHeight="1">
      <c r="A20" s="87"/>
      <c r="B20" s="88">
        <v>17</v>
      </c>
      <c r="C20" s="88">
        <v>890102768</v>
      </c>
      <c r="D20" s="89" t="s">
        <v>599</v>
      </c>
      <c r="E20" s="90" t="s">
        <v>596</v>
      </c>
      <c r="F20" s="87"/>
      <c r="G20" s="87"/>
      <c r="H20" s="87"/>
      <c r="I20" s="87"/>
      <c r="J20" s="87"/>
      <c r="K20" s="87"/>
      <c r="L20" s="87"/>
      <c r="M20" s="87"/>
      <c r="N20" s="87"/>
      <c r="O20" s="87"/>
      <c r="P20" s="87"/>
      <c r="Q20" s="87"/>
      <c r="R20" s="87"/>
      <c r="S20" s="87"/>
      <c r="T20" s="87"/>
      <c r="U20" s="87"/>
      <c r="V20" s="87"/>
      <c r="W20" s="87"/>
      <c r="X20" s="87"/>
      <c r="Y20" s="87"/>
      <c r="Z20" s="87"/>
    </row>
    <row r="21" spans="1:26" ht="14.25" customHeight="1">
      <c r="A21" s="87"/>
      <c r="B21" s="88">
        <v>18</v>
      </c>
      <c r="C21" s="88">
        <v>800200789</v>
      </c>
      <c r="D21" s="89" t="s">
        <v>600</v>
      </c>
      <c r="E21" s="90" t="s">
        <v>601</v>
      </c>
      <c r="F21" s="87"/>
      <c r="G21" s="87"/>
      <c r="H21" s="87"/>
      <c r="I21" s="87"/>
      <c r="J21" s="87"/>
      <c r="K21" s="87"/>
      <c r="L21" s="87"/>
      <c r="M21" s="87"/>
      <c r="N21" s="87"/>
      <c r="O21" s="87"/>
      <c r="P21" s="87"/>
      <c r="Q21" s="87"/>
      <c r="R21" s="87"/>
      <c r="S21" s="87"/>
      <c r="T21" s="87"/>
      <c r="U21" s="87"/>
      <c r="V21" s="87"/>
      <c r="W21" s="87"/>
      <c r="X21" s="87"/>
      <c r="Y21" s="87"/>
      <c r="Z21" s="87"/>
    </row>
    <row r="22" spans="1:26" ht="14.25" customHeight="1">
      <c r="A22" s="87"/>
      <c r="B22" s="88">
        <v>19</v>
      </c>
      <c r="C22" s="88">
        <v>830043273</v>
      </c>
      <c r="D22" s="89" t="s">
        <v>602</v>
      </c>
      <c r="E22" s="90" t="s">
        <v>601</v>
      </c>
      <c r="F22" s="87"/>
      <c r="G22" s="87"/>
      <c r="H22" s="87"/>
      <c r="I22" s="87"/>
      <c r="J22" s="87"/>
      <c r="K22" s="87"/>
      <c r="L22" s="87"/>
      <c r="M22" s="87"/>
      <c r="N22" s="87"/>
      <c r="O22" s="87"/>
      <c r="P22" s="87"/>
      <c r="Q22" s="87"/>
      <c r="R22" s="87"/>
      <c r="S22" s="87"/>
      <c r="T22" s="87"/>
      <c r="U22" s="87"/>
      <c r="V22" s="87"/>
      <c r="W22" s="87"/>
      <c r="X22" s="87"/>
      <c r="Y22" s="87"/>
      <c r="Z22" s="87"/>
    </row>
    <row r="23" spans="1:26" ht="14.25" customHeight="1">
      <c r="A23" s="87"/>
      <c r="B23" s="88">
        <v>20</v>
      </c>
      <c r="C23" s="88">
        <v>830113849</v>
      </c>
      <c r="D23" s="89" t="s">
        <v>603</v>
      </c>
      <c r="E23" s="90" t="s">
        <v>601</v>
      </c>
      <c r="F23" s="87"/>
      <c r="G23" s="87"/>
      <c r="H23" s="87"/>
      <c r="I23" s="87"/>
      <c r="J23" s="87"/>
      <c r="K23" s="87"/>
      <c r="L23" s="87"/>
      <c r="M23" s="87"/>
      <c r="N23" s="87"/>
      <c r="O23" s="87"/>
      <c r="P23" s="87"/>
      <c r="Q23" s="87"/>
      <c r="R23" s="87"/>
      <c r="S23" s="87"/>
      <c r="T23" s="87"/>
      <c r="U23" s="87"/>
      <c r="V23" s="87"/>
      <c r="W23" s="87"/>
      <c r="X23" s="87"/>
      <c r="Y23" s="87"/>
      <c r="Z23" s="87"/>
    </row>
    <row r="24" spans="1:26" ht="14.25" customHeight="1">
      <c r="A24" s="87"/>
      <c r="B24" s="88">
        <v>21</v>
      </c>
      <c r="C24" s="88">
        <v>860013570</v>
      </c>
      <c r="D24" s="89" t="s">
        <v>604</v>
      </c>
      <c r="E24" s="90" t="s">
        <v>601</v>
      </c>
      <c r="F24" s="87"/>
      <c r="G24" s="87"/>
      <c r="H24" s="87"/>
      <c r="I24" s="87"/>
      <c r="J24" s="87"/>
      <c r="K24" s="87"/>
      <c r="L24" s="87"/>
      <c r="M24" s="87"/>
      <c r="N24" s="87"/>
      <c r="O24" s="87"/>
      <c r="P24" s="87"/>
      <c r="Q24" s="87"/>
      <c r="R24" s="87"/>
      <c r="S24" s="87"/>
      <c r="T24" s="87"/>
      <c r="U24" s="87"/>
      <c r="V24" s="87"/>
      <c r="W24" s="87"/>
      <c r="X24" s="87"/>
      <c r="Y24" s="87"/>
      <c r="Z24" s="87"/>
    </row>
    <row r="25" spans="1:26" ht="14.25" customHeight="1">
      <c r="A25" s="87"/>
      <c r="B25" s="88">
        <v>22</v>
      </c>
      <c r="C25" s="88">
        <v>860013874</v>
      </c>
      <c r="D25" s="89" t="s">
        <v>605</v>
      </c>
      <c r="E25" s="90" t="s">
        <v>601</v>
      </c>
      <c r="F25" s="87"/>
      <c r="G25" s="87"/>
      <c r="H25" s="87"/>
      <c r="I25" s="87"/>
      <c r="J25" s="87"/>
      <c r="K25" s="87"/>
      <c r="L25" s="87"/>
      <c r="M25" s="87"/>
      <c r="N25" s="87"/>
      <c r="O25" s="87"/>
      <c r="P25" s="87"/>
      <c r="Q25" s="87"/>
      <c r="R25" s="87"/>
      <c r="S25" s="87"/>
      <c r="T25" s="87"/>
      <c r="U25" s="87"/>
      <c r="V25" s="87"/>
      <c r="W25" s="87"/>
      <c r="X25" s="87"/>
      <c r="Y25" s="87"/>
      <c r="Z25" s="87"/>
    </row>
    <row r="26" spans="1:26" ht="14.25" customHeight="1">
      <c r="A26" s="87"/>
      <c r="B26" s="88">
        <v>23</v>
      </c>
      <c r="C26" s="88">
        <v>860015888</v>
      </c>
      <c r="D26" s="89" t="s">
        <v>606</v>
      </c>
      <c r="E26" s="90" t="s">
        <v>601</v>
      </c>
      <c r="F26" s="87"/>
      <c r="G26" s="87"/>
      <c r="H26" s="87"/>
      <c r="I26" s="87"/>
      <c r="J26" s="87"/>
      <c r="K26" s="87"/>
      <c r="L26" s="87"/>
      <c r="M26" s="87"/>
      <c r="N26" s="87"/>
      <c r="O26" s="87"/>
      <c r="P26" s="87"/>
      <c r="Q26" s="87"/>
      <c r="R26" s="87"/>
      <c r="S26" s="87"/>
      <c r="T26" s="87"/>
      <c r="U26" s="87"/>
      <c r="V26" s="87"/>
      <c r="W26" s="87"/>
      <c r="X26" s="87"/>
      <c r="Y26" s="87"/>
      <c r="Z26" s="87"/>
    </row>
    <row r="27" spans="1:26" ht="14.25" customHeight="1">
      <c r="A27" s="87"/>
      <c r="B27" s="88">
        <v>24</v>
      </c>
      <c r="C27" s="88">
        <v>860015905</v>
      </c>
      <c r="D27" s="89" t="s">
        <v>607</v>
      </c>
      <c r="E27" s="90" t="s">
        <v>601</v>
      </c>
      <c r="F27" s="87"/>
      <c r="G27" s="87"/>
      <c r="H27" s="87"/>
      <c r="I27" s="87"/>
      <c r="J27" s="87"/>
      <c r="K27" s="87"/>
      <c r="L27" s="87"/>
      <c r="M27" s="87"/>
      <c r="N27" s="87"/>
      <c r="O27" s="87"/>
      <c r="P27" s="87"/>
      <c r="Q27" s="87"/>
      <c r="R27" s="87"/>
      <c r="S27" s="87"/>
      <c r="T27" s="87"/>
      <c r="U27" s="87"/>
      <c r="V27" s="87"/>
      <c r="W27" s="87"/>
      <c r="X27" s="87"/>
      <c r="Y27" s="87"/>
      <c r="Z27" s="87"/>
    </row>
    <row r="28" spans="1:26" ht="14.25" customHeight="1">
      <c r="A28" s="87"/>
      <c r="B28" s="88">
        <v>25</v>
      </c>
      <c r="C28" s="88">
        <v>899999123</v>
      </c>
      <c r="D28" s="89" t="s">
        <v>608</v>
      </c>
      <c r="E28" s="90" t="s">
        <v>601</v>
      </c>
      <c r="F28" s="87"/>
      <c r="G28" s="87"/>
      <c r="H28" s="87"/>
      <c r="I28" s="87"/>
      <c r="J28" s="87"/>
      <c r="K28" s="87"/>
      <c r="L28" s="87"/>
      <c r="M28" s="87"/>
      <c r="N28" s="87"/>
      <c r="O28" s="87"/>
      <c r="P28" s="87"/>
      <c r="Q28" s="87"/>
      <c r="R28" s="87"/>
      <c r="S28" s="87"/>
      <c r="T28" s="87"/>
      <c r="U28" s="87"/>
      <c r="V28" s="87"/>
      <c r="W28" s="87"/>
      <c r="X28" s="87"/>
      <c r="Y28" s="87"/>
      <c r="Z28" s="87"/>
    </row>
    <row r="29" spans="1:26" ht="14.25" customHeight="1">
      <c r="A29" s="87"/>
      <c r="B29" s="88">
        <v>26</v>
      </c>
      <c r="C29" s="88">
        <v>900013381</v>
      </c>
      <c r="D29" s="89" t="s">
        <v>609</v>
      </c>
      <c r="E29" s="90" t="s">
        <v>601</v>
      </c>
      <c r="F29" s="87"/>
      <c r="G29" s="87"/>
      <c r="H29" s="87"/>
      <c r="I29" s="87"/>
      <c r="J29" s="87"/>
      <c r="K29" s="87"/>
      <c r="L29" s="87"/>
      <c r="M29" s="87"/>
      <c r="N29" s="87"/>
      <c r="O29" s="87"/>
      <c r="P29" s="87"/>
      <c r="Q29" s="87"/>
      <c r="R29" s="87"/>
      <c r="S29" s="87"/>
      <c r="T29" s="87"/>
      <c r="U29" s="87"/>
      <c r="V29" s="87"/>
      <c r="W29" s="87"/>
      <c r="X29" s="87"/>
      <c r="Y29" s="87"/>
      <c r="Z29" s="87"/>
    </row>
    <row r="30" spans="1:26" ht="14.25" customHeight="1">
      <c r="A30" s="87"/>
      <c r="B30" s="88">
        <v>27</v>
      </c>
      <c r="C30" s="88">
        <v>900033752</v>
      </c>
      <c r="D30" s="89" t="s">
        <v>610</v>
      </c>
      <c r="E30" s="90" t="s">
        <v>601</v>
      </c>
      <c r="F30" s="87"/>
      <c r="G30" s="87"/>
      <c r="H30" s="87"/>
      <c r="I30" s="87"/>
      <c r="J30" s="87"/>
      <c r="K30" s="87"/>
      <c r="L30" s="87"/>
      <c r="M30" s="87"/>
      <c r="N30" s="87"/>
      <c r="O30" s="87"/>
      <c r="P30" s="87"/>
      <c r="Q30" s="87"/>
      <c r="R30" s="87"/>
      <c r="S30" s="87"/>
      <c r="T30" s="87"/>
      <c r="U30" s="87"/>
      <c r="V30" s="87"/>
      <c r="W30" s="87"/>
      <c r="X30" s="87"/>
      <c r="Y30" s="87"/>
      <c r="Z30" s="87"/>
    </row>
    <row r="31" spans="1:26" ht="14.25" customHeight="1">
      <c r="A31" s="87"/>
      <c r="B31" s="88">
        <v>28</v>
      </c>
      <c r="C31" s="88">
        <v>900298928</v>
      </c>
      <c r="D31" s="89" t="s">
        <v>611</v>
      </c>
      <c r="E31" s="90" t="s">
        <v>601</v>
      </c>
      <c r="F31" s="87"/>
      <c r="G31" s="87"/>
      <c r="H31" s="87"/>
      <c r="I31" s="87"/>
      <c r="J31" s="87"/>
      <c r="K31" s="87"/>
      <c r="L31" s="87"/>
      <c r="M31" s="87"/>
      <c r="N31" s="87"/>
      <c r="O31" s="87"/>
      <c r="P31" s="87"/>
      <c r="Q31" s="87"/>
      <c r="R31" s="87"/>
      <c r="S31" s="87"/>
      <c r="T31" s="87"/>
      <c r="U31" s="87"/>
      <c r="V31" s="87"/>
      <c r="W31" s="87"/>
      <c r="X31" s="87"/>
      <c r="Y31" s="87"/>
      <c r="Z31" s="87"/>
    </row>
    <row r="32" spans="1:26" ht="14.25" customHeight="1">
      <c r="A32" s="87"/>
      <c r="B32" s="88">
        <v>29</v>
      </c>
      <c r="C32" s="88">
        <v>900352592</v>
      </c>
      <c r="D32" s="89" t="s">
        <v>612</v>
      </c>
      <c r="E32" s="90" t="s">
        <v>601</v>
      </c>
      <c r="F32" s="87"/>
      <c r="G32" s="87"/>
      <c r="H32" s="87"/>
      <c r="I32" s="87"/>
      <c r="J32" s="87"/>
      <c r="K32" s="87"/>
      <c r="L32" s="87"/>
      <c r="M32" s="87"/>
      <c r="N32" s="87"/>
      <c r="O32" s="87"/>
      <c r="P32" s="87"/>
      <c r="Q32" s="87"/>
      <c r="R32" s="87"/>
      <c r="S32" s="87"/>
      <c r="T32" s="87"/>
      <c r="U32" s="87"/>
      <c r="V32" s="87"/>
      <c r="W32" s="87"/>
      <c r="X32" s="87"/>
      <c r="Y32" s="87"/>
      <c r="Z32" s="87"/>
    </row>
    <row r="33" spans="1:26" ht="14.25" customHeight="1">
      <c r="A33" s="87"/>
      <c r="B33" s="88">
        <v>30</v>
      </c>
      <c r="C33" s="88">
        <v>900578105</v>
      </c>
      <c r="D33" s="89" t="s">
        <v>613</v>
      </c>
      <c r="E33" s="90" t="s">
        <v>601</v>
      </c>
      <c r="F33" s="87"/>
      <c r="G33" s="87"/>
      <c r="H33" s="87"/>
      <c r="I33" s="87"/>
      <c r="J33" s="87"/>
      <c r="K33" s="87"/>
      <c r="L33" s="87"/>
      <c r="M33" s="87"/>
      <c r="N33" s="87"/>
      <c r="O33" s="87"/>
      <c r="P33" s="87"/>
      <c r="Q33" s="87"/>
      <c r="R33" s="87"/>
      <c r="S33" s="87"/>
      <c r="T33" s="87"/>
      <c r="U33" s="87"/>
      <c r="V33" s="87"/>
      <c r="W33" s="87"/>
      <c r="X33" s="87"/>
      <c r="Y33" s="87"/>
      <c r="Z33" s="87"/>
    </row>
    <row r="34" spans="1:26" ht="14.25" customHeight="1">
      <c r="A34" s="87"/>
      <c r="B34" s="88">
        <v>31</v>
      </c>
      <c r="C34" s="88">
        <v>900579362</v>
      </c>
      <c r="D34" s="89" t="s">
        <v>614</v>
      </c>
      <c r="E34" s="90" t="s">
        <v>601</v>
      </c>
      <c r="F34" s="87"/>
      <c r="G34" s="87"/>
      <c r="H34" s="87"/>
      <c r="I34" s="87"/>
      <c r="J34" s="87"/>
      <c r="K34" s="87"/>
      <c r="L34" s="87"/>
      <c r="M34" s="87"/>
      <c r="N34" s="87"/>
      <c r="O34" s="87"/>
      <c r="P34" s="87"/>
      <c r="Q34" s="87"/>
      <c r="R34" s="87"/>
      <c r="S34" s="87"/>
      <c r="T34" s="87"/>
      <c r="U34" s="87"/>
      <c r="V34" s="87"/>
      <c r="W34" s="87"/>
      <c r="X34" s="87"/>
      <c r="Y34" s="87"/>
      <c r="Z34" s="87"/>
    </row>
    <row r="35" spans="1:26" ht="14.25" customHeight="1">
      <c r="A35" s="87"/>
      <c r="B35" s="88">
        <v>32</v>
      </c>
      <c r="C35" s="88">
        <v>900945726</v>
      </c>
      <c r="D35" s="89" t="s">
        <v>615</v>
      </c>
      <c r="E35" s="90" t="s">
        <v>601</v>
      </c>
      <c r="F35" s="87"/>
      <c r="G35" s="87"/>
      <c r="H35" s="87"/>
      <c r="I35" s="87"/>
      <c r="J35" s="87"/>
      <c r="K35" s="87"/>
      <c r="L35" s="87"/>
      <c r="M35" s="87"/>
      <c r="N35" s="87"/>
      <c r="O35" s="87"/>
      <c r="P35" s="87"/>
      <c r="Q35" s="87"/>
      <c r="R35" s="87"/>
      <c r="S35" s="87"/>
      <c r="T35" s="87"/>
      <c r="U35" s="87"/>
      <c r="V35" s="87"/>
      <c r="W35" s="87"/>
      <c r="X35" s="87"/>
      <c r="Y35" s="87"/>
      <c r="Z35" s="87"/>
    </row>
    <row r="36" spans="1:26" ht="14.25" customHeight="1">
      <c r="A36" s="87"/>
      <c r="B36" s="88">
        <v>33</v>
      </c>
      <c r="C36" s="88">
        <v>901211929</v>
      </c>
      <c r="D36" s="89" t="s">
        <v>616</v>
      </c>
      <c r="E36" s="90" t="s">
        <v>601</v>
      </c>
      <c r="F36" s="87"/>
      <c r="G36" s="87"/>
      <c r="H36" s="87"/>
      <c r="I36" s="87"/>
      <c r="J36" s="87"/>
      <c r="K36" s="87"/>
      <c r="L36" s="87"/>
      <c r="M36" s="87"/>
      <c r="N36" s="87"/>
      <c r="O36" s="87"/>
      <c r="P36" s="87"/>
      <c r="Q36" s="87"/>
      <c r="R36" s="87"/>
      <c r="S36" s="87"/>
      <c r="T36" s="87"/>
      <c r="U36" s="87"/>
      <c r="V36" s="87"/>
      <c r="W36" s="87"/>
      <c r="X36" s="87"/>
      <c r="Y36" s="87"/>
      <c r="Z36" s="87"/>
    </row>
    <row r="37" spans="1:26" ht="14.25" customHeight="1">
      <c r="A37" s="87"/>
      <c r="B37" s="88">
        <v>34</v>
      </c>
      <c r="C37" s="88">
        <v>800176890</v>
      </c>
      <c r="D37" s="89" t="s">
        <v>617</v>
      </c>
      <c r="E37" s="90" t="s">
        <v>618</v>
      </c>
      <c r="F37" s="87"/>
      <c r="G37" s="87"/>
      <c r="H37" s="87"/>
      <c r="I37" s="87"/>
      <c r="J37" s="87"/>
      <c r="K37" s="87"/>
      <c r="L37" s="87"/>
      <c r="M37" s="87"/>
      <c r="N37" s="87"/>
      <c r="O37" s="87"/>
      <c r="P37" s="87"/>
      <c r="Q37" s="87"/>
      <c r="R37" s="87"/>
      <c r="S37" s="87"/>
      <c r="T37" s="87"/>
      <c r="U37" s="87"/>
      <c r="V37" s="87"/>
      <c r="W37" s="87"/>
      <c r="X37" s="87"/>
      <c r="Y37" s="87"/>
      <c r="Z37" s="87"/>
    </row>
    <row r="38" spans="1:26" ht="14.25" customHeight="1">
      <c r="A38" s="87"/>
      <c r="B38" s="88">
        <v>35</v>
      </c>
      <c r="C38" s="88">
        <v>890209698</v>
      </c>
      <c r="D38" s="89" t="s">
        <v>619</v>
      </c>
      <c r="E38" s="90" t="s">
        <v>618</v>
      </c>
      <c r="F38" s="87"/>
      <c r="G38" s="87"/>
      <c r="H38" s="87"/>
      <c r="I38" s="87"/>
      <c r="J38" s="87"/>
      <c r="K38" s="87"/>
      <c r="L38" s="87"/>
      <c r="M38" s="87"/>
      <c r="N38" s="87"/>
      <c r="O38" s="87"/>
      <c r="P38" s="87"/>
      <c r="Q38" s="87"/>
      <c r="R38" s="87"/>
      <c r="S38" s="87"/>
      <c r="T38" s="87"/>
      <c r="U38" s="87"/>
      <c r="V38" s="87"/>
      <c r="W38" s="87"/>
      <c r="X38" s="87"/>
      <c r="Y38" s="87"/>
      <c r="Z38" s="87"/>
    </row>
    <row r="39" spans="1:26" ht="14.25" customHeight="1">
      <c r="A39" s="87"/>
      <c r="B39" s="88">
        <v>36</v>
      </c>
      <c r="C39" s="88">
        <v>890212568</v>
      </c>
      <c r="D39" s="89" t="s">
        <v>620</v>
      </c>
      <c r="E39" s="90" t="s">
        <v>618</v>
      </c>
      <c r="F39" s="87"/>
      <c r="G39" s="87"/>
      <c r="H39" s="87"/>
      <c r="I39" s="87"/>
      <c r="J39" s="87"/>
      <c r="K39" s="87"/>
      <c r="L39" s="87"/>
      <c r="M39" s="87"/>
      <c r="N39" s="87"/>
      <c r="O39" s="87"/>
      <c r="P39" s="87"/>
      <c r="Q39" s="87"/>
      <c r="R39" s="87"/>
      <c r="S39" s="87"/>
      <c r="T39" s="87"/>
      <c r="U39" s="87"/>
      <c r="V39" s="87"/>
      <c r="W39" s="87"/>
      <c r="X39" s="87"/>
      <c r="Y39" s="87"/>
      <c r="Z39" s="87"/>
    </row>
    <row r="40" spans="1:26" ht="14.25" customHeight="1">
      <c r="A40" s="87"/>
      <c r="B40" s="88">
        <v>37</v>
      </c>
      <c r="C40" s="88">
        <v>890500060</v>
      </c>
      <c r="D40" s="89" t="s">
        <v>621</v>
      </c>
      <c r="E40" s="90" t="s">
        <v>618</v>
      </c>
      <c r="F40" s="87"/>
      <c r="G40" s="87"/>
      <c r="H40" s="87"/>
      <c r="I40" s="87"/>
      <c r="J40" s="87"/>
      <c r="K40" s="87"/>
      <c r="L40" s="87"/>
      <c r="M40" s="87"/>
      <c r="N40" s="87"/>
      <c r="O40" s="87"/>
      <c r="P40" s="87"/>
      <c r="Q40" s="87"/>
      <c r="R40" s="87"/>
      <c r="S40" s="87"/>
      <c r="T40" s="87"/>
      <c r="U40" s="87"/>
      <c r="V40" s="87"/>
      <c r="W40" s="87"/>
      <c r="X40" s="87"/>
      <c r="Y40" s="87"/>
      <c r="Z40" s="87"/>
    </row>
    <row r="41" spans="1:26" ht="14.25" customHeight="1">
      <c r="A41" s="87"/>
      <c r="B41" s="88">
        <v>38</v>
      </c>
      <c r="C41" s="88">
        <v>900077651</v>
      </c>
      <c r="D41" s="89" t="s">
        <v>622</v>
      </c>
      <c r="E41" s="90" t="s">
        <v>618</v>
      </c>
      <c r="F41" s="87"/>
      <c r="G41" s="87"/>
      <c r="H41" s="87"/>
      <c r="I41" s="87"/>
      <c r="J41" s="87"/>
      <c r="K41" s="87"/>
      <c r="L41" s="87"/>
      <c r="M41" s="87"/>
      <c r="N41" s="87"/>
      <c r="O41" s="87"/>
      <c r="P41" s="87"/>
      <c r="Q41" s="87"/>
      <c r="R41" s="87"/>
      <c r="S41" s="87"/>
      <c r="T41" s="87"/>
      <c r="U41" s="87"/>
      <c r="V41" s="87"/>
      <c r="W41" s="87"/>
      <c r="X41" s="87"/>
      <c r="Y41" s="87"/>
      <c r="Z41" s="87"/>
    </row>
    <row r="42" spans="1:26" ht="14.25" customHeight="1">
      <c r="A42" s="87"/>
      <c r="B42" s="88">
        <v>39</v>
      </c>
      <c r="C42" s="88">
        <v>900239673</v>
      </c>
      <c r="D42" s="89" t="s">
        <v>623</v>
      </c>
      <c r="E42" s="90" t="s">
        <v>618</v>
      </c>
      <c r="F42" s="87"/>
      <c r="G42" s="87"/>
      <c r="H42" s="87"/>
      <c r="I42" s="87"/>
      <c r="J42" s="87"/>
      <c r="K42" s="87"/>
      <c r="L42" s="87"/>
      <c r="M42" s="87"/>
      <c r="N42" s="87"/>
      <c r="O42" s="87"/>
      <c r="P42" s="87"/>
      <c r="Q42" s="87"/>
      <c r="R42" s="87"/>
      <c r="S42" s="87"/>
      <c r="T42" s="87"/>
      <c r="U42" s="87"/>
      <c r="V42" s="87"/>
      <c r="W42" s="87"/>
      <c r="X42" s="87"/>
      <c r="Y42" s="87"/>
      <c r="Z42" s="87"/>
    </row>
    <row r="43" spans="1:26" ht="14.25" customHeight="1">
      <c r="A43" s="87"/>
      <c r="B43" s="88">
        <v>40</v>
      </c>
      <c r="C43" s="88">
        <v>900884937</v>
      </c>
      <c r="D43" s="89" t="s">
        <v>624</v>
      </c>
      <c r="E43" s="90" t="s">
        <v>618</v>
      </c>
      <c r="F43" s="87"/>
      <c r="G43" s="87"/>
      <c r="H43" s="87"/>
      <c r="I43" s="87"/>
      <c r="J43" s="87"/>
      <c r="K43" s="87"/>
      <c r="L43" s="87"/>
      <c r="M43" s="87"/>
      <c r="N43" s="87"/>
      <c r="O43" s="87"/>
      <c r="P43" s="87"/>
      <c r="Q43" s="87"/>
      <c r="R43" s="87"/>
      <c r="S43" s="87"/>
      <c r="T43" s="87"/>
      <c r="U43" s="87"/>
      <c r="V43" s="87"/>
      <c r="W43" s="87"/>
      <c r="X43" s="87"/>
      <c r="Y43" s="87"/>
      <c r="Z43" s="87"/>
    </row>
    <row r="44" spans="1:26" ht="14.25" customHeight="1">
      <c r="A44" s="87"/>
      <c r="B44" s="88">
        <v>41</v>
      </c>
      <c r="C44" s="88">
        <v>805029487</v>
      </c>
      <c r="D44" s="89" t="s">
        <v>625</v>
      </c>
      <c r="E44" s="90" t="s">
        <v>626</v>
      </c>
      <c r="F44" s="87"/>
      <c r="G44" s="87"/>
      <c r="H44" s="87"/>
      <c r="I44" s="87"/>
      <c r="J44" s="87"/>
      <c r="K44" s="87"/>
      <c r="L44" s="87"/>
      <c r="M44" s="87"/>
      <c r="N44" s="87"/>
      <c r="O44" s="87"/>
      <c r="P44" s="87"/>
      <c r="Q44" s="87"/>
      <c r="R44" s="87"/>
      <c r="S44" s="87"/>
      <c r="T44" s="87"/>
      <c r="U44" s="87"/>
      <c r="V44" s="87"/>
      <c r="W44" s="87"/>
      <c r="X44" s="87"/>
      <c r="Y44" s="87"/>
      <c r="Z44" s="87"/>
    </row>
    <row r="45" spans="1:26" ht="14.25" customHeight="1">
      <c r="A45" s="87"/>
      <c r="B45" s="88">
        <v>42</v>
      </c>
      <c r="C45" s="88">
        <v>817003166</v>
      </c>
      <c r="D45" s="89" t="s">
        <v>627</v>
      </c>
      <c r="E45" s="90" t="s">
        <v>626</v>
      </c>
      <c r="F45" s="87"/>
      <c r="G45" s="87"/>
      <c r="H45" s="87"/>
      <c r="I45" s="87"/>
      <c r="J45" s="87"/>
      <c r="K45" s="87"/>
      <c r="L45" s="87"/>
      <c r="M45" s="87"/>
      <c r="N45" s="87"/>
      <c r="O45" s="87"/>
      <c r="P45" s="87"/>
      <c r="Q45" s="87"/>
      <c r="R45" s="87"/>
      <c r="S45" s="87"/>
      <c r="T45" s="87"/>
      <c r="U45" s="87"/>
      <c r="V45" s="87"/>
      <c r="W45" s="87"/>
      <c r="X45" s="87"/>
      <c r="Y45" s="87"/>
      <c r="Z45" s="87"/>
    </row>
    <row r="46" spans="1:26" ht="14.25" customHeight="1">
      <c r="A46" s="87"/>
      <c r="B46" s="88">
        <v>43</v>
      </c>
      <c r="C46" s="88">
        <v>890301430</v>
      </c>
      <c r="D46" s="89" t="s">
        <v>628</v>
      </c>
      <c r="E46" s="90" t="s">
        <v>626</v>
      </c>
      <c r="F46" s="87"/>
      <c r="G46" s="87"/>
      <c r="H46" s="87"/>
      <c r="I46" s="87"/>
      <c r="J46" s="87"/>
      <c r="K46" s="87"/>
      <c r="L46" s="87"/>
      <c r="M46" s="87"/>
      <c r="N46" s="87"/>
      <c r="O46" s="87"/>
      <c r="P46" s="87"/>
      <c r="Q46" s="87"/>
      <c r="R46" s="87"/>
      <c r="S46" s="87"/>
      <c r="T46" s="87"/>
      <c r="U46" s="87"/>
      <c r="V46" s="87"/>
      <c r="W46" s="87"/>
      <c r="X46" s="87"/>
      <c r="Y46" s="87"/>
      <c r="Z46" s="87"/>
    </row>
    <row r="47" spans="1:26" ht="14.25" customHeight="1">
      <c r="A47" s="87"/>
      <c r="B47" s="88">
        <v>44</v>
      </c>
      <c r="C47" s="91">
        <v>890399020</v>
      </c>
      <c r="D47" s="89" t="s">
        <v>629</v>
      </c>
      <c r="E47" s="92" t="s">
        <v>626</v>
      </c>
      <c r="F47" s="87"/>
      <c r="G47" s="87"/>
      <c r="H47" s="87"/>
      <c r="I47" s="87"/>
      <c r="J47" s="87"/>
      <c r="K47" s="87"/>
      <c r="L47" s="87"/>
      <c r="M47" s="87"/>
      <c r="N47" s="87"/>
      <c r="O47" s="87"/>
      <c r="P47" s="87"/>
      <c r="Q47" s="87"/>
      <c r="R47" s="87"/>
      <c r="S47" s="87"/>
      <c r="T47" s="87"/>
      <c r="U47" s="87"/>
      <c r="V47" s="87"/>
      <c r="W47" s="87"/>
      <c r="X47" s="87"/>
      <c r="Y47" s="87"/>
      <c r="Z47" s="87"/>
    </row>
    <row r="48" spans="1:26" ht="14.25" customHeight="1">
      <c r="A48" s="87"/>
      <c r="B48" s="88">
        <v>45</v>
      </c>
      <c r="C48" s="91">
        <v>800048954</v>
      </c>
      <c r="D48" s="93" t="s">
        <v>630</v>
      </c>
      <c r="E48" s="92" t="s">
        <v>626</v>
      </c>
      <c r="F48" s="87"/>
      <c r="G48" s="87"/>
      <c r="H48" s="87"/>
      <c r="I48" s="87"/>
      <c r="J48" s="87"/>
      <c r="K48" s="87"/>
      <c r="L48" s="87"/>
      <c r="M48" s="87"/>
      <c r="N48" s="87"/>
      <c r="O48" s="87"/>
      <c r="P48" s="87"/>
      <c r="Q48" s="87"/>
      <c r="R48" s="87"/>
      <c r="S48" s="87"/>
      <c r="T48" s="87"/>
      <c r="U48" s="87"/>
      <c r="V48" s="87"/>
      <c r="W48" s="87"/>
      <c r="X48" s="87"/>
      <c r="Y48" s="87"/>
      <c r="Z48" s="87"/>
    </row>
    <row r="49" spans="1:26" ht="14.25" customHeight="1">
      <c r="A49" s="87"/>
      <c r="B49" s="88">
        <v>46</v>
      </c>
      <c r="C49" s="88">
        <v>900124603</v>
      </c>
      <c r="D49" s="89" t="s">
        <v>631</v>
      </c>
      <c r="E49" s="90" t="s">
        <v>626</v>
      </c>
      <c r="F49" s="87"/>
      <c r="G49" s="87"/>
      <c r="H49" s="87"/>
      <c r="I49" s="87"/>
      <c r="J49" s="87"/>
      <c r="K49" s="87"/>
      <c r="L49" s="87"/>
      <c r="M49" s="87"/>
      <c r="N49" s="87"/>
      <c r="O49" s="87"/>
      <c r="P49" s="87"/>
      <c r="Q49" s="87"/>
      <c r="R49" s="87"/>
      <c r="S49" s="87"/>
      <c r="T49" s="87"/>
      <c r="U49" s="87"/>
      <c r="V49" s="87"/>
      <c r="W49" s="87"/>
      <c r="X49" s="87"/>
      <c r="Y49" s="87"/>
      <c r="Z49" s="87"/>
    </row>
    <row r="50" spans="1:26" ht="14.25" customHeight="1">
      <c r="A50" s="87"/>
      <c r="B50" s="88">
        <v>47</v>
      </c>
      <c r="C50" s="88">
        <v>900335691</v>
      </c>
      <c r="D50" s="89" t="s">
        <v>632</v>
      </c>
      <c r="E50" s="90" t="s">
        <v>626</v>
      </c>
      <c r="F50" s="87"/>
      <c r="G50" s="87"/>
      <c r="H50" s="87"/>
      <c r="I50" s="87"/>
      <c r="J50" s="87"/>
      <c r="K50" s="87"/>
      <c r="L50" s="87"/>
      <c r="M50" s="87"/>
      <c r="N50" s="87"/>
      <c r="O50" s="87"/>
      <c r="P50" s="87"/>
      <c r="Q50" s="87"/>
      <c r="R50" s="87"/>
      <c r="S50" s="87"/>
      <c r="T50" s="87"/>
      <c r="U50" s="87"/>
      <c r="V50" s="87"/>
      <c r="W50" s="87"/>
      <c r="X50" s="87"/>
      <c r="Y50" s="87"/>
      <c r="Z50" s="87"/>
    </row>
    <row r="51" spans="1:26" ht="14.25" customHeight="1">
      <c r="A51" s="87"/>
      <c r="B51" s="88">
        <v>48</v>
      </c>
      <c r="C51" s="88">
        <v>900699086</v>
      </c>
      <c r="D51" s="89" t="s">
        <v>633</v>
      </c>
      <c r="E51" s="90" t="s">
        <v>626</v>
      </c>
      <c r="F51" s="87"/>
      <c r="G51" s="87"/>
      <c r="H51" s="87"/>
      <c r="I51" s="87"/>
      <c r="J51" s="87"/>
      <c r="K51" s="87"/>
      <c r="L51" s="87"/>
      <c r="M51" s="87"/>
      <c r="N51" s="87"/>
      <c r="O51" s="87"/>
      <c r="P51" s="87"/>
      <c r="Q51" s="87"/>
      <c r="R51" s="87"/>
      <c r="S51" s="87"/>
      <c r="T51" s="87"/>
      <c r="U51" s="87"/>
      <c r="V51" s="87"/>
      <c r="W51" s="87"/>
      <c r="X51" s="87"/>
      <c r="Y51" s="87"/>
      <c r="Z51" s="87"/>
    </row>
    <row r="52" spans="1:26" ht="14.25" customHeight="1">
      <c r="A52" s="87"/>
      <c r="B52" s="88">
        <v>49</v>
      </c>
      <c r="C52" s="88">
        <v>800187260</v>
      </c>
      <c r="D52" s="89" t="s">
        <v>634</v>
      </c>
      <c r="E52" s="90" t="s">
        <v>635</v>
      </c>
      <c r="F52" s="87"/>
      <c r="G52" s="87"/>
      <c r="H52" s="87"/>
      <c r="I52" s="87"/>
      <c r="J52" s="87"/>
      <c r="K52" s="87"/>
      <c r="L52" s="87"/>
      <c r="M52" s="87"/>
      <c r="N52" s="87"/>
      <c r="O52" s="87"/>
      <c r="P52" s="87"/>
      <c r="Q52" s="87"/>
      <c r="R52" s="87"/>
      <c r="S52" s="87"/>
      <c r="T52" s="87"/>
      <c r="U52" s="87"/>
      <c r="V52" s="87"/>
      <c r="W52" s="87"/>
      <c r="X52" s="87"/>
      <c r="Y52" s="87"/>
      <c r="Z52" s="87"/>
    </row>
    <row r="53" spans="1:26" ht="14.25" customHeight="1">
      <c r="A53" s="87"/>
      <c r="B53" s="88">
        <v>50</v>
      </c>
      <c r="C53" s="88">
        <v>809010893</v>
      </c>
      <c r="D53" s="89" t="s">
        <v>636</v>
      </c>
      <c r="E53" s="90" t="s">
        <v>635</v>
      </c>
      <c r="F53" s="87"/>
      <c r="G53" s="87"/>
      <c r="H53" s="87"/>
      <c r="I53" s="87"/>
      <c r="J53" s="87"/>
      <c r="K53" s="87"/>
      <c r="L53" s="87"/>
      <c r="M53" s="87"/>
      <c r="N53" s="87"/>
      <c r="O53" s="87"/>
      <c r="P53" s="87"/>
      <c r="Q53" s="87"/>
      <c r="R53" s="87"/>
      <c r="S53" s="87"/>
      <c r="T53" s="87"/>
      <c r="U53" s="87"/>
      <c r="V53" s="87"/>
      <c r="W53" s="87"/>
      <c r="X53" s="87"/>
      <c r="Y53" s="87"/>
      <c r="Z53" s="87"/>
    </row>
    <row r="54" spans="1:26" ht="14.25" customHeight="1">
      <c r="A54" s="87"/>
      <c r="B54" s="88">
        <v>51</v>
      </c>
      <c r="C54" s="88">
        <v>813005265</v>
      </c>
      <c r="D54" s="89" t="s">
        <v>637</v>
      </c>
      <c r="E54" s="90" t="s">
        <v>635</v>
      </c>
      <c r="F54" s="87"/>
      <c r="G54" s="87"/>
      <c r="H54" s="87"/>
      <c r="I54" s="87"/>
      <c r="J54" s="87"/>
      <c r="K54" s="87"/>
      <c r="L54" s="87"/>
      <c r="M54" s="87"/>
      <c r="N54" s="87"/>
      <c r="O54" s="87"/>
      <c r="P54" s="87"/>
      <c r="Q54" s="87"/>
      <c r="R54" s="87"/>
      <c r="S54" s="87"/>
      <c r="T54" s="87"/>
      <c r="U54" s="87"/>
      <c r="V54" s="87"/>
      <c r="W54" s="87"/>
      <c r="X54" s="87"/>
      <c r="Y54" s="87"/>
      <c r="Z54" s="87"/>
    </row>
    <row r="55" spans="1:26" ht="14.25" customHeight="1">
      <c r="A55" s="87"/>
      <c r="B55" s="88">
        <v>52</v>
      </c>
      <c r="C55" s="88">
        <v>813010145</v>
      </c>
      <c r="D55" s="89" t="s">
        <v>638</v>
      </c>
      <c r="E55" s="90" t="s">
        <v>635</v>
      </c>
      <c r="F55" s="87"/>
      <c r="G55" s="87"/>
      <c r="H55" s="87"/>
      <c r="I55" s="87"/>
      <c r="J55" s="87"/>
      <c r="K55" s="87"/>
      <c r="L55" s="87"/>
      <c r="M55" s="87"/>
      <c r="N55" s="87"/>
      <c r="O55" s="87"/>
      <c r="P55" s="87"/>
      <c r="Q55" s="87"/>
      <c r="R55" s="87"/>
      <c r="S55" s="87"/>
      <c r="T55" s="87"/>
      <c r="U55" s="87"/>
      <c r="V55" s="87"/>
      <c r="W55" s="87"/>
      <c r="X55" s="87"/>
      <c r="Y55" s="87"/>
      <c r="Z55" s="87"/>
    </row>
    <row r="56" spans="1:26" ht="14.25" customHeight="1">
      <c r="A56" s="87"/>
      <c r="B56" s="88">
        <v>53</v>
      </c>
      <c r="C56" s="88">
        <v>813011577</v>
      </c>
      <c r="D56" s="89" t="s">
        <v>639</v>
      </c>
      <c r="E56" s="90" t="s">
        <v>635</v>
      </c>
      <c r="F56" s="87"/>
      <c r="G56" s="87"/>
      <c r="H56" s="87"/>
      <c r="I56" s="87"/>
      <c r="J56" s="87"/>
      <c r="K56" s="87"/>
      <c r="L56" s="87"/>
      <c r="M56" s="87"/>
      <c r="N56" s="87"/>
      <c r="O56" s="87"/>
      <c r="P56" s="87"/>
      <c r="Q56" s="87"/>
      <c r="R56" s="87"/>
      <c r="S56" s="87"/>
      <c r="T56" s="87"/>
      <c r="U56" s="87"/>
      <c r="V56" s="87"/>
      <c r="W56" s="87"/>
      <c r="X56" s="87"/>
      <c r="Y56" s="87"/>
      <c r="Z56" s="87"/>
    </row>
    <row r="57" spans="1:26" ht="14.25" customHeight="1">
      <c r="A57" s="87"/>
      <c r="B57" s="88">
        <v>54</v>
      </c>
      <c r="C57" s="88">
        <v>891180134</v>
      </c>
      <c r="D57" s="89" t="s">
        <v>640</v>
      </c>
      <c r="E57" s="90" t="s">
        <v>635</v>
      </c>
      <c r="F57" s="87"/>
      <c r="G57" s="87"/>
      <c r="H57" s="87"/>
      <c r="I57" s="87"/>
      <c r="J57" s="87"/>
      <c r="K57" s="87"/>
      <c r="L57" s="87"/>
      <c r="M57" s="87"/>
      <c r="N57" s="87"/>
      <c r="O57" s="87"/>
      <c r="P57" s="87"/>
      <c r="Q57" s="87"/>
      <c r="R57" s="87"/>
      <c r="S57" s="87"/>
      <c r="T57" s="87"/>
      <c r="U57" s="87"/>
      <c r="V57" s="87"/>
      <c r="W57" s="87"/>
      <c r="X57" s="87"/>
      <c r="Y57" s="87"/>
      <c r="Z57" s="87"/>
    </row>
    <row r="58" spans="1:26" ht="14.25" customHeight="1">
      <c r="A58" s="87"/>
      <c r="B58" s="88">
        <v>55</v>
      </c>
      <c r="C58" s="88">
        <v>891180268</v>
      </c>
      <c r="D58" s="89" t="s">
        <v>641</v>
      </c>
      <c r="E58" s="90" t="s">
        <v>635</v>
      </c>
      <c r="F58" s="87"/>
      <c r="G58" s="87"/>
      <c r="H58" s="87"/>
      <c r="I58" s="87"/>
      <c r="J58" s="87"/>
      <c r="K58" s="87"/>
      <c r="L58" s="87"/>
      <c r="M58" s="87"/>
      <c r="N58" s="87"/>
      <c r="O58" s="87"/>
      <c r="P58" s="87"/>
      <c r="Q58" s="87"/>
      <c r="R58" s="87"/>
      <c r="S58" s="87"/>
      <c r="T58" s="87"/>
      <c r="U58" s="87"/>
      <c r="V58" s="87"/>
      <c r="W58" s="87"/>
      <c r="X58" s="87"/>
      <c r="Y58" s="87"/>
      <c r="Z58" s="87"/>
    </row>
    <row r="59" spans="1:26" ht="14.25" customHeight="1">
      <c r="A59" s="87"/>
      <c r="B59" s="88">
        <v>56</v>
      </c>
      <c r="C59" s="88">
        <v>891855847</v>
      </c>
      <c r="D59" s="89" t="s">
        <v>642</v>
      </c>
      <c r="E59" s="90" t="s">
        <v>635</v>
      </c>
      <c r="F59" s="87"/>
      <c r="G59" s="87"/>
      <c r="H59" s="87"/>
      <c r="I59" s="87"/>
      <c r="J59" s="87"/>
      <c r="K59" s="87"/>
      <c r="L59" s="87"/>
      <c r="M59" s="87"/>
      <c r="N59" s="87"/>
      <c r="O59" s="87"/>
      <c r="P59" s="87"/>
      <c r="Q59" s="87"/>
      <c r="R59" s="87"/>
      <c r="S59" s="87"/>
      <c r="T59" s="87"/>
      <c r="U59" s="87"/>
      <c r="V59" s="87"/>
      <c r="W59" s="87"/>
      <c r="X59" s="87"/>
      <c r="Y59" s="87"/>
      <c r="Z59" s="87"/>
    </row>
    <row r="60" spans="1:26" ht="14.25" customHeight="1">
      <c r="A60" s="87"/>
      <c r="B60" s="88">
        <v>57</v>
      </c>
      <c r="C60" s="88">
        <v>892000401</v>
      </c>
      <c r="D60" s="89" t="s">
        <v>643</v>
      </c>
      <c r="E60" s="90" t="s">
        <v>635</v>
      </c>
      <c r="F60" s="87"/>
      <c r="G60" s="87"/>
      <c r="H60" s="87"/>
      <c r="I60" s="87"/>
      <c r="J60" s="87"/>
      <c r="K60" s="87"/>
      <c r="L60" s="87"/>
      <c r="M60" s="87"/>
      <c r="N60" s="87"/>
      <c r="O60" s="87"/>
      <c r="P60" s="87"/>
      <c r="Q60" s="87"/>
      <c r="R60" s="87"/>
      <c r="S60" s="87"/>
      <c r="T60" s="87"/>
      <c r="U60" s="87"/>
      <c r="V60" s="87"/>
      <c r="W60" s="87"/>
      <c r="X60" s="87"/>
      <c r="Y60" s="87"/>
      <c r="Z60" s="87"/>
    </row>
    <row r="61" spans="1:26" ht="14.25" customHeight="1">
      <c r="A61" s="87"/>
      <c r="B61" s="88">
        <v>58</v>
      </c>
      <c r="C61" s="88">
        <v>900215983</v>
      </c>
      <c r="D61" s="89" t="s">
        <v>644</v>
      </c>
      <c r="E61" s="90" t="s">
        <v>635</v>
      </c>
      <c r="F61" s="87"/>
      <c r="G61" s="87"/>
      <c r="H61" s="87"/>
      <c r="I61" s="87"/>
      <c r="J61" s="87"/>
      <c r="K61" s="87"/>
      <c r="L61" s="87"/>
      <c r="M61" s="87"/>
      <c r="N61" s="87"/>
      <c r="O61" s="87"/>
      <c r="P61" s="87"/>
      <c r="Q61" s="87"/>
      <c r="R61" s="87"/>
      <c r="S61" s="87"/>
      <c r="T61" s="87"/>
      <c r="U61" s="87"/>
      <c r="V61" s="87"/>
      <c r="W61" s="87"/>
      <c r="X61" s="87"/>
      <c r="Y61" s="87"/>
      <c r="Z61" s="87"/>
    </row>
    <row r="62" spans="1:26" ht="14.25" customHeight="1">
      <c r="A62" s="87"/>
      <c r="B62" s="88">
        <v>59</v>
      </c>
      <c r="C62" s="88">
        <v>900470909</v>
      </c>
      <c r="D62" s="89" t="s">
        <v>645</v>
      </c>
      <c r="E62" s="90" t="s">
        <v>635</v>
      </c>
      <c r="F62" s="87"/>
      <c r="G62" s="87"/>
      <c r="H62" s="87"/>
      <c r="I62" s="87"/>
      <c r="J62" s="87"/>
      <c r="K62" s="87"/>
      <c r="L62" s="87"/>
      <c r="M62" s="87"/>
      <c r="N62" s="87"/>
      <c r="O62" s="87"/>
      <c r="P62" s="87"/>
      <c r="Q62" s="87"/>
      <c r="R62" s="87"/>
      <c r="S62" s="87"/>
      <c r="T62" s="87"/>
      <c r="U62" s="87"/>
      <c r="V62" s="87"/>
      <c r="W62" s="87"/>
      <c r="X62" s="87"/>
      <c r="Y62" s="87"/>
      <c r="Z62" s="87"/>
    </row>
    <row r="63" spans="1:26" ht="14.25" customHeight="1">
      <c r="A63" s="87"/>
      <c r="B63" s="88">
        <v>60</v>
      </c>
      <c r="C63" s="88">
        <v>800119574</v>
      </c>
      <c r="D63" s="89" t="s">
        <v>646</v>
      </c>
      <c r="E63" s="90" t="s">
        <v>635</v>
      </c>
      <c r="F63" s="87"/>
      <c r="G63" s="87"/>
      <c r="H63" s="87"/>
      <c r="I63" s="87"/>
      <c r="J63" s="87"/>
      <c r="K63" s="87"/>
      <c r="L63" s="87"/>
      <c r="M63" s="87"/>
      <c r="N63" s="87"/>
      <c r="O63" s="87"/>
      <c r="P63" s="87"/>
      <c r="Q63" s="87"/>
      <c r="R63" s="87"/>
      <c r="S63" s="87"/>
      <c r="T63" s="87"/>
      <c r="U63" s="87"/>
      <c r="V63" s="87"/>
      <c r="W63" s="87"/>
      <c r="X63" s="87"/>
      <c r="Y63" s="87"/>
      <c r="Z63" s="87"/>
    </row>
    <row r="64" spans="1:26" ht="14.25" customHeight="1">
      <c r="A64" s="87"/>
      <c r="B64" s="88">
        <v>61</v>
      </c>
      <c r="C64" s="88">
        <v>800044402</v>
      </c>
      <c r="D64" s="89" t="s">
        <v>647</v>
      </c>
      <c r="E64" s="90" t="s">
        <v>648</v>
      </c>
      <c r="F64" s="87"/>
      <c r="G64" s="87"/>
      <c r="H64" s="87"/>
      <c r="I64" s="87"/>
      <c r="J64" s="87"/>
      <c r="K64" s="87"/>
      <c r="L64" s="87"/>
      <c r="M64" s="87"/>
      <c r="N64" s="87"/>
      <c r="O64" s="87"/>
      <c r="P64" s="87"/>
      <c r="Q64" s="87"/>
      <c r="R64" s="87"/>
      <c r="S64" s="87"/>
      <c r="T64" s="87"/>
      <c r="U64" s="87"/>
      <c r="V64" s="87"/>
      <c r="W64" s="87"/>
      <c r="X64" s="87"/>
      <c r="Y64" s="87"/>
      <c r="Z64" s="87"/>
    </row>
    <row r="65" spans="1:26" ht="14.25" customHeight="1">
      <c r="A65" s="87"/>
      <c r="B65" s="88">
        <v>62</v>
      </c>
      <c r="C65" s="88">
        <v>890903777</v>
      </c>
      <c r="D65" s="89" t="s">
        <v>649</v>
      </c>
      <c r="E65" s="90" t="s">
        <v>648</v>
      </c>
      <c r="F65" s="87"/>
      <c r="G65" s="87"/>
      <c r="H65" s="87"/>
      <c r="I65" s="87"/>
      <c r="J65" s="87"/>
      <c r="K65" s="87"/>
      <c r="L65" s="87"/>
      <c r="M65" s="87"/>
      <c r="N65" s="87"/>
      <c r="O65" s="87"/>
      <c r="P65" s="87"/>
      <c r="Q65" s="87"/>
      <c r="R65" s="87"/>
      <c r="S65" s="87"/>
      <c r="T65" s="87"/>
      <c r="U65" s="87"/>
      <c r="V65" s="87"/>
      <c r="W65" s="87"/>
      <c r="X65" s="87"/>
      <c r="Y65" s="87"/>
      <c r="Z65" s="87"/>
    </row>
    <row r="66" spans="1:26" ht="14.25" customHeight="1">
      <c r="A66" s="87"/>
      <c r="B66" s="88">
        <v>63</v>
      </c>
      <c r="C66" s="88">
        <v>891480000</v>
      </c>
      <c r="D66" s="89" t="s">
        <v>650</v>
      </c>
      <c r="E66" s="90" t="s">
        <v>648</v>
      </c>
      <c r="F66" s="87"/>
      <c r="G66" s="87"/>
      <c r="H66" s="87"/>
      <c r="I66" s="87"/>
      <c r="J66" s="87"/>
      <c r="K66" s="87"/>
      <c r="L66" s="87"/>
      <c r="M66" s="87"/>
      <c r="N66" s="87"/>
      <c r="O66" s="87"/>
      <c r="P66" s="87"/>
      <c r="Q66" s="87"/>
      <c r="R66" s="87"/>
      <c r="S66" s="87"/>
      <c r="T66" s="87"/>
      <c r="U66" s="87"/>
      <c r="V66" s="87"/>
      <c r="W66" s="87"/>
      <c r="X66" s="87"/>
      <c r="Y66" s="87"/>
      <c r="Z66" s="87"/>
    </row>
    <row r="67" spans="1:26" ht="14.25" customHeight="1">
      <c r="A67" s="87"/>
      <c r="B67" s="88">
        <v>64</v>
      </c>
      <c r="C67" s="91">
        <v>900698537</v>
      </c>
      <c r="D67" s="89" t="s">
        <v>651</v>
      </c>
      <c r="E67" s="92" t="s">
        <v>648</v>
      </c>
      <c r="F67" s="87"/>
      <c r="G67" s="87"/>
      <c r="H67" s="87"/>
      <c r="I67" s="87"/>
      <c r="J67" s="87"/>
      <c r="K67" s="87"/>
      <c r="L67" s="87"/>
      <c r="M67" s="87"/>
      <c r="N67" s="87"/>
      <c r="O67" s="87"/>
      <c r="P67" s="87"/>
      <c r="Q67" s="87"/>
      <c r="R67" s="87"/>
      <c r="S67" s="87"/>
      <c r="T67" s="87"/>
      <c r="U67" s="87"/>
      <c r="V67" s="87"/>
      <c r="W67" s="87"/>
      <c r="X67" s="87"/>
      <c r="Y67" s="87"/>
      <c r="Z67" s="87"/>
    </row>
    <row r="68" spans="1:26" ht="14.25" customHeight="1">
      <c r="A68" s="87"/>
      <c r="B68" s="88">
        <v>65</v>
      </c>
      <c r="C68" s="91">
        <v>900699359</v>
      </c>
      <c r="D68" s="89" t="s">
        <v>652</v>
      </c>
      <c r="E68" s="92" t="s">
        <v>648</v>
      </c>
      <c r="F68" s="87"/>
      <c r="G68" s="87"/>
      <c r="H68" s="87"/>
      <c r="I68" s="87"/>
      <c r="J68" s="87"/>
      <c r="K68" s="87"/>
      <c r="L68" s="87"/>
      <c r="M68" s="87"/>
      <c r="N68" s="87"/>
      <c r="O68" s="87"/>
      <c r="P68" s="87"/>
      <c r="Q68" s="87"/>
      <c r="R68" s="87"/>
      <c r="S68" s="87"/>
      <c r="T68" s="87"/>
      <c r="U68" s="87"/>
      <c r="V68" s="87"/>
      <c r="W68" s="87"/>
      <c r="X68" s="87"/>
      <c r="Y68" s="87"/>
      <c r="Z68" s="87"/>
    </row>
    <row r="69" spans="1:26" ht="14.25" customHeight="1"/>
    <row r="70" spans="1:26" ht="14.25" customHeight="1"/>
    <row r="71" spans="1:26" ht="14.25" customHeight="1"/>
    <row r="72" spans="1:26" ht="14.25" customHeight="1"/>
    <row r="73" spans="1:26" ht="14.25" customHeight="1"/>
    <row r="74" spans="1:26" ht="14.25" customHeight="1"/>
    <row r="75" spans="1:26" ht="14.25" customHeight="1"/>
    <row r="76" spans="1:26" ht="14.25" customHeight="1"/>
    <row r="77" spans="1:26" ht="14.25" customHeight="1"/>
    <row r="78" spans="1:26" ht="14.25" customHeight="1"/>
    <row r="79" spans="1:26" ht="14.25" customHeight="1"/>
    <row r="80" spans="1:26"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Trabajo EPS SANITAS</vt:lpstr>
      <vt:lpstr>Estrategia PCR - IPS focalizada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HDV417</dc:creator>
  <cp:lastModifiedBy>Erika Paola Lopez Guerrero</cp:lastModifiedBy>
  <dcterms:created xsi:type="dcterms:W3CDTF">2024-04-15T23:42:41Z</dcterms:created>
  <dcterms:modified xsi:type="dcterms:W3CDTF">2024-09-23T23:53:11Z</dcterms:modified>
</cp:coreProperties>
</file>