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Ex1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4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5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8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9.xml" ContentType="application/vnd.openxmlformats-officedocument.drawing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copia datos usuario\Analisis presupuestal A\GRUPOANALISISPRESUPUESTAL\2024\INFORMACION EXTERNA\D.P - TUTELAS - PD - PL\2024\"/>
    </mc:Choice>
  </mc:AlternateContent>
  <xr:revisionPtr revIDLastSave="0" documentId="8_{2D8AB975-C0D7-4C76-BF11-35B139D64C47}" xr6:coauthVersionLast="47" xr6:coauthVersionMax="47" xr10:uidLastSave="{00000000-0000-0000-0000-000000000000}"/>
  <bookViews>
    <workbookView xWindow="-120" yWindow="-120" windowWidth="29040" windowHeight="15720" firstSheet="14" activeTab="14" xr2:uid="{00000000-000D-0000-FFFF-FFFF00000000}"/>
  </bookViews>
  <sheets>
    <sheet name="Graficas n" sheetId="6" r:id="rId1"/>
    <sheet name="Hoja1" sheetId="16" r:id="rId2"/>
    <sheet name="Cuadros" sheetId="7" state="hidden" r:id="rId3"/>
    <sheet name="HISTORICOS APR 2016 - 2022" sheetId="9" state="hidden" r:id="rId4"/>
    <sheet name="Grafica total sin deuda" sheetId="14" r:id="rId5"/>
    <sheet name="Resumen" sheetId="17" r:id="rId6"/>
    <sheet name="Grafica piramiede fto princ" sheetId="11" r:id="rId7"/>
    <sheet name="Grafica piramiede fto" sheetId="10" state="hidden" r:id="rId8"/>
    <sheet name="Grafica piramiede INV princ" sheetId="13" r:id="rId9"/>
    <sheet name="Grafica inversión histórico" sheetId="15" r:id="rId10"/>
    <sheet name="Aprop Resumen 2000-2024" sheetId="19" r:id="rId11"/>
    <sheet name="Inflexibilidades 2024-2025" sheetId="20" r:id="rId12"/>
    <sheet name="Cuadro" sheetId="21" r:id="rId13"/>
    <sheet name="Graf_Inflex" sheetId="22" r:id="rId14"/>
    <sheet name="SECTORES_INV" sheetId="2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_LI97" localSheetId="11">[1]LIQUIDACION98!#REF!</definedName>
    <definedName name="__LI97">[1]LIQUIDACION98!#REF!</definedName>
    <definedName name="__PIB01" localSheetId="11">[2]SUPUESTOS!#REF!</definedName>
    <definedName name="__PIB01">[2]SUPUESTOS!#REF!</definedName>
    <definedName name="__PIB02" localSheetId="11">[3]SUPUESTOS!#REF!</definedName>
    <definedName name="__PIB02">[3]SUPUESTOS!#REF!</definedName>
    <definedName name="__pib1" localSheetId="11">'[4]98-2002'!#REF!</definedName>
    <definedName name="__pib1">'[4]98-2002'!#REF!</definedName>
    <definedName name="__var1" localSheetId="11">'[4]98-2002'!#REF!</definedName>
    <definedName name="__var1">'[4]98-2002'!#REF!</definedName>
    <definedName name="_1" localSheetId="11">#REF!</definedName>
    <definedName name="_1">#REF!</definedName>
    <definedName name="_2" localSheetId="11">#REF!</definedName>
    <definedName name="_2">#REF!</definedName>
    <definedName name="_3" localSheetId="11">#REF!</definedName>
    <definedName name="_3">#REF!</definedName>
    <definedName name="_4" localSheetId="11">#REF!</definedName>
    <definedName name="_4">#REF!</definedName>
    <definedName name="_5" localSheetId="11">#REF!</definedName>
    <definedName name="_5">#REF!</definedName>
    <definedName name="_6" localSheetId="11">#REF!</definedName>
    <definedName name="_6">#REF!</definedName>
    <definedName name="_7" localSheetId="11">#REF!</definedName>
    <definedName name="_7">#REF!</definedName>
    <definedName name="_8" localSheetId="11">#REF!</definedName>
    <definedName name="_8">#REF!</definedName>
    <definedName name="_xlnm._FilterDatabase" localSheetId="13" hidden="1">Graf_Inflex!$B$2:$K$2</definedName>
    <definedName name="_xlnm._FilterDatabase" localSheetId="7" hidden="1">'Grafica piramiede fto'!$A$1:$D$1</definedName>
    <definedName name="_xlnm._FilterDatabase" localSheetId="6" hidden="1">'Grafica piramiede fto princ'!$A$1:$F$1</definedName>
    <definedName name="_xlnm._FilterDatabase" localSheetId="8" hidden="1">'Grafica piramiede INV princ'!$A$1:$F$1</definedName>
    <definedName name="_xlnm._FilterDatabase" localSheetId="4" hidden="1">'Grafica total sin deuda'!$A$1:$D$1</definedName>
    <definedName name="_xlnm._FilterDatabase" localSheetId="14" hidden="1">SECTORES_INV!$AH$1:$AM$1</definedName>
    <definedName name="_fmi1">[5]PAGOFMI!$A$1:$L$51</definedName>
    <definedName name="_fmi2">[5]PAGOFMI!$P$1:$AA$51</definedName>
    <definedName name="_fmi3">[5]PAGORES!$AC$1:$AN$43</definedName>
    <definedName name="_fmi4">[5]PAGORES!$AP$1:$BA$44</definedName>
    <definedName name="_Order1" hidden="1">255</definedName>
    <definedName name="_Order2" hidden="1">255</definedName>
    <definedName name="_PIb2000">[6]SUPUESTOS!$O$47</definedName>
    <definedName name="_PIB93">[1]SUPUESTOS!$H$47</definedName>
    <definedName name="_PIB94">[1]SUPUESTOS!$I$47</definedName>
    <definedName name="_PIB95">[2]SUPUESTOS!$J$47</definedName>
    <definedName name="_PIB96">[2]SUPUESTOS!$K$47</definedName>
    <definedName name="_PIB97">[3]SUPUESTOS!$L$47</definedName>
    <definedName name="_PIB98">[3]SUPUESTOS!$M$47</definedName>
    <definedName name="_PIB99">[3]SUPUESTOS!$N$47</definedName>
    <definedName name="_RES9397" localSheetId="11">#REF!</definedName>
    <definedName name="_RES9397">#REF!</definedName>
    <definedName name="_rez2">'[5]PAGOS VIGENCIA t'!$A$57:$AH$108</definedName>
    <definedName name="_rez3">[5]PAGORES!$A$1:$M$37</definedName>
    <definedName name="_rez4">[5]PAGORES!$O$1:$AN$43</definedName>
    <definedName name="_Table1_Out" localSheetId="11" hidden="1">[7]CARBOCOL!#REF!</definedName>
    <definedName name="_Table1_Out" hidden="1">[7]CARBOCOL!#REF!</definedName>
    <definedName name="_Table2_In2" localSheetId="11" hidden="1">[8]ANUAL1!#REF!</definedName>
    <definedName name="_Table2_In2" hidden="1">[8]ANUAL1!#REF!</definedName>
    <definedName name="_Table2_Out" localSheetId="11" hidden="1">[7]CARBOCOL!#REF!</definedName>
    <definedName name="_Table2_Out" hidden="1">[7]CARBOCOL!#REF!</definedName>
    <definedName name="_xlchart.v1.0" hidden="1">'Graficas n'!$A$298:$A$302</definedName>
    <definedName name="_xlchart.v1.1" hidden="1">'Graficas n'!$B$298:$B$302</definedName>
    <definedName name="A" localSheetId="11">#REF!</definedName>
    <definedName name="A">#REF!</definedName>
    <definedName name="AA" localSheetId="11">#REF!</definedName>
    <definedName name="AA">#REF!</definedName>
    <definedName name="AAA">[9]proyecINGRESOS99!$L$1:$T$97</definedName>
    <definedName name="Ajustado" localSheetId="11">#REF!</definedName>
    <definedName name="Ajustado">#REF!</definedName>
    <definedName name="ANEXO_No." localSheetId="11">#REF!</definedName>
    <definedName name="ANEXO_No.">#REF!</definedName>
    <definedName name="ANEXO_No._5" localSheetId="11">#REF!</definedName>
    <definedName name="ANEXO_No._5">#REF!</definedName>
    <definedName name="APROPIACIONES_PAC_Y_REZAGO_1999___2000" localSheetId="11">#REF!</definedName>
    <definedName name="APROPIACIONES_PAC_Y_REZAGO_1999___2000">#REF!</definedName>
    <definedName name="B" localSheetId="11">#REF!</definedName>
    <definedName name="B">#REF!</definedName>
    <definedName name="BB" localSheetId="11">#REF!</definedName>
    <definedName name="BB">#REF!</definedName>
    <definedName name="CARBOCRECIM" localSheetId="11">#REF!</definedName>
    <definedName name="CARBOCRECIM">#REF!</definedName>
    <definedName name="CARBOPESOS" localSheetId="11">#REF!</definedName>
    <definedName name="CARBOPESOS">#REF!</definedName>
    <definedName name="CARBOPIB" localSheetId="11">#REF!</definedName>
    <definedName name="CARBOPIB">#REF!</definedName>
    <definedName name="castigocuadro2">'[10]CUA1-3'!$Y$1:$AD$93</definedName>
    <definedName name="CC" localSheetId="11">#REF!</definedName>
    <definedName name="CC">#REF!</definedName>
    <definedName name="cccccccccccc" localSheetId="11">#REF!</definedName>
    <definedName name="cccccccccccc">#REF!</definedName>
    <definedName name="ccccccccccccccccc" localSheetId="11">#REF!</definedName>
    <definedName name="ccccccccccccccccc">#REF!</definedName>
    <definedName name="COL_MENU" localSheetId="11">[11]RESUMEN!#REF!</definedName>
    <definedName name="COL_MENU">[11]RESUMEN!#REF!</definedName>
    <definedName name="COLUM00PESOS" localSheetId="11">#REF!</definedName>
    <definedName name="COLUM00PESOS">#REF!</definedName>
    <definedName name="COLUM00PIB" localSheetId="11">#REF!</definedName>
    <definedName name="COLUM00PIB">#REF!</definedName>
    <definedName name="COLUM01PESOS" localSheetId="11">#REF!</definedName>
    <definedName name="COLUM01PESOS">#REF!</definedName>
    <definedName name="COLUM01PIB" localSheetId="11">#REF!</definedName>
    <definedName name="COLUM01PIB">#REF!</definedName>
    <definedName name="COLUM02PESOS" localSheetId="11">#REF!</definedName>
    <definedName name="COLUM02PESOS">#REF!</definedName>
    <definedName name="COLUM02PIB" localSheetId="11">#REF!</definedName>
    <definedName name="COLUM02PIB">#REF!</definedName>
    <definedName name="COLUM03PESOS" localSheetId="11">#REF!</definedName>
    <definedName name="COLUM03PESOS">#REF!</definedName>
    <definedName name="COLUM03PIB" localSheetId="11">#REF!</definedName>
    <definedName name="COLUM03PIB">#REF!</definedName>
    <definedName name="COLUM04PESOS" localSheetId="11">#REF!</definedName>
    <definedName name="COLUM04PESOS">#REF!</definedName>
    <definedName name="COLUM04PIB" localSheetId="11">#REF!</definedName>
    <definedName name="COLUM04PIB">#REF!</definedName>
    <definedName name="COLUM05PESOS" localSheetId="11">#REF!</definedName>
    <definedName name="COLUM05PESOS">#REF!</definedName>
    <definedName name="COLUM05PIB" localSheetId="11">#REF!</definedName>
    <definedName name="COLUM05PIB">#REF!</definedName>
    <definedName name="COLUM06PESOS" localSheetId="11">#REF!</definedName>
    <definedName name="COLUM06PESOS">#REF!</definedName>
    <definedName name="COLUM06PIB" localSheetId="11">#REF!</definedName>
    <definedName name="COLUM06PIB">#REF!</definedName>
    <definedName name="COLUM07PESOS" localSheetId="11">#REF!</definedName>
    <definedName name="COLUM07PESOS">#REF!</definedName>
    <definedName name="COLUM07PIB" localSheetId="11">#REF!</definedName>
    <definedName name="COLUM07PIB">#REF!</definedName>
    <definedName name="COLUM98PESOS" localSheetId="11">#REF!</definedName>
    <definedName name="COLUM98PESOS">#REF!</definedName>
    <definedName name="COLUM98PIB" localSheetId="11">#REF!</definedName>
    <definedName name="COLUM98PIB">#REF!</definedName>
    <definedName name="COLUM99PESOS" localSheetId="11">#REF!</definedName>
    <definedName name="COLUM99PESOS">#REF!</definedName>
    <definedName name="COLUM99PIB" localSheetId="11">#REF!</definedName>
    <definedName name="COLUM99PIB">#REF!</definedName>
    <definedName name="COMPOSICION_DEL_PRESUPUESTO_DE_RENTAS_DE_LA_NACION">'[9]proyecINGRESOS99 (det)'!$V$98:$AH$145</definedName>
    <definedName name="Confis" localSheetId="11">#REF!</definedName>
    <definedName name="Confis">#REF!</definedName>
    <definedName name="CRBLO00_" localSheetId="11">#REF!</definedName>
    <definedName name="CRBLO00_">#REF!</definedName>
    <definedName name="CRBLO93_" localSheetId="11">#REF!</definedName>
    <definedName name="CRBLO93_">#REF!</definedName>
    <definedName name="CRBLO94_" localSheetId="11">#REF!</definedName>
    <definedName name="CRBLO94_">#REF!</definedName>
    <definedName name="CRBLO95_" localSheetId="11">#REF!</definedName>
    <definedName name="CRBLO95_">#REF!</definedName>
    <definedName name="CRBLO96_" localSheetId="11">#REF!</definedName>
    <definedName name="CRBLO96_">#REF!</definedName>
    <definedName name="CRBLO97_" localSheetId="11">#REF!</definedName>
    <definedName name="CRBLO97_">#REF!</definedName>
    <definedName name="CRBLO98_" localSheetId="11">#REF!</definedName>
    <definedName name="CRBLO98_">#REF!</definedName>
    <definedName name="CRBLO99_" localSheetId="11">#REF!</definedName>
    <definedName name="CRBLO99_">#REF!</definedName>
    <definedName name="CRCOMB00_" localSheetId="11">#REF!</definedName>
    <definedName name="CRCOMB00_">#REF!</definedName>
    <definedName name="CRCOMB93_" localSheetId="11">#REF!</definedName>
    <definedName name="CRCOMB93_">#REF!</definedName>
    <definedName name="CRCOMB94_" localSheetId="11">#REF!</definedName>
    <definedName name="CRCOMB94_">#REF!</definedName>
    <definedName name="CRCOMB95_" localSheetId="11">#REF!</definedName>
    <definedName name="CRCOMB95_">#REF!</definedName>
    <definedName name="CRCOMB96_" localSheetId="11">#REF!</definedName>
    <definedName name="CRCOMB96_">#REF!</definedName>
    <definedName name="CRCOMB97_" localSheetId="11">#REF!</definedName>
    <definedName name="CRCOMB97_">#REF!</definedName>
    <definedName name="CRCOMB98_" localSheetId="11">#REF!</definedName>
    <definedName name="CRCOMB98_">#REF!</definedName>
    <definedName name="CRCOMB99_" localSheetId="11">#REF!</definedName>
    <definedName name="CRCOMB99_">#REF!</definedName>
    <definedName name="CRDEM00_" localSheetId="11">#REF!</definedName>
    <definedName name="CRDEM00_">#REF!</definedName>
    <definedName name="CRDEM93_" localSheetId="11">#REF!</definedName>
    <definedName name="CRDEM93_">#REF!</definedName>
    <definedName name="CRDEM94_" localSheetId="11">#REF!</definedName>
    <definedName name="CRDEM94_">#REF!</definedName>
    <definedName name="CRDEM95_" localSheetId="11">#REF!</definedName>
    <definedName name="CRDEM95_">#REF!</definedName>
    <definedName name="CRDEM96_" localSheetId="11">#REF!</definedName>
    <definedName name="CRDEM96_">#REF!</definedName>
    <definedName name="CRDEM97_" localSheetId="11">#REF!</definedName>
    <definedName name="CRDEM97_">#REF!</definedName>
    <definedName name="CRDEM98_" localSheetId="11">#REF!</definedName>
    <definedName name="CRDEM98_">#REF!</definedName>
    <definedName name="CRDEM99_" localSheetId="11">#REF!</definedName>
    <definedName name="CRDEM99_">#REF!</definedName>
    <definedName name="CREUF00_" localSheetId="11">#REF!</definedName>
    <definedName name="CREUF00_">#REF!</definedName>
    <definedName name="CREUF93_" localSheetId="11">#REF!</definedName>
    <definedName name="CREUF93_">#REF!</definedName>
    <definedName name="CREUF94_" localSheetId="11">#REF!</definedName>
    <definedName name="CREUF94_">#REF!</definedName>
    <definedName name="CREUF95_" localSheetId="11">#REF!</definedName>
    <definedName name="CREUF95_">#REF!</definedName>
    <definedName name="CREUF96_" localSheetId="11">#REF!</definedName>
    <definedName name="CREUF96_">#REF!</definedName>
    <definedName name="CREUF97_" localSheetId="11">#REF!</definedName>
    <definedName name="CREUF97_">#REF!</definedName>
    <definedName name="CREUF98_" localSheetId="11">#REF!</definedName>
    <definedName name="CREUF98_">#REF!</definedName>
    <definedName name="CREUF99_" localSheetId="11">#REF!</definedName>
    <definedName name="CREUF99_">#REF!</definedName>
    <definedName name="cruce" localSheetId="11">#REF!</definedName>
    <definedName name="cruce">#REF!</definedName>
    <definedName name="CRUCE2" localSheetId="11">#REF!</definedName>
    <definedName name="CRUCE2">#REF!</definedName>
    <definedName name="CRUCE3" localSheetId="11">#REF!</definedName>
    <definedName name="CRUCE3">#REF!</definedName>
    <definedName name="CUA" localSheetId="11">#REF!</definedName>
    <definedName name="CUA">#REF!</definedName>
    <definedName name="CUADRO_No._1" localSheetId="11">#REF!</definedName>
    <definedName name="CUADRO_No._1">#REF!</definedName>
    <definedName name="CUADRO_No._10" localSheetId="11">#REF!</definedName>
    <definedName name="CUADRO_No._10">#REF!</definedName>
    <definedName name="CUADRO_No._12" localSheetId="11">#REF!</definedName>
    <definedName name="CUADRO_No._12">#REF!</definedName>
    <definedName name="CUADRO_No._13" localSheetId="11">#REF!</definedName>
    <definedName name="CUADRO_No._13">#REF!</definedName>
    <definedName name="Cuadro_No._1a">[12]Hoja1!$B$3:$E$38</definedName>
    <definedName name="Cuadro_No._1b">[12]Hoja2!$L$3:$O$23</definedName>
    <definedName name="Cuadro_No._1C">[12]Hoja1!$B$50:$E$88</definedName>
    <definedName name="CUADRO_No._2" localSheetId="11">#REF!</definedName>
    <definedName name="CUADRO_No._2">#REF!</definedName>
    <definedName name="CUADRO_No._3" localSheetId="11">#REF!</definedName>
    <definedName name="CUADRO_No._3">#REF!</definedName>
    <definedName name="CUADRO_No._4" localSheetId="11">#REF!</definedName>
    <definedName name="CUADRO_No._4">#REF!</definedName>
    <definedName name="CUADRO_No._5" localSheetId="11">#REF!</definedName>
    <definedName name="CUADRO_No._5">#REF!</definedName>
    <definedName name="CUADRO_No._6" localSheetId="11">#REF!</definedName>
    <definedName name="CUADRO_No._6">#REF!</definedName>
    <definedName name="CUADRO_No._6A" localSheetId="11">#REF!</definedName>
    <definedName name="CUADRO_No._6A">#REF!</definedName>
    <definedName name="CUADRO_No._7" localSheetId="11">#REF!</definedName>
    <definedName name="CUADRO_No._7">#REF!</definedName>
    <definedName name="CUADRO_No._8" localSheetId="11">#REF!</definedName>
    <definedName name="CUADRO_No._8">#REF!</definedName>
    <definedName name="CUADRO_No._9" localSheetId="11">#REF!</definedName>
    <definedName name="CUADRO_No._9">#REF!</definedName>
    <definedName name="CUAINGRE" localSheetId="11">#REF!</definedName>
    <definedName name="CUAINGRE">#REF!</definedName>
    <definedName name="Cwvu.ComparEneMar9697." localSheetId="11" hidden="1">'[13]Seguimiento CSF'!#REF!,'[13]Seguimiento CSF'!$30:$34,'[13]Seguimiento CSF'!$104:$104,'[13]Seguimiento CSF'!#REF!,'[13]Seguimiento CSF'!#REF!,'[13]Seguimiento CSF'!$124:$125</definedName>
    <definedName name="Cwvu.ComparEneMar9697." hidden="1">'[13]Seguimiento CSF'!#REF!,'[13]Seguimiento CSF'!$30:$34,'[13]Seguimiento CSF'!$104:$104,'[13]Seguimiento CSF'!#REF!,'[13]Seguimiento CSF'!#REF!,'[13]Seguimiento CSF'!$124:$125</definedName>
    <definedName name="Cwvu.EneFeb." localSheetId="11" hidden="1">'[13]Seguimiento CSF'!#REF!,'[13]Seguimiento CSF'!#REF!</definedName>
    <definedName name="Cwvu.EneFeb." hidden="1">'[13]Seguimiento CSF'!#REF!,'[13]Seguimiento CSF'!#REF!</definedName>
    <definedName name="Cwvu.EneMar." localSheetId="11" hidden="1">'[13]Seguimiento CSF'!#REF!,'[13]Seguimiento CSF'!$67:$67,'[13]Seguimiento CSF'!#REF!,'[13]Seguimiento CSF'!#REF!</definedName>
    <definedName name="Cwvu.EneMar." hidden="1">'[13]Seguimiento CSF'!#REF!,'[13]Seguimiento CSF'!$67:$67,'[13]Seguimiento CSF'!#REF!,'[13]Seguimiento CSF'!#REF!</definedName>
    <definedName name="Cwvu.Formato._.Corto." localSheetId="11" hidden="1">'[13]Seguimiento CSF'!$11:$12,'[13]Seguimiento CSF'!#REF!,'[13]Seguimiento CSF'!$45:$46,'[13]Seguimiento CSF'!$48:$57,'[13]Seguimiento CSF'!$61:$63,'[13]Seguimiento CSF'!$65:$66,'[13]Seguimiento CSF'!$72:$82,'[13]Seguimiento CSF'!$89:$92,'[13]Seguimiento CSF'!$114:$116,'[13]Seguimiento CSF'!$118:$122,'[13]Seguimiento CSF'!$129:$132,'[13]Seguimiento CSF'!$134:$135</definedName>
    <definedName name="Cwvu.Formato._.Corto." hidden="1">'[13]Seguimiento CSF'!$11:$12,'[13]Seguimiento CSF'!#REF!,'[13]Seguimiento CSF'!$45:$46,'[13]Seguimiento CSF'!$48:$57,'[13]Seguimiento CSF'!$61:$63,'[13]Seguimiento CSF'!$65:$66,'[13]Seguimiento CSF'!$72:$82,'[13]Seguimiento CSF'!$89:$92,'[13]Seguimiento CSF'!$114:$116,'[13]Seguimiento CSF'!$118:$122,'[13]Seguimiento CSF'!$129:$132,'[13]Seguimiento CSF'!$134:$135</definedName>
    <definedName name="Cwvu.Formato._.Total." localSheetId="11" hidden="1">'[13]Seguimiento CSF'!#REF!,'[13]Seguimiento CSF'!#REF!,'[13]Seguimiento CSF'!#REF!</definedName>
    <definedName name="Cwvu.Formato._.Total." hidden="1">'[13]Seguimiento CSF'!#REF!,'[13]Seguimiento CSF'!#REF!,'[13]Seguimiento CSF'!#REF!</definedName>
    <definedName name="d">'[14]Dolares ingresos'!$C$2:$U$48</definedName>
    <definedName name="DBALANCEFMI2" localSheetId="11">#REF!</definedName>
    <definedName name="DBALANCEFMI2">#REF!</definedName>
    <definedName name="debajo98" localSheetId="11">#REF!</definedName>
    <definedName name="debajo98">#REF!</definedName>
    <definedName name="DETALLE_DE_LA_COMPOSICION_DEL_PRESUPUESTO_DE_RENTAS_DE_LA_NACION">[9]proyecINGRESOS99!$A$1:$I$97</definedName>
    <definedName name="DETALLE1996" localSheetId="11">#REF!</definedName>
    <definedName name="DETALLE1996">#REF!</definedName>
    <definedName name="DETALLE1997" localSheetId="11">#REF!</definedName>
    <definedName name="DETALLE1997">#REF!</definedName>
    <definedName name="deuda" localSheetId="11">#REF!</definedName>
    <definedName name="deuda">#REF!</definedName>
    <definedName name="DEUDA_FLOTANTE_1990_1998" localSheetId="11">#REF!</definedName>
    <definedName name="DEUDA_FLOTANTE_1990_1998">#REF!</definedName>
    <definedName name="DIFERCOLUM00" localSheetId="11">#REF!</definedName>
    <definedName name="DIFERCOLUM00">#REF!</definedName>
    <definedName name="DIFERCOLUM01" localSheetId="11">#REF!</definedName>
    <definedName name="DIFERCOLUM01">#REF!</definedName>
    <definedName name="DIFERCOLUM02" localSheetId="11">#REF!</definedName>
    <definedName name="DIFERCOLUM02">#REF!</definedName>
    <definedName name="DIFERCOLUM99" localSheetId="11">#REF!</definedName>
    <definedName name="DIFERCOLUM99">#REF!</definedName>
    <definedName name="dos" localSheetId="11">#REF!</definedName>
    <definedName name="dos">#REF!</definedName>
    <definedName name="ECOPETROLCRECIM" localSheetId="11">#REF!</definedName>
    <definedName name="ECOPETROLCRECIM">#REF!</definedName>
    <definedName name="ECOPETROLPESOS" localSheetId="11">#REF!</definedName>
    <definedName name="ECOPETROLPESOS">#REF!</definedName>
    <definedName name="ECOPETROLPIB" localSheetId="11">#REF!</definedName>
    <definedName name="ECOPETROLPIB">#REF!</definedName>
    <definedName name="EGRAFICOS1" localSheetId="11">#REF!</definedName>
    <definedName name="EGRAFICOS1">#REF!</definedName>
    <definedName name="EGRAFICOS2" localSheetId="11">#REF!</definedName>
    <definedName name="EGRAFICOS2">#REF!</definedName>
    <definedName name="EGRAFICOS3" localSheetId="11">#REF!</definedName>
    <definedName name="EGRAFICOS3">#REF!</definedName>
    <definedName name="ELASTICIDAD_RECAUDO_IVA" localSheetId="11">#REF!</definedName>
    <definedName name="ELASTICIDAD_RECAUDO_IVA">#REF!</definedName>
    <definedName name="ELECTRICOCRECIM" localSheetId="11">#REF!</definedName>
    <definedName name="ELECTRICOCRECIM">#REF!</definedName>
    <definedName name="ELECTRICOPESOS" localSheetId="11">#REF!</definedName>
    <definedName name="ELECTRICOPESOS">#REF!</definedName>
    <definedName name="ELECTRICOPIB" localSheetId="11">#REF!</definedName>
    <definedName name="ELECTRICOPIB">#REF!</definedName>
    <definedName name="encima98" localSheetId="11">#REF!</definedName>
    <definedName name="encima98">#REF!</definedName>
    <definedName name="ESCENARIO__0" localSheetId="11">#REF!</definedName>
    <definedName name="ESCENARIO__0">#REF!</definedName>
    <definedName name="ESCENARIO__1" localSheetId="11">#REF!</definedName>
    <definedName name="ESCENARIO__1">#REF!</definedName>
    <definedName name="ESCENARIO_1__Ajustado" localSheetId="11">#REF!</definedName>
    <definedName name="ESCENARIO_1__Ajustado">#REF!</definedName>
    <definedName name="ESCENARIO_2" localSheetId="11">#REF!</definedName>
    <definedName name="ESCENARIO_2">#REF!</definedName>
    <definedName name="ESCENARIO_3" localSheetId="11">#REF!</definedName>
    <definedName name="ESCENARIO_3">#REF!</definedName>
    <definedName name="ESCENARIO_NUEVO" localSheetId="11">#REF!</definedName>
    <definedName name="ESCENARIO_NUEVO">#REF!</definedName>
    <definedName name="estimaciones" localSheetId="11">#REF!</definedName>
    <definedName name="estimaciones">#REF!</definedName>
    <definedName name="FFPPT" localSheetId="11">#REF!</definedName>
    <definedName name="FFPPT">#REF!</definedName>
    <definedName name="FNCCRECIM" localSheetId="11">#REF!</definedName>
    <definedName name="FNCCRECIM">#REF!</definedName>
    <definedName name="FNCPESOS" localSheetId="11">#REF!</definedName>
    <definedName name="FNCPESOS">#REF!</definedName>
    <definedName name="FNCPIB" localSheetId="11">#REF!</definedName>
    <definedName name="FNCPIB">#REF!</definedName>
    <definedName name="GASOLINA_REGULAR">'[15]MODELO DE GASOLINA'!$A$8:$P$25</definedName>
    <definedName name="Gastos_generales" localSheetId="11">#REF!</definedName>
    <definedName name="Gastos_generales">#REF!</definedName>
    <definedName name="GOBIERNOCRECIM" localSheetId="11">#REF!</definedName>
    <definedName name="GOBIERNOCRECIM">#REF!</definedName>
    <definedName name="GOBIERNOPESOS" localSheetId="11">#REF!</definedName>
    <definedName name="GOBIERNOPESOS">#REF!</definedName>
    <definedName name="GOBIERNOPIB" localSheetId="11">#REF!</definedName>
    <definedName name="GOBIERNOPIB">#REF!</definedName>
    <definedName name="GREFORMASRESUM1" localSheetId="11">#REF!</definedName>
    <definedName name="GREFORMASRESUM1">#REF!</definedName>
    <definedName name="GREFORMASRESUM2" localSheetId="11">#REF!</definedName>
    <definedName name="GREFORMASRESUM2">#REF!</definedName>
    <definedName name="GREFORMASRESUM3" localSheetId="11">#REF!</definedName>
    <definedName name="GREFORMASRESUM3">#REF!</definedName>
    <definedName name="I" localSheetId="11">#REF!</definedName>
    <definedName name="I">#REF!</definedName>
    <definedName name="IN00_" localSheetId="11">#REF!</definedName>
    <definedName name="IN00_">#REF!</definedName>
    <definedName name="IN93_" localSheetId="11">#REF!</definedName>
    <definedName name="IN93_">#REF!</definedName>
    <definedName name="IN94_" localSheetId="11">#REF!</definedName>
    <definedName name="IN94_">#REF!</definedName>
    <definedName name="IN95_" localSheetId="11">#REF!</definedName>
    <definedName name="IN95_">#REF!</definedName>
    <definedName name="IN96_" localSheetId="11">#REF!</definedName>
    <definedName name="IN96_">#REF!</definedName>
    <definedName name="IN97_" localSheetId="11">#REF!</definedName>
    <definedName name="IN97_">#REF!</definedName>
    <definedName name="IN98_" localSheetId="11">#REF!</definedName>
    <definedName name="IN98_">#REF!</definedName>
    <definedName name="IN99_" localSheetId="11">#REF!</definedName>
    <definedName name="IN99_">#REF!</definedName>
    <definedName name="INCGG00_" localSheetId="11">#REF!</definedName>
    <definedName name="INCGG00_">#REF!</definedName>
    <definedName name="INCGG93_" localSheetId="11">#REF!</definedName>
    <definedName name="INCGG93_">#REF!</definedName>
    <definedName name="INCGG94_" localSheetId="11">#REF!</definedName>
    <definedName name="INCGG94_">#REF!</definedName>
    <definedName name="INCGG95_" localSheetId="11">#REF!</definedName>
    <definedName name="INCGG95_">#REF!</definedName>
    <definedName name="INCGG96_" localSheetId="11">#REF!</definedName>
    <definedName name="INCGG96_">#REF!</definedName>
    <definedName name="INCGG97_" localSheetId="11">#REF!</definedName>
    <definedName name="INCGG97_">#REF!</definedName>
    <definedName name="INCGG98_" localSheetId="11">#REF!</definedName>
    <definedName name="INCGG98_">#REF!</definedName>
    <definedName name="INCGG99_" localSheetId="11">#REF!</definedName>
    <definedName name="INCGG99_">#REF!</definedName>
    <definedName name="INCSP00_" localSheetId="11">#REF!</definedName>
    <definedName name="INCSP00_">#REF!</definedName>
    <definedName name="INCSP93_" localSheetId="11">#REF!</definedName>
    <definedName name="INCSP93_">#REF!</definedName>
    <definedName name="INCSP94_" localSheetId="11">#REF!</definedName>
    <definedName name="INCSP94_">#REF!</definedName>
    <definedName name="INCSP95_" localSheetId="11">#REF!</definedName>
    <definedName name="INCSP95_">#REF!</definedName>
    <definedName name="INCSP96_" localSheetId="11">#REF!</definedName>
    <definedName name="INCSP96_">#REF!</definedName>
    <definedName name="INCSP97_" localSheetId="11">#REF!</definedName>
    <definedName name="INCSP97_">#REF!</definedName>
    <definedName name="INCSP98_" localSheetId="11">#REF!</definedName>
    <definedName name="INCSP98_">#REF!</definedName>
    <definedName name="INCSP99_" localSheetId="11">#REF!</definedName>
    <definedName name="INCSP99_">#REF!</definedName>
    <definedName name="INCTRAN00_" localSheetId="11">#REF!</definedName>
    <definedName name="INCTRAN00_">#REF!</definedName>
    <definedName name="INCTRAN93_" localSheetId="11">#REF!</definedName>
    <definedName name="INCTRAN93_">#REF!</definedName>
    <definedName name="INCTRAN94_" localSheetId="11">#REF!</definedName>
    <definedName name="INCTRAN94_">#REF!</definedName>
    <definedName name="INCTRAN95_" localSheetId="11">#REF!</definedName>
    <definedName name="INCTRAN95_">#REF!</definedName>
    <definedName name="INCTRAN96_" localSheetId="11">#REF!</definedName>
    <definedName name="INCTRAN96_">#REF!</definedName>
    <definedName name="INCTRAN97_" localSheetId="11">#REF!</definedName>
    <definedName name="INCTRAN97_">#REF!</definedName>
    <definedName name="INCTRAN98_" localSheetId="11">#REF!</definedName>
    <definedName name="INCTRAN98_">#REF!</definedName>
    <definedName name="INCTRAN99_" localSheetId="11">#REF!</definedName>
    <definedName name="INCTRAN99_">#REF!</definedName>
    <definedName name="ingresos" localSheetId="11">#REF!</definedName>
    <definedName name="ingresos">#REF!</definedName>
    <definedName name="INGRESOS_DE_LA_NACION__1996_REAL__1997_ESTIMACION_Y_1998_PROYECCION" localSheetId="11">#REF!</definedName>
    <definedName name="INGRESOS_DE_LA_NACION__1996_REAL__1997_ESTIMACION_Y_1998_PROYECCION">#REF!</definedName>
    <definedName name="ingresos97" localSheetId="11">#REF!</definedName>
    <definedName name="ingresos97">#REF!</definedName>
    <definedName name="KBALANCEVSFMI" localSheetId="11">#REF!</definedName>
    <definedName name="KBALANCEVSFMI">#REF!</definedName>
    <definedName name="liqui" localSheetId="11">#REF!</definedName>
    <definedName name="liqui">#REF!</definedName>
    <definedName name="liquidacion97" localSheetId="11">'[16]LIQUI-TRANSF'!#REF!</definedName>
    <definedName name="liquidacion97">'[16]LIQUI-TRANSF'!#REF!</definedName>
    <definedName name="LPORTADASECTOR" localSheetId="11">#REF!</definedName>
    <definedName name="LPORTADASECTOR">#REF!</definedName>
    <definedName name="M">[17]Datos!$F$34</definedName>
    <definedName name="METROCRECIM" localSheetId="11">#REF!</definedName>
    <definedName name="METROCRECIM">#REF!</definedName>
    <definedName name="METROPESOS" localSheetId="11">#REF!</definedName>
    <definedName name="METROPESOS">#REF!</definedName>
    <definedName name="METROPIB" localSheetId="11">#REF!</definedName>
    <definedName name="METROPIB">#REF!</definedName>
    <definedName name="MINISTRO" localSheetId="11">'[18]CUA1-3'!#REF!</definedName>
    <definedName name="MINISTRO">'[18]CUA1-3'!#REF!</definedName>
    <definedName name="NACION" localSheetId="11">#REF!</definedName>
    <definedName name="NACION">#REF!</definedName>
    <definedName name="NOINCLUIDCRECIM" localSheetId="11">#REF!</definedName>
    <definedName name="NOINCLUIDCRECIM">#REF!</definedName>
    <definedName name="NOINCLUIPESOS" localSheetId="11">#REF!</definedName>
    <definedName name="NOINCLUIPESOS">#REF!</definedName>
    <definedName name="NOVDEUDAFLOTANTE" localSheetId="11">#REF!</definedName>
    <definedName name="NOVDEUDAFLOTANTE">#REF!</definedName>
    <definedName name="NOVEVOLREZAGO" localSheetId="11">#REF!</definedName>
    <definedName name="NOVEVOLREZAGO">#REF!</definedName>
    <definedName name="OE97B" localSheetId="11">#REF!</definedName>
    <definedName name="OE97B">#REF!</definedName>
    <definedName name="OEPROY97" localSheetId="11">#REF!</definedName>
    <definedName name="OEPROY97">#REF!</definedName>
    <definedName name="opetesore00" localSheetId="11">#REF!</definedName>
    <definedName name="opetesore00">#REF!</definedName>
    <definedName name="opetesore98" localSheetId="11">#REF!</definedName>
    <definedName name="opetesore98">#REF!</definedName>
    <definedName name="opetesore99" localSheetId="11">#REF!</definedName>
    <definedName name="opetesore99">#REF!</definedName>
    <definedName name="ORcapital" localSheetId="11">#REF!</definedName>
    <definedName name="ORcapital">#REF!</definedName>
    <definedName name="P">'[14]Pesos ingresos'!$C$2:$U$111</definedName>
    <definedName name="PAGOPROM00_" localSheetId="11">#REF!</definedName>
    <definedName name="PAGOPROM00_">#REF!</definedName>
    <definedName name="PAGOPROM93_" localSheetId="11">#REF!</definedName>
    <definedName name="PAGOPROM93_">#REF!</definedName>
    <definedName name="PAGOPROM94_" localSheetId="11">#REF!</definedName>
    <definedName name="PAGOPROM94_">#REF!</definedName>
    <definedName name="PAGOPROM95_" localSheetId="11">#REF!</definedName>
    <definedName name="PAGOPROM95_">#REF!</definedName>
    <definedName name="PAGOPROM96_" localSheetId="11">#REF!</definedName>
    <definedName name="PAGOPROM96_">#REF!</definedName>
    <definedName name="PAGOPROM97_" localSheetId="11">#REF!</definedName>
    <definedName name="PAGOPROM97_">#REF!</definedName>
    <definedName name="PAGOPROM98_" localSheetId="11">#REF!</definedName>
    <definedName name="PAGOPROM98_">#REF!</definedName>
    <definedName name="PAGOPROM99_" localSheetId="11">#REF!</definedName>
    <definedName name="PAGOPROM99_">#REF!</definedName>
    <definedName name="PARTICIPACIONES_1997___2000" localSheetId="11">'[18]CUA1-3'!#REF!</definedName>
    <definedName name="PARTICIPACIONES_1997___2000">'[18]CUA1-3'!#REF!</definedName>
    <definedName name="PERNOTEC00_" localSheetId="11">#REF!</definedName>
    <definedName name="PERNOTEC00_">#REF!</definedName>
    <definedName name="PERNOTEC93_" localSheetId="11">#REF!</definedName>
    <definedName name="PERNOTEC93_">#REF!</definedName>
    <definedName name="PERNOTEC94_" localSheetId="11">#REF!</definedName>
    <definedName name="PERNOTEC94_">#REF!</definedName>
    <definedName name="PERNOTEC95_" localSheetId="11">#REF!</definedName>
    <definedName name="PERNOTEC95_">#REF!</definedName>
    <definedName name="PERNOTEC96_" localSheetId="11">#REF!</definedName>
    <definedName name="PERNOTEC96_">#REF!</definedName>
    <definedName name="PERNOTEC97_" localSheetId="11">#REF!</definedName>
    <definedName name="PERNOTEC97_">#REF!</definedName>
    <definedName name="PERNOTEC98_" localSheetId="11">#REF!</definedName>
    <definedName name="PERNOTEC98_">#REF!</definedName>
    <definedName name="PERNOTEC99_" localSheetId="11">#REF!</definedName>
    <definedName name="PERNOTEC99_">#REF!</definedName>
    <definedName name="PEROTRA00_" localSheetId="11">#REF!</definedName>
    <definedName name="PEROTRA00_">#REF!</definedName>
    <definedName name="PEROTRA93_" localSheetId="11">#REF!</definedName>
    <definedName name="PEROTRA93_">#REF!</definedName>
    <definedName name="PEROTRA94_" localSheetId="11">#REF!</definedName>
    <definedName name="PEROTRA94_">#REF!</definedName>
    <definedName name="PEROTRA95_" localSheetId="11">#REF!</definedName>
    <definedName name="PEROTRA95_">#REF!</definedName>
    <definedName name="PEROTRA96_" localSheetId="11">#REF!</definedName>
    <definedName name="PEROTRA96_">#REF!</definedName>
    <definedName name="PEROTRA97_" localSheetId="11">#REF!</definedName>
    <definedName name="PEROTRA97_">#REF!</definedName>
    <definedName name="PEROTRA98_" localSheetId="11">#REF!</definedName>
    <definedName name="PEROTRA98_">#REF!</definedName>
    <definedName name="PEROTRA99_" localSheetId="11">#REF!</definedName>
    <definedName name="PEROTRA99_">#REF!</definedName>
    <definedName name="PERTRANS00_" localSheetId="11">#REF!</definedName>
    <definedName name="PERTRANS00_">#REF!</definedName>
    <definedName name="PERTRANS93_" localSheetId="11">#REF!</definedName>
    <definedName name="PERTRANS93_">#REF!</definedName>
    <definedName name="PERTRANS94_" localSheetId="11">#REF!</definedName>
    <definedName name="PERTRANS94_">#REF!</definedName>
    <definedName name="PERTRANS95_" localSheetId="11">#REF!</definedName>
    <definedName name="PERTRANS95_">#REF!</definedName>
    <definedName name="PERTRANS96_" localSheetId="11">#REF!</definedName>
    <definedName name="PERTRANS96_">#REF!</definedName>
    <definedName name="PERTRANS97_" localSheetId="11">#REF!</definedName>
    <definedName name="PERTRANS97_">#REF!</definedName>
    <definedName name="PERTRANS98_" localSheetId="11">#REF!</definedName>
    <definedName name="PERTRANS98_">#REF!</definedName>
    <definedName name="PERTRANS99_" localSheetId="11">#REF!</definedName>
    <definedName name="PERTRANS99_">#REF!</definedName>
    <definedName name="PIB" localSheetId="11">#REF!</definedName>
    <definedName name="PIB">#REF!</definedName>
    <definedName name="PIB00">[3]SUPUESTOS!$O$47</definedName>
    <definedName name="PPTO97" localSheetId="11">#REF!</definedName>
    <definedName name="PPTO97">#REF!</definedName>
    <definedName name="PRESUPUESTO__1998" localSheetId="11">#REF!</definedName>
    <definedName name="PRESUPUESTO__1998">#REF!</definedName>
    <definedName name="PROPIOS" localSheetId="11">#REF!</definedName>
    <definedName name="PROPIOS">#REF!</definedName>
    <definedName name="pyd">'[14]P+D ingresos'!$C$1:$U$111</definedName>
    <definedName name="rango1" localSheetId="11">#REF!</definedName>
    <definedName name="rango1">#REF!</definedName>
    <definedName name="re" localSheetId="11">#REF!</definedName>
    <definedName name="re">#REF!</definedName>
    <definedName name="RECALCULO" localSheetId="11">[11]RESUMEN!#REF!</definedName>
    <definedName name="RECALCULO">[11]RESUMEN!#REF!</definedName>
    <definedName name="RECAPRO00_" localSheetId="11">#REF!</definedName>
    <definedName name="RECAPRO00_">#REF!</definedName>
    <definedName name="RECAPRO93_" localSheetId="11">#REF!</definedName>
    <definedName name="RECAPRO93_">#REF!</definedName>
    <definedName name="RECAPRO94_" localSheetId="11">#REF!</definedName>
    <definedName name="RECAPRO94_">#REF!</definedName>
    <definedName name="RECAPRO95_" localSheetId="11">#REF!</definedName>
    <definedName name="RECAPRO95_">#REF!</definedName>
    <definedName name="RECAPRO96_" localSheetId="11">#REF!</definedName>
    <definedName name="RECAPRO96_">#REF!</definedName>
    <definedName name="RECAPRO97_" localSheetId="11">#REF!</definedName>
    <definedName name="RECAPRO97_">#REF!</definedName>
    <definedName name="RECAPRO98_" localSheetId="11">#REF!</definedName>
    <definedName name="RECAPRO98_">#REF!</definedName>
    <definedName name="RECAPRO99_" localSheetId="11">#REF!</definedName>
    <definedName name="RECAPRO99_">#REF!</definedName>
    <definedName name="REGIONALCRECIM" localSheetId="11">#REF!</definedName>
    <definedName name="REGIONALCRECIM">#REF!</definedName>
    <definedName name="REGIONALPESOS" localSheetId="11">#REF!</definedName>
    <definedName name="REGIONALPESOS">#REF!</definedName>
    <definedName name="REGIONALPIB" localSheetId="11">#REF!</definedName>
    <definedName name="REGIONALPIB">#REF!</definedName>
    <definedName name="REQUERIDOS" localSheetId="11">'[16]LIQUI-TRANSF'!#REF!</definedName>
    <definedName name="REQUERIDOS">'[16]LIQUI-TRANSF'!#REF!</definedName>
    <definedName name="RESTO" localSheetId="11">#REF!</definedName>
    <definedName name="RESTO">#REF!</definedName>
    <definedName name="RESTOCRECIM" localSheetId="11">#REF!</definedName>
    <definedName name="RESTOCRECIM">#REF!</definedName>
    <definedName name="RESTOPESOS" localSheetId="11">#REF!</definedName>
    <definedName name="RESTOPESOS">#REF!</definedName>
    <definedName name="RESTOPIB" localSheetId="11">#REF!</definedName>
    <definedName name="RESTOPIB">#REF!</definedName>
    <definedName name="RESUMIDO" localSheetId="11">#REF!</definedName>
    <definedName name="RESUMIDO">#REF!</definedName>
    <definedName name="rezago" localSheetId="11">#REF!</definedName>
    <definedName name="rezago">#REF!</definedName>
    <definedName name="Rwvu.ComparEneMar9697." hidden="1">'[13]Seguimiento CSF'!$L:$N,'[13]Seguimiento CSF'!$R:$BU</definedName>
    <definedName name="Rwvu.EneFeb." hidden="1">'[13]Seguimiento CSF'!$L:$N,'[13]Seguimiento CSF'!$Q:$AD</definedName>
    <definedName name="Rwvu.Formato._.Corto." hidden="1">'[13]Seguimiento CSF'!$L:$N,'[13]Seguimiento CSF'!$R:$AD,'[13]Seguimiento CSF'!$AH:$AY,'[13]Seguimiento CSF'!$BA:$BH,'[13]Seguimiento CSF'!$BJ:$BQ,'[13]Seguimiento CSF'!$BS:$CF</definedName>
    <definedName name="Rwvu.OPEF._.96." hidden="1">'[13]Resumen OPEF'!$E:$J,'[13]Resumen OPEF'!$M:$Q</definedName>
    <definedName name="Rwvu.OPEF._.97." localSheetId="11" hidden="1">'[13]Resumen OPEF'!$C:$C,'[13]Resumen OPEF'!#REF!,'[13]Resumen OPEF'!$K:$Q</definedName>
    <definedName name="Rwvu.OPEF._.97." hidden="1">'[13]Resumen OPEF'!$C:$C,'[13]Resumen OPEF'!#REF!,'[13]Resumen OPEF'!$K:$Q</definedName>
    <definedName name="SALIR" localSheetId="11">[11]RESUMEN!#REF!</definedName>
    <definedName name="SALIR">[11]RESUMEN!#REF!</definedName>
    <definedName name="SEGSOCIALCRECIM" localSheetId="11">#REF!</definedName>
    <definedName name="SEGSOCIALCRECIM">#REF!</definedName>
    <definedName name="SEGSOCIALPESOS" localSheetId="11">#REF!</definedName>
    <definedName name="SEGSOCIALPESOS">#REF!</definedName>
    <definedName name="SEGSOCIALPIB" localSheetId="11">#REF!</definedName>
    <definedName name="SEGSOCIALPIB">#REF!</definedName>
    <definedName name="SENDEMANDA00_" localSheetId="11">#REF!</definedName>
    <definedName name="SENDEMANDA00_">#REF!</definedName>
    <definedName name="SENDEMANDA93_" localSheetId="11">#REF!</definedName>
    <definedName name="SENDEMANDA93_">#REF!</definedName>
    <definedName name="SENDEMANDA94_" localSheetId="11">#REF!</definedName>
    <definedName name="SENDEMANDA94_">#REF!</definedName>
    <definedName name="SENDEMANDA95_" localSheetId="11">#REF!</definedName>
    <definedName name="SENDEMANDA95_">#REF!</definedName>
    <definedName name="SENDEMANDA96_" localSheetId="11">#REF!</definedName>
    <definedName name="SENDEMANDA96_">#REF!</definedName>
    <definedName name="SENDEMANDA97_" localSheetId="11">#REF!</definedName>
    <definedName name="SENDEMANDA97_">#REF!</definedName>
    <definedName name="SENDEMANDA98_" localSheetId="11">#REF!</definedName>
    <definedName name="SENDEMANDA98_">#REF!</definedName>
    <definedName name="SENDEMANDA99_" localSheetId="11">#REF!</definedName>
    <definedName name="SENDEMANDA99_">#REF!</definedName>
    <definedName name="SENPERDIDAS00_" localSheetId="11">#REF!</definedName>
    <definedName name="SENPERDIDAS00_">#REF!</definedName>
    <definedName name="SENPERDIDAS93_" localSheetId="11">#REF!</definedName>
    <definedName name="SENPERDIDAS93_">#REF!</definedName>
    <definedName name="SENPERDIDAS94_" localSheetId="11">#REF!</definedName>
    <definedName name="SENPERDIDAS94_">#REF!</definedName>
    <definedName name="SENPERDIDAS95_" localSheetId="11">#REF!</definedName>
    <definedName name="SENPERDIDAS95_">#REF!</definedName>
    <definedName name="SENPERDIDAS96_" localSheetId="11">#REF!</definedName>
    <definedName name="SENPERDIDAS96_">#REF!</definedName>
    <definedName name="SENPERDIDAS97_" localSheetId="11">#REF!</definedName>
    <definedName name="SENPERDIDAS97_">#REF!</definedName>
    <definedName name="SENPERDIDAS98_" localSheetId="11">#REF!</definedName>
    <definedName name="SENPERDIDAS98_">#REF!</definedName>
    <definedName name="SENPERDIDAS99_" localSheetId="11">#REF!</definedName>
    <definedName name="SENPERDIDAS99_">#REF!</definedName>
    <definedName name="SENRECAUDO00_" localSheetId="11">#REF!</definedName>
    <definedName name="SENRECAUDO00_">#REF!</definedName>
    <definedName name="SENRECAUDO93_" localSheetId="11">#REF!</definedName>
    <definedName name="SENRECAUDO93_">#REF!</definedName>
    <definedName name="SENRECAUDO94_" localSheetId="11">#REF!</definedName>
    <definedName name="SENRECAUDO94_">#REF!</definedName>
    <definedName name="SENRECAUDO95_" localSheetId="11">#REF!</definedName>
    <definedName name="SENRECAUDO95_">#REF!</definedName>
    <definedName name="SENRECAUDO96_" localSheetId="11">#REF!</definedName>
    <definedName name="SENRECAUDO96_">#REF!</definedName>
    <definedName name="SENRECAUDO97_" localSheetId="11">#REF!</definedName>
    <definedName name="SENRECAUDO97_">#REF!</definedName>
    <definedName name="SENRECAUDO98_" localSheetId="11">#REF!</definedName>
    <definedName name="SENRECAUDO98_">#REF!</definedName>
    <definedName name="SENRECAUDO99_" localSheetId="11">#REF!</definedName>
    <definedName name="SENRECAUDO99_">#REF!</definedName>
    <definedName name="SENSUPERAVIT00_" localSheetId="11">#REF!</definedName>
    <definedName name="SENSUPERAVIT00_">#REF!</definedName>
    <definedName name="SENSUPERAVIT93_" localSheetId="11">#REF!</definedName>
    <definedName name="SENSUPERAVIT93_">#REF!</definedName>
    <definedName name="SENSUPERAVIT94_" localSheetId="11">#REF!</definedName>
    <definedName name="SENSUPERAVIT94_">#REF!</definedName>
    <definedName name="SENSUPERAVIT95_" localSheetId="11">#REF!</definedName>
    <definedName name="SENSUPERAVIT95_">#REF!</definedName>
    <definedName name="SENSUPERAVIT96_" localSheetId="11">#REF!</definedName>
    <definedName name="SENSUPERAVIT96_">#REF!</definedName>
    <definedName name="SENSUPERAVIT97_" localSheetId="11">#REF!</definedName>
    <definedName name="SENSUPERAVIT97_">#REF!</definedName>
    <definedName name="SENSUPERAVIT98_" localSheetId="11">#REF!</definedName>
    <definedName name="SENSUPERAVIT98_">#REF!</definedName>
    <definedName name="SENSUPERAVIT99_" localSheetId="11">#REF!</definedName>
    <definedName name="SENSUPERAVIT99_">#REF!</definedName>
    <definedName name="SENTARIFA00_" localSheetId="11">#REF!</definedName>
    <definedName name="SENTARIFA00_">#REF!</definedName>
    <definedName name="SENTARIFA93_" localSheetId="11">#REF!</definedName>
    <definedName name="SENTARIFA93_">#REF!</definedName>
    <definedName name="SENTARIFA94_" localSheetId="11">#REF!</definedName>
    <definedName name="SENTARIFA94_">#REF!</definedName>
    <definedName name="SENTARIFA95_" localSheetId="11">#REF!</definedName>
    <definedName name="SENTARIFA95_">#REF!</definedName>
    <definedName name="SENTARIFA96_" localSheetId="11">#REF!</definedName>
    <definedName name="SENTARIFA96_">#REF!</definedName>
    <definedName name="SENTARIFA97_" localSheetId="11">#REF!</definedName>
    <definedName name="SENTARIFA97_">#REF!</definedName>
    <definedName name="SENTARIFA98_" localSheetId="11">#REF!</definedName>
    <definedName name="SENTARIFA98_">#REF!</definedName>
    <definedName name="SENTARIFA99_" localSheetId="11">#REF!</definedName>
    <definedName name="SENTARIFA99_">#REF!</definedName>
    <definedName name="SENVARDEM00_" localSheetId="11">#REF!</definedName>
    <definedName name="SENVARDEM00_">#REF!</definedName>
    <definedName name="SENVARDEM93_" localSheetId="11">#REF!</definedName>
    <definedName name="SENVARDEM93_">#REF!</definedName>
    <definedName name="SENVARDEM94_" localSheetId="11">#REF!</definedName>
    <definedName name="SENVARDEM94_">#REF!</definedName>
    <definedName name="SENVARDEM95_" localSheetId="11">#REF!</definedName>
    <definedName name="SENVARDEM95_">#REF!</definedName>
    <definedName name="SENVARDEM96_" localSheetId="11">#REF!</definedName>
    <definedName name="SENVARDEM96_">#REF!</definedName>
    <definedName name="SENVARDEM97_" localSheetId="11">#REF!</definedName>
    <definedName name="SENVARDEM97_">#REF!</definedName>
    <definedName name="SENVARDEM98_" localSheetId="11">#REF!</definedName>
    <definedName name="SENVARDEM98_">#REF!</definedName>
    <definedName name="SENVARDEM99_" localSheetId="11">#REF!</definedName>
    <definedName name="SENVARDEM99_">#REF!</definedName>
    <definedName name="SENVENTAS00_" localSheetId="11">#REF!</definedName>
    <definedName name="SENVENTAS00_">#REF!</definedName>
    <definedName name="SENVENTAS93_" localSheetId="11">#REF!</definedName>
    <definedName name="SENVENTAS93_">#REF!</definedName>
    <definedName name="SENVENTAS94_" localSheetId="11">#REF!</definedName>
    <definedName name="SENVENTAS94_">#REF!</definedName>
    <definedName name="SENVENTAS95_" localSheetId="11">#REF!</definedName>
    <definedName name="SENVENTAS95_">#REF!</definedName>
    <definedName name="SENVENTAS96_" localSheetId="11">#REF!</definedName>
    <definedName name="SENVENTAS96_">#REF!</definedName>
    <definedName name="SENVENTAS97_" localSheetId="11">#REF!</definedName>
    <definedName name="SENVENTAS97_">#REF!</definedName>
    <definedName name="SENVENTAS98_" localSheetId="11">#REF!</definedName>
    <definedName name="SENVENTAS98_">#REF!</definedName>
    <definedName name="SENVENTAS99_" localSheetId="11">#REF!</definedName>
    <definedName name="SENVENTAS99_">#REF!</definedName>
    <definedName name="SERVICIODEUDANACION" localSheetId="11">'[19]DETALLE-DEUDA'!#REF!</definedName>
    <definedName name="SERVICIODEUDANACION">'[19]DETALLE-DEUDA'!#REF!</definedName>
    <definedName name="Servicios_personales" localSheetId="11">#REF!</definedName>
    <definedName name="Servicios_personales">#REF!</definedName>
    <definedName name="SI" localSheetId="11">'[20]CUA1-3'!#REF!</definedName>
    <definedName name="SI">'[20]CUA1-3'!#REF!</definedName>
    <definedName name="SORTEADO" localSheetId="11">#REF!</definedName>
    <definedName name="SORTEADO">#REF!</definedName>
    <definedName name="SUBDIRECTOR" localSheetId="11">#REF!</definedName>
    <definedName name="SUBDIRECTOR">#REF!</definedName>
    <definedName name="TCP00_" localSheetId="11">#REF!</definedName>
    <definedName name="TCP00_">#REF!</definedName>
    <definedName name="TCP93_" localSheetId="11">#REF!</definedName>
    <definedName name="TCP93_">#REF!</definedName>
    <definedName name="TCP94_" localSheetId="11">#REF!</definedName>
    <definedName name="TCP94_">#REF!</definedName>
    <definedName name="TCP95_" localSheetId="11">#REF!</definedName>
    <definedName name="TCP95_">#REF!</definedName>
    <definedName name="TCP96_" localSheetId="11">#REF!</definedName>
    <definedName name="TCP96_">#REF!</definedName>
    <definedName name="TCP97_" localSheetId="11">#REF!</definedName>
    <definedName name="TCP97_">#REF!</definedName>
    <definedName name="TCP98_" localSheetId="11">#REF!</definedName>
    <definedName name="TCP98_">#REF!</definedName>
    <definedName name="TCP99_" localSheetId="11">#REF!</definedName>
    <definedName name="TCP99_">#REF!</definedName>
    <definedName name="TELECOMCRECIM" localSheetId="11">#REF!</definedName>
    <definedName name="TELECOMCRECIM">#REF!</definedName>
    <definedName name="TELECOMPESOS" localSheetId="11">#REF!</definedName>
    <definedName name="TELECOMPESOS">#REF!</definedName>
    <definedName name="TELECOMPIB" localSheetId="11">#REF!</definedName>
    <definedName name="TELECOMPIB">#REF!</definedName>
    <definedName name="TODO" localSheetId="11">#REF!</definedName>
    <definedName name="TODO">#REF!</definedName>
    <definedName name="TOTAL" localSheetId="11">#REF!</definedName>
    <definedName name="TOTAL">#REF!</definedName>
    <definedName name="tranferencias" localSheetId="11">#REF!</definedName>
    <definedName name="tranferencias">#REF!</definedName>
    <definedName name="uno" localSheetId="11">#REF!</definedName>
    <definedName name="uno">#REF!</definedName>
    <definedName name="v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valor" localSheetId="11">#REF!</definedName>
    <definedName name="valor">#REF!</definedName>
    <definedName name="valorpuntoIng" localSheetId="11">#REF!</definedName>
    <definedName name="valorpuntoIng">#REF!</definedName>
    <definedName name="VARIACIONES" localSheetId="11">#REF!</definedName>
    <definedName name="VARIACIONES">#REF!</definedName>
    <definedName name="VIGENCIA">'[5]PAGOS VIGENCIA t'!$A$2:$AS$55</definedName>
    <definedName name="Vigencia_1999" localSheetId="11">#REF!</definedName>
    <definedName name="Vigencia_1999">#REF!</definedName>
    <definedName name="Vigencia_2000" localSheetId="11">#REF!</definedName>
    <definedName name="Vigencia_2000">#REF!</definedName>
    <definedName name="Vigencia_2001" localSheetId="11">#REF!</definedName>
    <definedName name="Vigencia_2001">#REF!</definedName>
    <definedName name="Vigencia_2002" localSheetId="11">#REF!</definedName>
    <definedName name="Vigencia_2002">#REF!</definedName>
    <definedName name="wvu.ComparEneMar9697." hidden="1">{TRUE,TRUE,-2.75,-17.75,483,255,FALSE,TRUE,TRUE,TRUE,0,43,#N/A,1,#N/A,9.08333333333333,25.6923076923077,1,FALSE,FALSE,3,TRUE,1,FALSE,75,"Swvu.ComparEneMar9697.","ACwvu.ComparEneMar9697.",#N/A,FALSE,FALSE,1.78,0.787401575,0.74,0.984251969,2,"","",FALSE,FALSE,FALSE,FALSE,1,#N/A,1,1,"=R3C3:R96C47",FALSE,"Rwvu.ComparEneMar9697.","Cwvu.ComparEneMar9697.",FALSE,FALSE,FALSE,1,300,300,FALSE,FALSE,TRUE,TRUE,TRUE}</definedName>
    <definedName name="wvu.EneFeb." hidden="1">{TRUE,TRUE,-2.75,-17.75,483,276.75,FALSE,TRUE,TRUE,TRUE,0,3,15,1,110,11,8,4,TRUE,TRUE,3,TRUE,1,TRUE,75,"Swvu.EneFeb.","ACwvu.EneFeb.",#N/A,FALSE,FALSE,1.24,0.787401575,0.74,0.984251969,1,"","",FALSE,FALSE,FALSE,FALSE,1,#N/A,1,1,#DIV/0!,FALSE,"Rwvu.EneFeb.","Cwvu.EneFeb.",FALSE,FALSE,FALSE,1,300,300,FALSE,FALSE,TRUE,TRUE,TRUE}</definedName>
    <definedName name="wvu.Formato._.Corto." hidden="1">{FALSE,TRUE,-2.75,-17,483,255.75,FALSE,TRUE,TRUE,TRUE,0,9,#N/A,2,#N/A,27.4237288135593,27.5384615384615,1,FALSE,FALSE,3,TRUE,1,FALSE,75,"Swvu.Formato._.Corto.","ACwvu.Formato._.Corto.",#N/A,FALSE,FALSE,0.25,0.58,0.3,0.34,2,"","",FALSE,FALSE,FALSE,FALSE,1,#N/A,1,1,FALSE,FALSE,"Rwvu.Formato._.Corto.","Cwvu.Formato._.Corto.",FALSE,FALSE,FALSE,1,300,300,FALSE,FALSE,TRUE,TRUE,TRUE}</definedName>
    <definedName name="wvu.Formato._.Total." hidden="1">{TRUE,TRUE,-2.75,-17,483,276.75,FALSE,TRUE,TRUE,TRUE,0,2,#N/A,1,#N/A,12.5875,23.9230769230769,1,FALSE,FALSE,3,TRUE,1,FALSE,75,"Swvu.Formato._.Total.","ACwvu.Formato._.Total.",#N/A,FALSE,FALSE,1.78,0.787401575,0.74,0.984251969,1,"","",FALSE,FALSE,FALSE,FALSE,1,#N/A,1,1,"=R3C3:R149C30",FALSE,"Rwvu.Formato._.Total.","Cwvu.Formato._.Total.",FALSE,FALSE,FALSE,5,300,300,FALSE,FALSE,TRUE,TRUE,TRUE}</definedName>
    <definedName name="wvu.OPEF._.96." hidden="1">{TRUE,TRUE,-2.75,-17.75,483,276.75,FALSE,TRUE,TRUE,TRUE,0,1,#N/A,4,#N/A,8.57142857142857,19.625,1,FALSE,FALSE,3,TRUE,1,FALSE,75,"Swvu.OPEF._.96.","ACwvu.OPEF._.96.",#N/A,FALSE,FALSE,1.88,0.787401575,0.39,0.6,1,"","",FALSE,FALSE,FALSE,FALSE,1,#N/A,1,1,"=R4C2:R117C13",FALSE,"Rwvu.OPEF._.96.",#N/A,FALSE,FALSE,FALSE,5,300,300,FALSE,FALSE,TRUE,TRUE,TRUE}</definedName>
    <definedName name="wvu.OPEF._.97." hidden="1">{TRUE,TRUE,-2.75,-17.75,483,276.75,FALSE,TRUE,TRUE,TRUE,0,2,#N/A,1,#N/A,6.24489795918367,20,1,FALSE,FALSE,3,TRUE,1,FALSE,75,"Swvu.OPEF._.97.","ACwvu.OPEF._.97.",#N/A,FALSE,FALSE,1.88,0.787401575,0.39,1.56,1,"","",FALSE,FALSE,FALSE,FALSE,1,#N/A,1,1,"=R4C2:R117C9",FALSE,"Rwvu.OPEF._.97.",#N/A,FALSE,FALSE,FALSE,5,300,300,FALSE,FALSE,TRUE,TRUE,TRUE}</definedName>
    <definedName name="Z" localSheetId="11">'[20]CUA1-3'!#REF!</definedName>
    <definedName name="Z">'[20]CUA1-3'!#REF!</definedName>
    <definedName name="Z_91E95AE5_DCC2_11D0_8DF1_00805F2A002D_.wvu.Cols" hidden="1">'[13]Seguimiento CSF'!$L:$N,'[13]Seguimiento CSF'!$R:$BU</definedName>
    <definedName name="Z_91E95AE6_DCC2_11D0_8DF1_00805F2A002D_.wvu.Cols" hidden="1">'[13]Seguimiento CSF'!$L:$N,'[13]Seguimiento CSF'!$Q:$AD</definedName>
    <definedName name="Z_91E95AE6_DCC2_11D0_8DF1_00805F2A002D_.wvu.Rows" localSheetId="11" hidden="1">'[13]Seguimiento CSF'!#REF!,'[13]Seguimiento CSF'!#REF!</definedName>
    <definedName name="Z_91E95AE6_DCC2_11D0_8DF1_00805F2A002D_.wvu.Rows" hidden="1">'[13]Seguimiento CSF'!#REF!,'[13]Seguimiento CSF'!#REF!</definedName>
    <definedName name="Z_91E95AE7_DCC2_11D0_8DF1_00805F2A002D_.wvu.Cols" hidden="1">'[13]Resumen MES OPEF'!$C:$C,'[13]Resumen MES OPEF'!$N:$N,'[13]Resumen MES OPEF'!$Y:$Y,'[13]Resumen MES OPEF'!$AL:$AL,'[13]Resumen MES OPEF'!$AV:$AV,'[13]Resumen MES OPEF'!$BG:$BG,'[13]Resumen MES OPEF'!$BR:$BR,'[13]Resumen MES OPEF'!$CC:$CC</definedName>
    <definedName name="Z_91E95AE8_DCC2_11D0_8DF1_00805F2A002D_.wvu.Cols" hidden="1">'[13]Seguimiento CSF'!$L:$N,'[13]Seguimiento CSF'!$R:$AD,'[13]Seguimiento CSF'!$AY:$AY,'[13]Seguimiento CSF'!$BH:$BH,'[13]Seguimiento CSF'!$BQ:$BQ</definedName>
    <definedName name="Z_91E95AE9_DCC2_11D0_8DF1_00805F2A002D_.wvu.Cols" hidden="1">'[13]Seguimiento CSF'!$L:$N,'[13]Seguimiento CSF'!$R:$AD,'[13]Seguimiento CSF'!$AH:$AY,'[13]Seguimiento CSF'!$BA:$BH,'[13]Seguimiento CSF'!$BJ:$BQ,'[13]Seguimiento CSF'!$BS:$CF</definedName>
    <definedName name="Z_91E95AEB_DCC2_11D0_8DF1_00805F2A002D_.wvu.Cols" hidden="1">'[13]Resumen OPEF'!$E:$J,'[13]Resumen OPEF'!$M:$Q</definedName>
    <definedName name="Z_91E95AEC_DCC2_11D0_8DF1_00805F2A002D_.wvu.Cols" hidden="1">'[13]Resumen OPEF'!$C:$C,'[13]Resumen OPEF'!$E:$E,'[13]Resumen OPEF'!$H:$I,'[13]Resumen OPEF'!$K:$L,'[13]Resumen OPEF'!$O:$O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14" i="29" l="1"/>
  <c r="AN18" i="29"/>
  <c r="AN3" i="29"/>
  <c r="AN13" i="29"/>
  <c r="AN24" i="29"/>
  <c r="AN31" i="29"/>
  <c r="AN22" i="29"/>
  <c r="AN25" i="29"/>
  <c r="AN30" i="29"/>
  <c r="AN21" i="29"/>
  <c r="AN28" i="29"/>
  <c r="AN27" i="29"/>
  <c r="AN26" i="29"/>
  <c r="AN19" i="29"/>
  <c r="AN20" i="29"/>
  <c r="AN17" i="29"/>
  <c r="AN29" i="29"/>
  <c r="AN8" i="29"/>
  <c r="AN16" i="29"/>
  <c r="AN15" i="29"/>
  <c r="AN11" i="29"/>
  <c r="AN32" i="29"/>
  <c r="AN12" i="29"/>
  <c r="AN23" i="29"/>
  <c r="AN6" i="29"/>
  <c r="AN9" i="29"/>
  <c r="AN7" i="29"/>
  <c r="AN5" i="29"/>
  <c r="AN4" i="29"/>
  <c r="AN33" i="29"/>
  <c r="AN10" i="29"/>
  <c r="AO13" i="29"/>
  <c r="AO3" i="29"/>
  <c r="AO18" i="29"/>
  <c r="AO14" i="29"/>
  <c r="AO10" i="29"/>
  <c r="AO33" i="29"/>
  <c r="AO4" i="29"/>
  <c r="AO5" i="29"/>
  <c r="AO7" i="29"/>
  <c r="AO9" i="29"/>
  <c r="AO6" i="29"/>
  <c r="AO23" i="29"/>
  <c r="AO12" i="29"/>
  <c r="AO32" i="29"/>
  <c r="AO11" i="29"/>
  <c r="AO15" i="29"/>
  <c r="AO16" i="29"/>
  <c r="AO8" i="29"/>
  <c r="AO29" i="29"/>
  <c r="AO17" i="29"/>
  <c r="AO20" i="29"/>
  <c r="AO19" i="29"/>
  <c r="AO26" i="29"/>
  <c r="AO27" i="29"/>
  <c r="AO28" i="29"/>
  <c r="AO21" i="29"/>
  <c r="AO30" i="29"/>
  <c r="AO25" i="29"/>
  <c r="AO22" i="29"/>
  <c r="AO31" i="29"/>
  <c r="AO24" i="29"/>
  <c r="AJ3" i="29"/>
  <c r="AM6" i="29"/>
  <c r="AM9" i="29"/>
  <c r="AM7" i="29"/>
  <c r="AM5" i="29"/>
  <c r="AM4" i="29"/>
  <c r="AM33" i="29"/>
  <c r="AM10" i="29"/>
  <c r="AM14" i="29"/>
  <c r="AM18" i="29"/>
  <c r="AM3" i="29"/>
  <c r="AM13" i="29"/>
  <c r="AL34" i="29"/>
  <c r="AQ31" i="29" s="1"/>
  <c r="AI34" i="29"/>
  <c r="AJ34" i="29" s="1"/>
  <c r="H34" i="29"/>
  <c r="G34" i="29"/>
  <c r="F34" i="29"/>
  <c r="E34" i="29"/>
  <c r="AM24" i="29"/>
  <c r="AJ24" i="29"/>
  <c r="H33" i="29"/>
  <c r="G33" i="29"/>
  <c r="F33" i="29"/>
  <c r="E33" i="29"/>
  <c r="AM31" i="29"/>
  <c r="AJ31" i="29"/>
  <c r="H32" i="29"/>
  <c r="G32" i="29"/>
  <c r="F32" i="29"/>
  <c r="E32" i="29"/>
  <c r="AM22" i="29"/>
  <c r="AJ22" i="29"/>
  <c r="H31" i="29"/>
  <c r="G31" i="29"/>
  <c r="F31" i="29"/>
  <c r="E31" i="29"/>
  <c r="AM25" i="29"/>
  <c r="AJ25" i="29"/>
  <c r="H30" i="29"/>
  <c r="G30" i="29"/>
  <c r="F30" i="29"/>
  <c r="E30" i="29"/>
  <c r="AM30" i="29"/>
  <c r="AJ30" i="29"/>
  <c r="H29" i="29"/>
  <c r="G29" i="29"/>
  <c r="F29" i="29"/>
  <c r="E29" i="29"/>
  <c r="AM21" i="29"/>
  <c r="AJ21" i="29"/>
  <c r="H28" i="29"/>
  <c r="G28" i="29"/>
  <c r="F28" i="29"/>
  <c r="E28" i="29"/>
  <c r="AM28" i="29"/>
  <c r="AJ28" i="29"/>
  <c r="H27" i="29"/>
  <c r="G27" i="29"/>
  <c r="F27" i="29"/>
  <c r="E27" i="29"/>
  <c r="AM27" i="29"/>
  <c r="AJ27" i="29"/>
  <c r="H26" i="29"/>
  <c r="G26" i="29"/>
  <c r="F26" i="29"/>
  <c r="E26" i="29"/>
  <c r="AM26" i="29"/>
  <c r="AJ26" i="29"/>
  <c r="H25" i="29"/>
  <c r="G25" i="29"/>
  <c r="F25" i="29"/>
  <c r="E25" i="29"/>
  <c r="AM19" i="29"/>
  <c r="AJ19" i="29"/>
  <c r="H24" i="29"/>
  <c r="G24" i="29"/>
  <c r="F24" i="29"/>
  <c r="E24" i="29"/>
  <c r="AM20" i="29"/>
  <c r="AJ20" i="29"/>
  <c r="H23" i="29"/>
  <c r="G23" i="29"/>
  <c r="F23" i="29"/>
  <c r="E23" i="29"/>
  <c r="AM17" i="29"/>
  <c r="AJ17" i="29"/>
  <c r="H22" i="29"/>
  <c r="G22" i="29"/>
  <c r="F22" i="29"/>
  <c r="E22" i="29"/>
  <c r="AM29" i="29"/>
  <c r="AJ29" i="29"/>
  <c r="H21" i="29"/>
  <c r="G21" i="29"/>
  <c r="I21" i="29" s="1"/>
  <c r="F21" i="29"/>
  <c r="E21" i="29"/>
  <c r="AM8" i="29"/>
  <c r="AJ8" i="29"/>
  <c r="H20" i="29"/>
  <c r="G20" i="29"/>
  <c r="F20" i="29"/>
  <c r="E20" i="29"/>
  <c r="AM16" i="29"/>
  <c r="AJ16" i="29"/>
  <c r="H19" i="29"/>
  <c r="G19" i="29"/>
  <c r="I19" i="29" s="1"/>
  <c r="F19" i="29"/>
  <c r="E19" i="29"/>
  <c r="AM15" i="29"/>
  <c r="AJ15" i="29"/>
  <c r="H18" i="29"/>
  <c r="G18" i="29"/>
  <c r="F18" i="29"/>
  <c r="E18" i="29"/>
  <c r="AM11" i="29"/>
  <c r="AJ11" i="29"/>
  <c r="H17" i="29"/>
  <c r="G17" i="29"/>
  <c r="F17" i="29"/>
  <c r="E17" i="29"/>
  <c r="AM32" i="29"/>
  <c r="AJ32" i="29"/>
  <c r="H16" i="29"/>
  <c r="G16" i="29"/>
  <c r="F16" i="29"/>
  <c r="E16" i="29"/>
  <c r="AM12" i="29"/>
  <c r="AJ12" i="29"/>
  <c r="H15" i="29"/>
  <c r="G15" i="29"/>
  <c r="F15" i="29"/>
  <c r="E15" i="29"/>
  <c r="AM23" i="29"/>
  <c r="AJ23" i="29"/>
  <c r="H14" i="29"/>
  <c r="G14" i="29"/>
  <c r="F14" i="29"/>
  <c r="E14" i="29"/>
  <c r="AJ6" i="29"/>
  <c r="H13" i="29"/>
  <c r="G13" i="29"/>
  <c r="F13" i="29"/>
  <c r="E13" i="29"/>
  <c r="AJ9" i="29"/>
  <c r="H12" i="29"/>
  <c r="G12" i="29"/>
  <c r="F12" i="29"/>
  <c r="E12" i="29"/>
  <c r="AJ7" i="29"/>
  <c r="H11" i="29"/>
  <c r="I11" i="29" s="1"/>
  <c r="G11" i="29"/>
  <c r="F11" i="29"/>
  <c r="E11" i="29"/>
  <c r="AJ5" i="29"/>
  <c r="H10" i="29"/>
  <c r="G10" i="29"/>
  <c r="F10" i="29"/>
  <c r="E10" i="29"/>
  <c r="AJ4" i="29"/>
  <c r="H9" i="29"/>
  <c r="G9" i="29"/>
  <c r="F9" i="29"/>
  <c r="E9" i="29"/>
  <c r="AJ33" i="29"/>
  <c r="H8" i="29"/>
  <c r="G8" i="29"/>
  <c r="F8" i="29"/>
  <c r="E8" i="29"/>
  <c r="AJ10" i="29"/>
  <c r="H7" i="29"/>
  <c r="G7" i="29"/>
  <c r="F7" i="29"/>
  <c r="E7" i="29"/>
  <c r="AJ14" i="29"/>
  <c r="H6" i="29"/>
  <c r="G6" i="29"/>
  <c r="F6" i="29"/>
  <c r="E6" i="29"/>
  <c r="AJ18" i="29"/>
  <c r="H5" i="29"/>
  <c r="G5" i="29"/>
  <c r="F5" i="29"/>
  <c r="E5" i="29"/>
  <c r="H4" i="29"/>
  <c r="G4" i="29"/>
  <c r="F4" i="29"/>
  <c r="E4" i="29"/>
  <c r="AJ13" i="29"/>
  <c r="H3" i="29"/>
  <c r="G3" i="29"/>
  <c r="F3" i="29"/>
  <c r="E3" i="29"/>
  <c r="W111" i="19"/>
  <c r="W112" i="19"/>
  <c r="W113" i="19"/>
  <c r="W120" i="19"/>
  <c r="W122" i="19" s="1"/>
  <c r="AC126" i="19" s="1"/>
  <c r="W121" i="19"/>
  <c r="X122" i="19"/>
  <c r="Y122" i="19"/>
  <c r="Z122" i="19"/>
  <c r="AA122" i="19"/>
  <c r="AB122" i="19"/>
  <c r="AC122" i="19"/>
  <c r="AN34" i="29" l="1"/>
  <c r="AP4" i="29"/>
  <c r="AP7" i="29"/>
  <c r="AP11" i="29"/>
  <c r="I27" i="29"/>
  <c r="AP29" i="29"/>
  <c r="I3" i="29"/>
  <c r="AO34" i="29"/>
  <c r="AP28" i="29"/>
  <c r="AP12" i="29"/>
  <c r="AP5" i="29"/>
  <c r="AP15" i="29"/>
  <c r="AP27" i="29"/>
  <c r="AP14" i="29"/>
  <c r="AP8" i="29"/>
  <c r="I4" i="29"/>
  <c r="I7" i="29"/>
  <c r="AP24" i="29"/>
  <c r="AP18" i="29"/>
  <c r="AP23" i="29"/>
  <c r="AP26" i="29"/>
  <c r="I15" i="29"/>
  <c r="AP20" i="29"/>
  <c r="AP6" i="29"/>
  <c r="AP32" i="29"/>
  <c r="I18" i="29"/>
  <c r="AP16" i="29"/>
  <c r="AP17" i="29"/>
  <c r="AP33" i="29"/>
  <c r="I26" i="29"/>
  <c r="I14" i="29"/>
  <c r="I31" i="29"/>
  <c r="AP31" i="29"/>
  <c r="AR31" i="29" s="1"/>
  <c r="I9" i="29"/>
  <c r="AP9" i="29"/>
  <c r="AP10" i="29"/>
  <c r="I25" i="29"/>
  <c r="I6" i="29"/>
  <c r="AP3" i="29"/>
  <c r="I13" i="29"/>
  <c r="I30" i="29"/>
  <c r="I20" i="29"/>
  <c r="I5" i="29"/>
  <c r="I23" i="29"/>
  <c r="AP19" i="29"/>
  <c r="AP22" i="29"/>
  <c r="AP34" i="29"/>
  <c r="I10" i="29"/>
  <c r="I17" i="29"/>
  <c r="I32" i="29"/>
  <c r="I8" i="29"/>
  <c r="I28" i="29"/>
  <c r="I12" i="29"/>
  <c r="I24" i="29"/>
  <c r="I34" i="29"/>
  <c r="I22" i="29"/>
  <c r="I33" i="29"/>
  <c r="I16" i="29"/>
  <c r="I29" i="29"/>
  <c r="AQ13" i="29"/>
  <c r="AP25" i="29"/>
  <c r="AP30" i="29"/>
  <c r="AP21" i="29"/>
  <c r="AP13" i="29"/>
  <c r="AQ18" i="29"/>
  <c r="AQ10" i="29"/>
  <c r="AQ4" i="29"/>
  <c r="AR4" i="29" s="1"/>
  <c r="AQ9" i="29"/>
  <c r="AQ23" i="29"/>
  <c r="AQ32" i="29"/>
  <c r="AQ15" i="29"/>
  <c r="AQ8" i="29"/>
  <c r="AQ17" i="29"/>
  <c r="AQ19" i="29"/>
  <c r="AQ27" i="29"/>
  <c r="AQ21" i="29"/>
  <c r="AQ22" i="29"/>
  <c r="AQ34" i="29"/>
  <c r="AQ7" i="29"/>
  <c r="AQ24" i="29"/>
  <c r="AQ3" i="29"/>
  <c r="AQ14" i="29"/>
  <c r="AQ33" i="29"/>
  <c r="AQ5" i="29"/>
  <c r="AQ6" i="29"/>
  <c r="AQ12" i="29"/>
  <c r="AQ11" i="29"/>
  <c r="AQ16" i="29"/>
  <c r="AQ29" i="29"/>
  <c r="AQ20" i="29"/>
  <c r="AQ26" i="29"/>
  <c r="AQ28" i="29"/>
  <c r="AQ30" i="29"/>
  <c r="AQ25" i="29"/>
  <c r="AB126" i="19"/>
  <c r="Z126" i="19"/>
  <c r="Y126" i="19"/>
  <c r="X126" i="19"/>
  <c r="AA126" i="19"/>
  <c r="W126" i="19"/>
  <c r="W115" i="19"/>
  <c r="AA115" i="19"/>
  <c r="AC121" i="19"/>
  <c r="AC120" i="19"/>
  <c r="AB120" i="19"/>
  <c r="AA120" i="19"/>
  <c r="Z120" i="19"/>
  <c r="Y120" i="19"/>
  <c r="X120" i="19"/>
  <c r="AC117" i="19"/>
  <c r="AB117" i="19"/>
  <c r="AC116" i="19"/>
  <c r="AB116" i="19"/>
  <c r="AA116" i="19"/>
  <c r="Z116" i="19"/>
  <c r="Y116" i="19"/>
  <c r="X116" i="19"/>
  <c r="W116" i="19"/>
  <c r="AC115" i="19"/>
  <c r="AB115" i="19"/>
  <c r="Z115" i="19"/>
  <c r="Y115" i="19"/>
  <c r="X115" i="19"/>
  <c r="AC114" i="19"/>
  <c r="AB114" i="19"/>
  <c r="AA114" i="19"/>
  <c r="Z114" i="19"/>
  <c r="Y114" i="19"/>
  <c r="X114" i="19"/>
  <c r="W114" i="19"/>
  <c r="AC113" i="19"/>
  <c r="AB113" i="19"/>
  <c r="AA113" i="19"/>
  <c r="Z113" i="19"/>
  <c r="Y113" i="19"/>
  <c r="X113" i="19"/>
  <c r="AC112" i="19"/>
  <c r="AB112" i="19"/>
  <c r="AA112" i="19"/>
  <c r="Z112" i="19"/>
  <c r="Y112" i="19"/>
  <c r="X112" i="19"/>
  <c r="AC111" i="19"/>
  <c r="AB111" i="19"/>
  <c r="AA111" i="19"/>
  <c r="Z111" i="19"/>
  <c r="Y111" i="19"/>
  <c r="X111" i="19"/>
  <c r="AC110" i="19"/>
  <c r="AB110" i="19"/>
  <c r="AC109" i="19"/>
  <c r="AB109" i="19"/>
  <c r="AA109" i="19"/>
  <c r="Z109" i="19"/>
  <c r="Y109" i="19"/>
  <c r="X109" i="19"/>
  <c r="W109" i="19"/>
  <c r="AC108" i="19"/>
  <c r="AB108" i="19"/>
  <c r="AA108" i="19"/>
  <c r="Z108" i="19"/>
  <c r="Y108" i="19"/>
  <c r="X108" i="19"/>
  <c r="W108" i="19"/>
  <c r="AC107" i="19"/>
  <c r="AB107" i="19"/>
  <c r="AA107" i="19"/>
  <c r="Z107" i="19"/>
  <c r="Y107" i="19"/>
  <c r="X107" i="19"/>
  <c r="W107" i="19"/>
  <c r="AC106" i="19"/>
  <c r="AB106" i="19"/>
  <c r="AA106" i="19"/>
  <c r="Z106" i="19"/>
  <c r="Y106" i="19"/>
  <c r="X106" i="19"/>
  <c r="W106" i="19"/>
  <c r="AC105" i="19"/>
  <c r="AB105" i="19"/>
  <c r="AA105" i="19"/>
  <c r="Z105" i="19"/>
  <c r="Y105" i="19"/>
  <c r="X105" i="19"/>
  <c r="W105" i="19"/>
  <c r="AC104" i="19"/>
  <c r="AB104" i="19"/>
  <c r="AA104" i="19"/>
  <c r="Z104" i="19"/>
  <c r="Y104" i="19"/>
  <c r="X104" i="19"/>
  <c r="W104" i="19"/>
  <c r="AC103" i="19"/>
  <c r="AB103" i="19"/>
  <c r="AA103" i="19"/>
  <c r="Z103" i="19"/>
  <c r="Y103" i="19"/>
  <c r="X103" i="19"/>
  <c r="W103" i="19"/>
  <c r="X83" i="19"/>
  <c r="Y83" i="19"/>
  <c r="Z83" i="19"/>
  <c r="AA83" i="19"/>
  <c r="W83" i="19"/>
  <c r="X90" i="19"/>
  <c r="Y90" i="19"/>
  <c r="Z90" i="19"/>
  <c r="AA90" i="19"/>
  <c r="W90" i="19"/>
  <c r="X82" i="19"/>
  <c r="Y82" i="19"/>
  <c r="Z82" i="19"/>
  <c r="AA82" i="19"/>
  <c r="W82" i="19"/>
  <c r="X81" i="19"/>
  <c r="Y81" i="19"/>
  <c r="Z81" i="19"/>
  <c r="AA81" i="19"/>
  <c r="W81" i="19"/>
  <c r="AB94" i="19"/>
  <c r="AB96" i="19" s="1"/>
  <c r="AC94" i="19"/>
  <c r="AC96" i="19" s="1"/>
  <c r="C19" i="22"/>
  <c r="AR12" i="29" l="1"/>
  <c r="AR29" i="29"/>
  <c r="AR14" i="29"/>
  <c r="AR16" i="29"/>
  <c r="AR23" i="29"/>
  <c r="AR11" i="29"/>
  <c r="AR8" i="29"/>
  <c r="AR28" i="29"/>
  <c r="AR15" i="29"/>
  <c r="AR5" i="29"/>
  <c r="AR26" i="29"/>
  <c r="AR7" i="29"/>
  <c r="AR20" i="29"/>
  <c r="AR18" i="29"/>
  <c r="AR27" i="29"/>
  <c r="AR13" i="29"/>
  <c r="AR33" i="29"/>
  <c r="AR3" i="29"/>
  <c r="AR24" i="29"/>
  <c r="AR9" i="29"/>
  <c r="AR32" i="29"/>
  <c r="AR19" i="29"/>
  <c r="AR10" i="29"/>
  <c r="AR6" i="29"/>
  <c r="AR17" i="29"/>
  <c r="AR30" i="29"/>
  <c r="AR34" i="29"/>
  <c r="AR22" i="29"/>
  <c r="AR21" i="29"/>
  <c r="AR25" i="29"/>
  <c r="AB121" i="19"/>
  <c r="AB123" i="19" s="1"/>
  <c r="AC123" i="19"/>
  <c r="X94" i="19"/>
  <c r="Y94" i="19"/>
  <c r="AA94" i="19"/>
  <c r="Z94" i="19"/>
  <c r="C3" i="22"/>
  <c r="D3" i="22"/>
  <c r="H3" i="22" s="1"/>
  <c r="C29" i="21"/>
  <c r="D29" i="21"/>
  <c r="C20" i="21"/>
  <c r="G8" i="22"/>
  <c r="G9" i="22"/>
  <c r="G13" i="22"/>
  <c r="G10" i="22"/>
  <c r="G15" i="22"/>
  <c r="G16" i="22"/>
  <c r="G17" i="22"/>
  <c r="G14" i="22"/>
  <c r="G11" i="22"/>
  <c r="G7" i="22"/>
  <c r="G5" i="22"/>
  <c r="G4" i="22"/>
  <c r="G12" i="22"/>
  <c r="G6" i="22"/>
  <c r="H8" i="22"/>
  <c r="H9" i="22"/>
  <c r="H13" i="22"/>
  <c r="H10" i="22"/>
  <c r="H15" i="22"/>
  <c r="H16" i="22"/>
  <c r="H17" i="22"/>
  <c r="H14" i="22"/>
  <c r="H11" i="22"/>
  <c r="H7" i="22"/>
  <c r="H5" i="22"/>
  <c r="H4" i="22"/>
  <c r="H12" i="22"/>
  <c r="H6" i="22"/>
  <c r="D34" i="21"/>
  <c r="Y96" i="19" l="1"/>
  <c r="Y121" i="19"/>
  <c r="AA96" i="19"/>
  <c r="AA121" i="19"/>
  <c r="Z96" i="19"/>
  <c r="Z121" i="19"/>
  <c r="X96" i="19"/>
  <c r="X121" i="19"/>
  <c r="C34" i="21"/>
  <c r="G3" i="22"/>
  <c r="X123" i="19" l="1"/>
  <c r="Z123" i="19"/>
  <c r="Y123" i="19"/>
  <c r="AA123" i="19"/>
  <c r="F31" i="21" l="1"/>
  <c r="E31" i="21"/>
  <c r="F30" i="21"/>
  <c r="E30" i="21"/>
  <c r="F28" i="21"/>
  <c r="E28" i="21"/>
  <c r="F27" i="21"/>
  <c r="E27" i="21"/>
  <c r="F26" i="21"/>
  <c r="E26" i="21"/>
  <c r="D32" i="21"/>
  <c r="F32" i="21" s="1"/>
  <c r="C32" i="21"/>
  <c r="E32" i="21" s="1"/>
  <c r="C40" i="20"/>
  <c r="E4" i="21" l="1"/>
  <c r="F4" i="21"/>
  <c r="E5" i="21"/>
  <c r="F5" i="21"/>
  <c r="E6" i="21"/>
  <c r="F6" i="21"/>
  <c r="E7" i="21"/>
  <c r="F7" i="21"/>
  <c r="E8" i="21"/>
  <c r="F8" i="21"/>
  <c r="E9" i="21"/>
  <c r="F9" i="21"/>
  <c r="E10" i="21"/>
  <c r="F10" i="21"/>
  <c r="E11" i="21"/>
  <c r="F11" i="21"/>
  <c r="E12" i="21"/>
  <c r="F12" i="21"/>
  <c r="E13" i="21"/>
  <c r="F13" i="21"/>
  <c r="E14" i="21"/>
  <c r="F14" i="21"/>
  <c r="E15" i="21"/>
  <c r="F15" i="21"/>
  <c r="E16" i="21"/>
  <c r="F16" i="21"/>
  <c r="E17" i="21"/>
  <c r="F17" i="21"/>
  <c r="E18" i="21"/>
  <c r="F18" i="21"/>
  <c r="E19" i="21"/>
  <c r="F19" i="21"/>
  <c r="E23" i="21"/>
  <c r="F23" i="21"/>
  <c r="E24" i="21"/>
  <c r="F24" i="21"/>
  <c r="E25" i="21"/>
  <c r="F25" i="21"/>
  <c r="F3" i="21"/>
  <c r="E3" i="21"/>
  <c r="D20" i="21" l="1"/>
  <c r="C3" i="14"/>
  <c r="C4" i="14"/>
  <c r="C5" i="14"/>
  <c r="C6" i="14"/>
  <c r="C7" i="14"/>
  <c r="C8" i="14"/>
  <c r="C22" i="14"/>
  <c r="C23" i="14"/>
  <c r="C24" i="14"/>
  <c r="AA22" i="19"/>
  <c r="AB22" i="19"/>
  <c r="AD6" i="19"/>
  <c r="AD10" i="19"/>
  <c r="X17" i="19"/>
  <c r="Y17" i="19"/>
  <c r="Z17" i="19"/>
  <c r="AA17" i="19"/>
  <c r="AB17" i="19"/>
  <c r="AC17" i="19"/>
  <c r="W17" i="19"/>
  <c r="W23" i="19" s="1"/>
  <c r="X16" i="19"/>
  <c r="X22" i="19" s="1"/>
  <c r="Y16" i="19"/>
  <c r="Z16" i="19"/>
  <c r="AA16" i="19"/>
  <c r="AB16" i="19"/>
  <c r="AC16" i="19"/>
  <c r="W16" i="19"/>
  <c r="W22" i="19" s="1"/>
  <c r="W15" i="19"/>
  <c r="G38" i="20"/>
  <c r="F38" i="20"/>
  <c r="G37" i="20"/>
  <c r="F37" i="20"/>
  <c r="G36" i="20"/>
  <c r="F36" i="20"/>
  <c r="G35" i="20"/>
  <c r="F35" i="20"/>
  <c r="G34" i="20"/>
  <c r="F34" i="20"/>
  <c r="G33" i="20"/>
  <c r="F33" i="20"/>
  <c r="G32" i="20"/>
  <c r="F32" i="20"/>
  <c r="G31" i="20"/>
  <c r="F31" i="20"/>
  <c r="G30" i="20"/>
  <c r="F30" i="20"/>
  <c r="G29" i="20"/>
  <c r="F29" i="20"/>
  <c r="G28" i="20"/>
  <c r="F28" i="20"/>
  <c r="D27" i="20"/>
  <c r="G27" i="20" s="1"/>
  <c r="C27" i="20"/>
  <c r="G26" i="20"/>
  <c r="F26" i="20"/>
  <c r="G25" i="20"/>
  <c r="F25" i="20"/>
  <c r="G24" i="20"/>
  <c r="F24" i="20"/>
  <c r="G23" i="20"/>
  <c r="F23" i="20"/>
  <c r="G22" i="20"/>
  <c r="F22" i="20"/>
  <c r="G21" i="20"/>
  <c r="F21" i="20"/>
  <c r="G20" i="20"/>
  <c r="F20" i="20"/>
  <c r="G19" i="20"/>
  <c r="F19" i="20"/>
  <c r="G18" i="20"/>
  <c r="F18" i="20"/>
  <c r="G17" i="20"/>
  <c r="F17" i="20"/>
  <c r="G16" i="20"/>
  <c r="F16" i="20"/>
  <c r="D15" i="20"/>
  <c r="G15" i="20" s="1"/>
  <c r="C15" i="20"/>
  <c r="G10" i="20"/>
  <c r="F10" i="20"/>
  <c r="G9" i="20"/>
  <c r="F9" i="20"/>
  <c r="G8" i="20"/>
  <c r="F8" i="20"/>
  <c r="G7" i="20"/>
  <c r="F7" i="20"/>
  <c r="G6" i="20"/>
  <c r="F6" i="20"/>
  <c r="D5" i="20"/>
  <c r="D11" i="20" s="1"/>
  <c r="C5" i="20"/>
  <c r="C11" i="20" s="1"/>
  <c r="X63" i="19"/>
  <c r="Y63" i="19"/>
  <c r="Z63" i="19"/>
  <c r="AA63" i="19"/>
  <c r="AB63" i="19"/>
  <c r="AC63" i="19"/>
  <c r="AC70" i="19" s="1"/>
  <c r="W63" i="19"/>
  <c r="X64" i="19"/>
  <c r="Y64" i="19"/>
  <c r="Z64" i="19"/>
  <c r="AA64" i="19"/>
  <c r="AB64" i="19"/>
  <c r="AC64" i="19"/>
  <c r="AC71" i="19" s="1"/>
  <c r="W64" i="19"/>
  <c r="AC57" i="19"/>
  <c r="AC53" i="19"/>
  <c r="AC52" i="19" s="1"/>
  <c r="Y23" i="19" l="1"/>
  <c r="AC23" i="19"/>
  <c r="AB23" i="19"/>
  <c r="AA23" i="19"/>
  <c r="Z23" i="19"/>
  <c r="X23" i="19"/>
  <c r="AC22" i="19"/>
  <c r="Z22" i="19"/>
  <c r="Y22" i="19"/>
  <c r="E20" i="21"/>
  <c r="E29" i="21"/>
  <c r="F20" i="21"/>
  <c r="F29" i="21"/>
  <c r="D14" i="20"/>
  <c r="G14" i="20" s="1"/>
  <c r="F27" i="20"/>
  <c r="C14" i="20"/>
  <c r="F14" i="20" s="1"/>
  <c r="D12" i="20"/>
  <c r="G12" i="20" s="1"/>
  <c r="G11" i="20"/>
  <c r="C12" i="20"/>
  <c r="F12" i="20" s="1"/>
  <c r="F11" i="20"/>
  <c r="F5" i="20"/>
  <c r="G5" i="20"/>
  <c r="F15" i="20"/>
  <c r="AC65" i="19"/>
  <c r="AC72" i="19" s="1"/>
  <c r="AC68" i="19" l="1"/>
  <c r="F40" i="20"/>
  <c r="D40" i="20"/>
  <c r="G40" i="20" s="1"/>
  <c r="AC67" i="19"/>
  <c r="W71" i="19" l="1"/>
  <c r="X71" i="19"/>
  <c r="Y71" i="19"/>
  <c r="Z71" i="19"/>
  <c r="AA71" i="19"/>
  <c r="AB71" i="19"/>
  <c r="X70" i="19"/>
  <c r="Y70" i="19"/>
  <c r="Z70" i="19"/>
  <c r="AA70" i="19"/>
  <c r="AB70" i="19"/>
  <c r="W70" i="19"/>
  <c r="X65" i="19"/>
  <c r="X67" i="19" s="1"/>
  <c r="Y65" i="19"/>
  <c r="Y72" i="19" s="1"/>
  <c r="Z65" i="19"/>
  <c r="Z72" i="19" s="1"/>
  <c r="AA65" i="19"/>
  <c r="AA72" i="19" s="1"/>
  <c r="AB65" i="19"/>
  <c r="AB72" i="19" s="1"/>
  <c r="W65" i="19"/>
  <c r="W68" i="19" s="1"/>
  <c r="W28" i="19"/>
  <c r="X25" i="19"/>
  <c r="Y25" i="19"/>
  <c r="Z25" i="19"/>
  <c r="AA25" i="19"/>
  <c r="AB25" i="19"/>
  <c r="AC25" i="19"/>
  <c r="W25" i="19"/>
  <c r="AC29" i="19"/>
  <c r="W14" i="19"/>
  <c r="W38" i="19" l="1"/>
  <c r="W44" i="19" s="1"/>
  <c r="Y68" i="19"/>
  <c r="X68" i="19"/>
  <c r="X72" i="19"/>
  <c r="Z67" i="19"/>
  <c r="Y67" i="19"/>
  <c r="AA67" i="19"/>
  <c r="AC36" i="19"/>
  <c r="AB68" i="19"/>
  <c r="AA68" i="19"/>
  <c r="Z68" i="19"/>
  <c r="AB67" i="19"/>
  <c r="W67" i="19"/>
  <c r="W72" i="19"/>
  <c r="AC28" i="19" l="1"/>
  <c r="AC30" i="19"/>
  <c r="AC31" i="19"/>
  <c r="AC32" i="19"/>
  <c r="AC33" i="19"/>
  <c r="AC37" i="19" s="1"/>
  <c r="AC34" i="19"/>
  <c r="AC40" i="19" s="1"/>
  <c r="AD7" i="19"/>
  <c r="AD12" i="19"/>
  <c r="AD11" i="19"/>
  <c r="AB34" i="19"/>
  <c r="AB40" i="19" s="1"/>
  <c r="AA34" i="19"/>
  <c r="AA40" i="19" s="1"/>
  <c r="Z34" i="19"/>
  <c r="Z40" i="19" s="1"/>
  <c r="Y34" i="19"/>
  <c r="Y40" i="19" s="1"/>
  <c r="X34" i="19"/>
  <c r="X40" i="19" s="1"/>
  <c r="W34" i="19"/>
  <c r="W40" i="19" s="1"/>
  <c r="AB33" i="19"/>
  <c r="AB37" i="19" s="1"/>
  <c r="AA33" i="19"/>
  <c r="AA37" i="19" s="1"/>
  <c r="Z33" i="19"/>
  <c r="Z37" i="19" s="1"/>
  <c r="Y33" i="19"/>
  <c r="Y37" i="19" s="1"/>
  <c r="X33" i="19"/>
  <c r="X37" i="19" s="1"/>
  <c r="W33" i="19"/>
  <c r="W37" i="19" s="1"/>
  <c r="W43" i="19" s="1"/>
  <c r="AB32" i="19"/>
  <c r="AB39" i="19" s="1"/>
  <c r="AB45" i="19" s="1"/>
  <c r="AA32" i="19"/>
  <c r="AA39" i="19" s="1"/>
  <c r="AA45" i="19" s="1"/>
  <c r="Z32" i="19"/>
  <c r="Z39" i="19" s="1"/>
  <c r="Z45" i="19" s="1"/>
  <c r="Y32" i="19"/>
  <c r="Y39" i="19" s="1"/>
  <c r="X32" i="19"/>
  <c r="X39" i="19" s="1"/>
  <c r="W32" i="19"/>
  <c r="W39" i="19" s="1"/>
  <c r="W45" i="19" s="1"/>
  <c r="AB31" i="19"/>
  <c r="AA31" i="19"/>
  <c r="Z31" i="19"/>
  <c r="Y31" i="19"/>
  <c r="X31" i="19"/>
  <c r="W31" i="19"/>
  <c r="AB30" i="19"/>
  <c r="AA30" i="19"/>
  <c r="Z30" i="19"/>
  <c r="Y30" i="19"/>
  <c r="X30" i="19"/>
  <c r="W30" i="19"/>
  <c r="AB29" i="19"/>
  <c r="AB36" i="19" s="1"/>
  <c r="AA29" i="19"/>
  <c r="AA36" i="19" s="1"/>
  <c r="Z29" i="19"/>
  <c r="Z36" i="19" s="1"/>
  <c r="Y29" i="19"/>
  <c r="Y36" i="19" s="1"/>
  <c r="X29" i="19"/>
  <c r="X36" i="19" s="1"/>
  <c r="W29" i="19"/>
  <c r="AB28" i="19"/>
  <c r="AB38" i="19" s="1"/>
  <c r="AB44" i="19" s="1"/>
  <c r="AA28" i="19"/>
  <c r="AA38" i="19" s="1"/>
  <c r="AA44" i="19" s="1"/>
  <c r="Z28" i="19"/>
  <c r="Z38" i="19" s="1"/>
  <c r="Z44" i="19" s="1"/>
  <c r="Y28" i="19"/>
  <c r="Y38" i="19" s="1"/>
  <c r="Y44" i="19" s="1"/>
  <c r="X28" i="19"/>
  <c r="X38" i="19" s="1"/>
  <c r="X44" i="19" s="1"/>
  <c r="Y43" i="19" l="1"/>
  <c r="X45" i="19"/>
  <c r="Y45" i="19"/>
  <c r="AC39" i="19"/>
  <c r="AC45" i="19" s="1"/>
  <c r="AD32" i="19"/>
  <c r="AC38" i="19"/>
  <c r="AC44" i="19" s="1"/>
  <c r="AD28" i="19"/>
  <c r="AA43" i="19"/>
  <c r="Z43" i="19"/>
  <c r="AC43" i="19"/>
  <c r="AB43" i="19"/>
  <c r="W36" i="19"/>
  <c r="AC42" i="19" s="1"/>
  <c r="AD29" i="19"/>
  <c r="X43" i="19"/>
  <c r="AD34" i="19"/>
  <c r="AD33" i="19"/>
  <c r="AC14" i="19"/>
  <c r="AC18" i="19"/>
  <c r="AC15" i="19"/>
  <c r="X42" i="19" l="1"/>
  <c r="Y42" i="19"/>
  <c r="AB42" i="19"/>
  <c r="AA42" i="19"/>
  <c r="Z42" i="19"/>
  <c r="W42" i="19"/>
  <c r="B35" i="19" l="1"/>
  <c r="AA15" i="19"/>
  <c r="Z15" i="19"/>
  <c r="Y14" i="19"/>
  <c r="X15" i="19"/>
  <c r="X21" i="19" l="1"/>
  <c r="AB15" i="19"/>
  <c r="AB21" i="19" s="1"/>
  <c r="W21" i="19"/>
  <c r="AC21" i="19"/>
  <c r="Z18" i="19"/>
  <c r="Z14" i="19"/>
  <c r="Z20" i="19" s="1"/>
  <c r="Z21" i="19"/>
  <c r="AB14" i="19"/>
  <c r="AB20" i="19" s="1"/>
  <c r="AA18" i="19"/>
  <c r="AA14" i="19"/>
  <c r="AA20" i="19" s="1"/>
  <c r="AA21" i="19"/>
  <c r="Y18" i="19"/>
  <c r="Y15" i="19"/>
  <c r="Y21" i="19" s="1"/>
  <c r="X14" i="19"/>
  <c r="Y20" i="19"/>
  <c r="W18" i="19"/>
  <c r="X18" i="19"/>
  <c r="X20" i="19" l="1"/>
  <c r="AB18" i="19"/>
  <c r="W20" i="19"/>
  <c r="AC20" i="19"/>
  <c r="F6" i="17" l="1"/>
  <c r="F70" i="6"/>
  <c r="B15" i="6"/>
  <c r="F22" i="17"/>
  <c r="F21" i="17"/>
  <c r="F20" i="17"/>
  <c r="E19" i="17"/>
  <c r="F11" i="17"/>
  <c r="F10" i="17"/>
  <c r="F9" i="17"/>
  <c r="F8" i="17"/>
  <c r="F7" i="17"/>
  <c r="F19" i="17"/>
  <c r="Y10" i="15"/>
  <c r="AA3" i="15"/>
  <c r="AA2" i="15"/>
  <c r="B163" i="6" l="1"/>
  <c r="C163" i="6"/>
  <c r="B164" i="6"/>
  <c r="C164" i="6"/>
  <c r="C162" i="6"/>
  <c r="B162" i="6"/>
  <c r="D96" i="16"/>
  <c r="D95" i="16"/>
  <c r="D94" i="16"/>
  <c r="D93" i="16"/>
  <c r="D92" i="16"/>
  <c r="D91" i="16"/>
  <c r="D90" i="16"/>
  <c r="D89" i="16"/>
  <c r="D88" i="16"/>
  <c r="C97" i="16"/>
  <c r="D97" i="16" s="1"/>
  <c r="B97" i="16"/>
  <c r="G78" i="16"/>
  <c r="G77" i="16"/>
  <c r="I75" i="16"/>
  <c r="G71" i="16"/>
  <c r="G69" i="16"/>
  <c r="G67" i="16"/>
  <c r="G66" i="16"/>
  <c r="G65" i="16"/>
  <c r="G63" i="16"/>
  <c r="G62" i="16"/>
  <c r="G59" i="16"/>
  <c r="G57" i="16"/>
  <c r="G54" i="16"/>
  <c r="G53" i="16"/>
  <c r="G51" i="16"/>
  <c r="I70" i="16"/>
  <c r="D69" i="16"/>
  <c r="I68" i="16"/>
  <c r="D67" i="16"/>
  <c r="D66" i="16"/>
  <c r="I60" i="16"/>
  <c r="I59" i="16"/>
  <c r="D58" i="16"/>
  <c r="D57" i="16"/>
  <c r="D54" i="16"/>
  <c r="D50" i="16"/>
  <c r="H79" i="16"/>
  <c r="H74" i="16"/>
  <c r="H67" i="16"/>
  <c r="H55" i="16"/>
  <c r="H80" i="16"/>
  <c r="H75" i="16"/>
  <c r="H70" i="16"/>
  <c r="H63" i="16"/>
  <c r="H62" i="16"/>
  <c r="D53" i="16"/>
  <c r="H51" i="16"/>
  <c r="I80" i="16"/>
  <c r="I76" i="16"/>
  <c r="H76" i="16"/>
  <c r="I74" i="16"/>
  <c r="I73" i="16"/>
  <c r="H73" i="16"/>
  <c r="I72" i="16"/>
  <c r="H72" i="16"/>
  <c r="I71" i="16"/>
  <c r="H71" i="16"/>
  <c r="I64" i="16"/>
  <c r="H64" i="16"/>
  <c r="I62" i="16"/>
  <c r="I61" i="16"/>
  <c r="H61" i="16"/>
  <c r="H60" i="16"/>
  <c r="H59" i="16"/>
  <c r="H58" i="16"/>
  <c r="I56" i="16"/>
  <c r="I52" i="16"/>
  <c r="H52" i="16"/>
  <c r="G80" i="16"/>
  <c r="G79" i="16"/>
  <c r="G76" i="16"/>
  <c r="G73" i="16"/>
  <c r="G72" i="16"/>
  <c r="G70" i="16"/>
  <c r="G68" i="16"/>
  <c r="G64" i="16"/>
  <c r="G61" i="16"/>
  <c r="G60" i="16"/>
  <c r="G58" i="16"/>
  <c r="G56" i="16"/>
  <c r="G55" i="16"/>
  <c r="G52" i="16"/>
  <c r="D76" i="16"/>
  <c r="D75" i="16"/>
  <c r="D74" i="16"/>
  <c r="D73" i="16"/>
  <c r="D72" i="16"/>
  <c r="D71" i="16"/>
  <c r="D64" i="16"/>
  <c r="D63" i="16"/>
  <c r="D61" i="16"/>
  <c r="D60" i="16"/>
  <c r="D52" i="16"/>
  <c r="D51" i="16"/>
  <c r="F17" i="16"/>
  <c r="D10" i="16"/>
  <c r="D24" i="16"/>
  <c r="D23" i="16" s="1"/>
  <c r="B24" i="16"/>
  <c r="D7" i="16"/>
  <c r="B7" i="16"/>
  <c r="D4" i="16"/>
  <c r="B4" i="16"/>
  <c r="H4" i="16" s="1"/>
  <c r="B10" i="16"/>
  <c r="I33" i="16"/>
  <c r="I32" i="16"/>
  <c r="I31" i="16"/>
  <c r="I30" i="16"/>
  <c r="I29" i="16"/>
  <c r="I28" i="16"/>
  <c r="I27" i="16"/>
  <c r="I26" i="16"/>
  <c r="I25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9" i="16"/>
  <c r="I8" i="16"/>
  <c r="I6" i="16"/>
  <c r="I5" i="16"/>
  <c r="H33" i="16"/>
  <c r="H32" i="16"/>
  <c r="H31" i="16"/>
  <c r="H30" i="16"/>
  <c r="H29" i="16"/>
  <c r="H28" i="16"/>
  <c r="H27" i="16"/>
  <c r="H26" i="16"/>
  <c r="H25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H9" i="16"/>
  <c r="H8" i="16"/>
  <c r="H6" i="16"/>
  <c r="H5" i="16"/>
  <c r="G33" i="16"/>
  <c r="G32" i="16"/>
  <c r="G31" i="16"/>
  <c r="G30" i="16"/>
  <c r="G29" i="16"/>
  <c r="G28" i="16"/>
  <c r="G27" i="16"/>
  <c r="G26" i="16"/>
  <c r="G25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9" i="16"/>
  <c r="G8" i="16"/>
  <c r="G6" i="16"/>
  <c r="G5" i="16"/>
  <c r="F33" i="16"/>
  <c r="F32" i="16"/>
  <c r="F31" i="16"/>
  <c r="F30" i="16"/>
  <c r="F29" i="16"/>
  <c r="F28" i="16"/>
  <c r="F27" i="16"/>
  <c r="F26" i="16"/>
  <c r="F25" i="16"/>
  <c r="F22" i="16"/>
  <c r="F21" i="16"/>
  <c r="F20" i="16"/>
  <c r="F19" i="16"/>
  <c r="F18" i="16"/>
  <c r="F16" i="16"/>
  <c r="F15" i="16"/>
  <c r="F14" i="16"/>
  <c r="F13" i="16"/>
  <c r="F12" i="16"/>
  <c r="F11" i="16"/>
  <c r="F9" i="16"/>
  <c r="F8" i="16"/>
  <c r="F6" i="16"/>
  <c r="F5" i="16"/>
  <c r="B108" i="6"/>
  <c r="B107" i="6" s="1"/>
  <c r="B111" i="6" s="1"/>
  <c r="C65" i="6"/>
  <c r="C68" i="6"/>
  <c r="C69" i="6"/>
  <c r="C67" i="6"/>
  <c r="C66" i="6"/>
  <c r="B69" i="6"/>
  <c r="B66" i="6"/>
  <c r="B67" i="6"/>
  <c r="B68" i="6"/>
  <c r="B65" i="6"/>
  <c r="C22" i="17"/>
  <c r="B22" i="17"/>
  <c r="E22" i="17" s="1"/>
  <c r="E21" i="17"/>
  <c r="E20" i="17"/>
  <c r="E11" i="17"/>
  <c r="E10" i="17"/>
  <c r="E9" i="17"/>
  <c r="E8" i="17"/>
  <c r="E7" i="17"/>
  <c r="E6" i="17"/>
  <c r="E5" i="17"/>
  <c r="C12" i="17"/>
  <c r="B12" i="17"/>
  <c r="E12" i="17" s="1"/>
  <c r="C5" i="17"/>
  <c r="F5" i="17" s="1"/>
  <c r="B5" i="17"/>
  <c r="D21" i="17"/>
  <c r="D20" i="17"/>
  <c r="D19" i="17"/>
  <c r="D11" i="17"/>
  <c r="D9" i="17"/>
  <c r="D8" i="17"/>
  <c r="D7" i="17"/>
  <c r="D6" i="17"/>
  <c r="B103" i="6"/>
  <c r="D12" i="17" l="1"/>
  <c r="F12" i="17"/>
  <c r="J72" i="16"/>
  <c r="J71" i="16"/>
  <c r="J73" i="16"/>
  <c r="I63" i="16"/>
  <c r="I51" i="16"/>
  <c r="I65" i="16"/>
  <c r="I77" i="16"/>
  <c r="I78" i="16"/>
  <c r="I55" i="16"/>
  <c r="I79" i="16"/>
  <c r="I53" i="16"/>
  <c r="G75" i="16"/>
  <c r="J75" i="16" s="1"/>
  <c r="F81" i="16"/>
  <c r="I58" i="16"/>
  <c r="I66" i="16"/>
  <c r="I67" i="16"/>
  <c r="D55" i="16"/>
  <c r="J55" i="16" s="1"/>
  <c r="J58" i="16"/>
  <c r="D59" i="16"/>
  <c r="J59" i="16" s="1"/>
  <c r="J61" i="16"/>
  <c r="I54" i="16"/>
  <c r="I69" i="16"/>
  <c r="I57" i="16"/>
  <c r="D78" i="16"/>
  <c r="J78" i="16" s="1"/>
  <c r="D79" i="16"/>
  <c r="J79" i="16" s="1"/>
  <c r="I50" i="16"/>
  <c r="C81" i="16"/>
  <c r="G50" i="16"/>
  <c r="J50" i="16" s="1"/>
  <c r="J52" i="16"/>
  <c r="J60" i="16"/>
  <c r="J64" i="16"/>
  <c r="J67" i="16"/>
  <c r="J69" i="16"/>
  <c r="J57" i="16"/>
  <c r="J54" i="16"/>
  <c r="J76" i="16"/>
  <c r="H56" i="16"/>
  <c r="H68" i="16"/>
  <c r="H66" i="16"/>
  <c r="H57" i="16"/>
  <c r="H69" i="16"/>
  <c r="H54" i="16"/>
  <c r="H78" i="16"/>
  <c r="J63" i="16"/>
  <c r="G74" i="16"/>
  <c r="J74" i="16" s="1"/>
  <c r="J66" i="16"/>
  <c r="J51" i="16"/>
  <c r="J53" i="16"/>
  <c r="H65" i="16"/>
  <c r="H77" i="16"/>
  <c r="H50" i="16"/>
  <c r="E81" i="16"/>
  <c r="D62" i="16"/>
  <c r="J62" i="16" s="1"/>
  <c r="D65" i="16"/>
  <c r="J65" i="16" s="1"/>
  <c r="D77" i="16"/>
  <c r="J77" i="16" s="1"/>
  <c r="D56" i="16"/>
  <c r="J56" i="16" s="1"/>
  <c r="D68" i="16"/>
  <c r="J68" i="16" s="1"/>
  <c r="D80" i="16"/>
  <c r="J80" i="16" s="1"/>
  <c r="D70" i="16"/>
  <c r="J70" i="16" s="1"/>
  <c r="H53" i="16"/>
  <c r="B81" i="16"/>
  <c r="B23" i="16"/>
  <c r="G23" i="16" s="1"/>
  <c r="H24" i="16"/>
  <c r="I24" i="16"/>
  <c r="G24" i="16"/>
  <c r="G10" i="16"/>
  <c r="H7" i="16"/>
  <c r="D3" i="16"/>
  <c r="I4" i="16"/>
  <c r="F4" i="16"/>
  <c r="I10" i="16"/>
  <c r="F24" i="16"/>
  <c r="I23" i="16"/>
  <c r="I7" i="16"/>
  <c r="F7" i="16"/>
  <c r="G7" i="16"/>
  <c r="B3" i="16"/>
  <c r="G4" i="16"/>
  <c r="F10" i="16"/>
  <c r="H10" i="16"/>
  <c r="B112" i="6"/>
  <c r="D22" i="17"/>
  <c r="D5" i="17"/>
  <c r="B144" i="6"/>
  <c r="B129" i="6"/>
  <c r="F18" i="13"/>
  <c r="C35" i="13"/>
  <c r="E35" i="13"/>
  <c r="F35" i="13"/>
  <c r="B35" i="13"/>
  <c r="B18" i="13"/>
  <c r="F18" i="11"/>
  <c r="F36" i="11" s="1"/>
  <c r="E18" i="11"/>
  <c r="E36" i="11" s="1"/>
  <c r="D18" i="11"/>
  <c r="D36" i="11" s="1"/>
  <c r="B18" i="11"/>
  <c r="B36" i="11" s="1"/>
  <c r="C36" i="11"/>
  <c r="B18" i="14"/>
  <c r="C18" i="14" s="1"/>
  <c r="B35" i="14" l="1"/>
  <c r="H81" i="16"/>
  <c r="F23" i="16"/>
  <c r="H23" i="16"/>
  <c r="D34" i="16"/>
  <c r="E3" i="16" s="1"/>
  <c r="B34" i="16"/>
  <c r="C3" i="16" s="1"/>
  <c r="I81" i="16"/>
  <c r="G81" i="16"/>
  <c r="D81" i="16"/>
  <c r="I3" i="16"/>
  <c r="H3" i="16"/>
  <c r="G3" i="16"/>
  <c r="F3" i="16"/>
  <c r="F68" i="6"/>
  <c r="F69" i="6"/>
  <c r="B70" i="6"/>
  <c r="D65" i="6" s="1"/>
  <c r="J81" i="16" l="1"/>
  <c r="C6" i="16"/>
  <c r="H34" i="16"/>
  <c r="C34" i="16"/>
  <c r="C20" i="16"/>
  <c r="C5" i="16"/>
  <c r="C17" i="16"/>
  <c r="C29" i="16"/>
  <c r="C14" i="16"/>
  <c r="C12" i="16"/>
  <c r="C11" i="16"/>
  <c r="C9" i="16"/>
  <c r="C33" i="16"/>
  <c r="C19" i="16"/>
  <c r="C21" i="16"/>
  <c r="C32" i="16"/>
  <c r="C18" i="16"/>
  <c r="C31" i="16"/>
  <c r="C27" i="16"/>
  <c r="C22" i="16"/>
  <c r="C30" i="16"/>
  <c r="C16" i="16"/>
  <c r="C15" i="16"/>
  <c r="C28" i="16"/>
  <c r="C13" i="16"/>
  <c r="C26" i="16"/>
  <c r="C25" i="16"/>
  <c r="C8" i="16"/>
  <c r="C4" i="16"/>
  <c r="C10" i="16"/>
  <c r="C24" i="16"/>
  <c r="C23" i="16"/>
  <c r="C7" i="16"/>
  <c r="E28" i="16"/>
  <c r="E13" i="16"/>
  <c r="E29" i="16"/>
  <c r="E8" i="16"/>
  <c r="E27" i="16"/>
  <c r="E16" i="16"/>
  <c r="E21" i="16"/>
  <c r="E10" i="16"/>
  <c r="F34" i="16"/>
  <c r="E25" i="16"/>
  <c r="E33" i="16"/>
  <c r="E6" i="16"/>
  <c r="I34" i="16"/>
  <c r="E34" i="16"/>
  <c r="E4" i="16"/>
  <c r="E18" i="16"/>
  <c r="E9" i="16"/>
  <c r="E14" i="16"/>
  <c r="E26" i="16"/>
  <c r="E31" i="16"/>
  <c r="E32" i="16"/>
  <c r="E22" i="16"/>
  <c r="E30" i="16"/>
  <c r="E5" i="16"/>
  <c r="E11" i="16"/>
  <c r="E19" i="16"/>
  <c r="E24" i="16"/>
  <c r="E12" i="16"/>
  <c r="E7" i="16"/>
  <c r="E15" i="16"/>
  <c r="E20" i="16"/>
  <c r="G34" i="16"/>
  <c r="E17" i="16"/>
  <c r="E23" i="16"/>
  <c r="C60" i="13"/>
  <c r="D60" i="13"/>
  <c r="E60" i="13"/>
  <c r="B60" i="13"/>
  <c r="C19" i="13"/>
  <c r="C22" i="13"/>
  <c r="C21" i="13"/>
  <c r="C23" i="13"/>
  <c r="C24" i="13"/>
  <c r="C27" i="13"/>
  <c r="C29" i="13"/>
  <c r="C25" i="13"/>
  <c r="C26" i="13"/>
  <c r="C30" i="13"/>
  <c r="C28" i="13"/>
  <c r="C31" i="13"/>
  <c r="C32" i="13"/>
  <c r="C33" i="13"/>
  <c r="D18" i="13"/>
  <c r="E18" i="13"/>
  <c r="C3" i="13"/>
  <c r="C18" i="13" s="1"/>
  <c r="C4" i="13"/>
  <c r="C5" i="13"/>
  <c r="C6" i="13"/>
  <c r="C7" i="13"/>
  <c r="C9" i="13"/>
  <c r="C8" i="13"/>
  <c r="C13" i="13"/>
  <c r="C10" i="13"/>
  <c r="C16" i="13"/>
  <c r="C11" i="13"/>
  <c r="C12" i="13"/>
  <c r="C17" i="13"/>
  <c r="C14" i="13"/>
  <c r="C15" i="13"/>
  <c r="C2" i="13"/>
  <c r="C62" i="11"/>
  <c r="D62" i="11"/>
  <c r="E62" i="11"/>
  <c r="B62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" i="11"/>
  <c r="C4" i="11"/>
  <c r="C5" i="11"/>
  <c r="C6" i="11"/>
  <c r="C7" i="11"/>
  <c r="C8" i="11"/>
  <c r="C9" i="11"/>
  <c r="C10" i="11"/>
  <c r="C11" i="11"/>
  <c r="C12" i="11"/>
  <c r="C13" i="11"/>
  <c r="C14" i="11"/>
  <c r="C15" i="11"/>
  <c r="C16" i="11"/>
  <c r="E62" i="14"/>
  <c r="B62" i="14"/>
  <c r="C62" i="14"/>
  <c r="D62" i="14"/>
  <c r="C28" i="14"/>
  <c r="C29" i="14"/>
  <c r="C17" i="14"/>
  <c r="C32" i="14"/>
  <c r="C12" i="14"/>
  <c r="C11" i="14"/>
  <c r="C14" i="14"/>
  <c r="C19" i="14"/>
  <c r="C26" i="14"/>
  <c r="C20" i="14"/>
  <c r="C16" i="14"/>
  <c r="C27" i="14"/>
  <c r="C25" i="14"/>
  <c r="C30" i="14"/>
  <c r="C33" i="14"/>
  <c r="C31" i="14"/>
  <c r="C9" i="14"/>
  <c r="C13" i="14"/>
  <c r="C21" i="14"/>
  <c r="C10" i="14"/>
  <c r="C15" i="14"/>
  <c r="Z6" i="15"/>
  <c r="Y6" i="15"/>
  <c r="E39" i="13" l="1"/>
  <c r="D35" i="13"/>
  <c r="E37" i="13" s="1"/>
  <c r="E38" i="13"/>
  <c r="E38" i="11"/>
  <c r="D18" i="14"/>
  <c r="D35" i="14" s="1"/>
  <c r="F18" i="14"/>
  <c r="F35" i="14" s="1"/>
  <c r="E18" i="14"/>
  <c r="C2" i="14"/>
  <c r="E35" i="14" l="1"/>
  <c r="E36" i="14" s="1"/>
  <c r="E39" i="14"/>
  <c r="E38" i="14"/>
  <c r="E39" i="11"/>
  <c r="E40" i="11"/>
  <c r="E37" i="14" l="1"/>
  <c r="F162" i="6"/>
  <c r="B315" i="6"/>
  <c r="F37" i="11" l="1"/>
  <c r="F36" i="14"/>
  <c r="F36" i="13" l="1"/>
  <c r="E36" i="13" l="1"/>
  <c r="E37" i="11" l="1"/>
  <c r="F65" i="6" l="1"/>
  <c r="F66" i="6"/>
  <c r="F67" i="6"/>
  <c r="C70" i="6"/>
  <c r="D69" i="6"/>
  <c r="E69" i="6" l="1"/>
  <c r="B321" i="6"/>
  <c r="B36" i="14" l="1"/>
  <c r="C35" i="14"/>
  <c r="C36" i="14" l="1"/>
  <c r="D36" i="14"/>
  <c r="B36" i="13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K102" i="9"/>
  <c r="K103" i="9"/>
  <c r="K104" i="9"/>
  <c r="K105" i="9"/>
  <c r="J76" i="9"/>
  <c r="K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C20" i="13"/>
  <c r="D36" i="13" l="1"/>
  <c r="B37" i="11"/>
  <c r="C17" i="11"/>
  <c r="C2" i="11"/>
  <c r="C18" i="11" s="1"/>
  <c r="C37" i="11" l="1"/>
  <c r="D37" i="11"/>
  <c r="C2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D32" i="10"/>
  <c r="B32" i="10"/>
  <c r="C32" i="10" s="1"/>
  <c r="L8" i="9" l="1"/>
  <c r="M8" i="9"/>
  <c r="L9" i="9"/>
  <c r="M16" i="9"/>
  <c r="L20" i="9"/>
  <c r="L23" i="9"/>
  <c r="M23" i="9"/>
  <c r="L24" i="9"/>
  <c r="M24" i="9"/>
  <c r="M28" i="9"/>
  <c r="L32" i="9"/>
  <c r="I5" i="9"/>
  <c r="J5" i="9"/>
  <c r="L5" i="9" s="1"/>
  <c r="K5" i="9"/>
  <c r="M5" i="9" s="1"/>
  <c r="I6" i="9"/>
  <c r="J6" i="9"/>
  <c r="L6" i="9" s="1"/>
  <c r="K6" i="9"/>
  <c r="M6" i="9" s="1"/>
  <c r="I7" i="9"/>
  <c r="J7" i="9"/>
  <c r="L7" i="9" s="1"/>
  <c r="K7" i="9"/>
  <c r="I8" i="9"/>
  <c r="J8" i="9"/>
  <c r="K8" i="9"/>
  <c r="I9" i="9"/>
  <c r="J9" i="9"/>
  <c r="K9" i="9"/>
  <c r="M9" i="9" s="1"/>
  <c r="I10" i="9"/>
  <c r="J10" i="9"/>
  <c r="L10" i="9" s="1"/>
  <c r="K10" i="9"/>
  <c r="I11" i="9"/>
  <c r="J11" i="9"/>
  <c r="L11" i="9" s="1"/>
  <c r="K11" i="9"/>
  <c r="M11" i="9" s="1"/>
  <c r="I12" i="9"/>
  <c r="J12" i="9"/>
  <c r="K12" i="9"/>
  <c r="M12" i="9" s="1"/>
  <c r="I13" i="9"/>
  <c r="J13" i="9"/>
  <c r="L13" i="9" s="1"/>
  <c r="K13" i="9"/>
  <c r="M13" i="9" s="1"/>
  <c r="I14" i="9"/>
  <c r="J14" i="9"/>
  <c r="L14" i="9" s="1"/>
  <c r="K14" i="9"/>
  <c r="M14" i="9" s="1"/>
  <c r="I15" i="9"/>
  <c r="J15" i="9"/>
  <c r="L15" i="9" s="1"/>
  <c r="K15" i="9"/>
  <c r="M15" i="9" s="1"/>
  <c r="I16" i="9"/>
  <c r="L16" i="9" s="1"/>
  <c r="J16" i="9"/>
  <c r="K16" i="9"/>
  <c r="I17" i="9"/>
  <c r="J17" i="9"/>
  <c r="L17" i="9" s="1"/>
  <c r="K17" i="9"/>
  <c r="M17" i="9" s="1"/>
  <c r="I18" i="9"/>
  <c r="J18" i="9"/>
  <c r="L18" i="9" s="1"/>
  <c r="K18" i="9"/>
  <c r="I19" i="9"/>
  <c r="J19" i="9"/>
  <c r="L19" i="9" s="1"/>
  <c r="K19" i="9"/>
  <c r="M19" i="9" s="1"/>
  <c r="I20" i="9"/>
  <c r="J20" i="9"/>
  <c r="K20" i="9"/>
  <c r="M20" i="9" s="1"/>
  <c r="I21" i="9"/>
  <c r="J21" i="9"/>
  <c r="L21" i="9" s="1"/>
  <c r="K21" i="9"/>
  <c r="M21" i="9" s="1"/>
  <c r="I22" i="9"/>
  <c r="J22" i="9"/>
  <c r="L22" i="9" s="1"/>
  <c r="K22" i="9"/>
  <c r="I23" i="9"/>
  <c r="J23" i="9"/>
  <c r="K23" i="9"/>
  <c r="I24" i="9"/>
  <c r="J24" i="9"/>
  <c r="K24" i="9"/>
  <c r="I25" i="9"/>
  <c r="J25" i="9"/>
  <c r="L25" i="9" s="1"/>
  <c r="K25" i="9"/>
  <c r="M25" i="9" s="1"/>
  <c r="I26" i="9"/>
  <c r="J26" i="9"/>
  <c r="L26" i="9" s="1"/>
  <c r="K26" i="9"/>
  <c r="M26" i="9" s="1"/>
  <c r="I27" i="9"/>
  <c r="J27" i="9"/>
  <c r="L27" i="9" s="1"/>
  <c r="K27" i="9"/>
  <c r="M27" i="9" s="1"/>
  <c r="I28" i="9"/>
  <c r="J28" i="9"/>
  <c r="L28" i="9" s="1"/>
  <c r="K28" i="9"/>
  <c r="I29" i="9"/>
  <c r="J29" i="9"/>
  <c r="L29" i="9" s="1"/>
  <c r="K29" i="9"/>
  <c r="M29" i="9" s="1"/>
  <c r="I30" i="9"/>
  <c r="J30" i="9"/>
  <c r="L30" i="9" s="1"/>
  <c r="K30" i="9"/>
  <c r="I31" i="9"/>
  <c r="J31" i="9"/>
  <c r="L31" i="9" s="1"/>
  <c r="K31" i="9"/>
  <c r="M31" i="9" s="1"/>
  <c r="I32" i="9"/>
  <c r="J32" i="9"/>
  <c r="K32" i="9"/>
  <c r="M32" i="9" s="1"/>
  <c r="I33" i="9"/>
  <c r="J33" i="9"/>
  <c r="L33" i="9" s="1"/>
  <c r="K33" i="9"/>
  <c r="M33" i="9" s="1"/>
  <c r="J4" i="9"/>
  <c r="L4" i="9" s="1"/>
  <c r="K4" i="9"/>
  <c r="M4" i="9" s="1"/>
  <c r="I4" i="9"/>
  <c r="M30" i="9" l="1"/>
  <c r="M18" i="9"/>
  <c r="M10" i="9"/>
  <c r="M22" i="9"/>
  <c r="M7" i="9"/>
  <c r="L12" i="9"/>
  <c r="B244" i="6"/>
  <c r="D217" i="6"/>
  <c r="F163" i="6"/>
  <c r="F164" i="6"/>
  <c r="H106" i="9"/>
  <c r="G106" i="9"/>
  <c r="H70" i="9"/>
  <c r="G70" i="9"/>
  <c r="B106" i="9" l="1"/>
  <c r="F106" i="9"/>
  <c r="D106" i="9"/>
  <c r="C106" i="9"/>
  <c r="E106" i="9"/>
  <c r="B70" i="9"/>
  <c r="C70" i="9"/>
  <c r="D70" i="9"/>
  <c r="E70" i="9"/>
  <c r="F70" i="9"/>
  <c r="F34" i="9" l="1"/>
  <c r="I34" i="9" s="1"/>
  <c r="C34" i="9"/>
  <c r="D34" i="9"/>
  <c r="E34" i="9"/>
  <c r="B34" i="9"/>
  <c r="H34" i="9"/>
  <c r="K34" i="9" s="1"/>
  <c r="M34" i="9" s="1"/>
  <c r="G34" i="9"/>
  <c r="J34" i="9" s="1"/>
  <c r="L34" i="9" s="1"/>
  <c r="C29" i="7" l="1"/>
  <c r="C23" i="7"/>
  <c r="D210" i="6" l="1"/>
  <c r="D218" i="6" s="1"/>
  <c r="F111" i="7" l="1"/>
  <c r="C141" i="7"/>
  <c r="B141" i="7"/>
  <c r="E140" i="7"/>
  <c r="D140" i="7"/>
  <c r="E139" i="7"/>
  <c r="D139" i="7"/>
  <c r="E138" i="7"/>
  <c r="D138" i="7"/>
  <c r="E137" i="7"/>
  <c r="D137" i="7"/>
  <c r="E136" i="7"/>
  <c r="D136" i="7"/>
  <c r="E135" i="7"/>
  <c r="D135" i="7"/>
  <c r="E134" i="7"/>
  <c r="D134" i="7"/>
  <c r="E133" i="7"/>
  <c r="D133" i="7"/>
  <c r="E132" i="7"/>
  <c r="D132" i="7"/>
  <c r="E131" i="7"/>
  <c r="D131" i="7"/>
  <c r="E130" i="7"/>
  <c r="D130" i="7"/>
  <c r="E129" i="7"/>
  <c r="D129" i="7"/>
  <c r="E128" i="7"/>
  <c r="D128" i="7"/>
  <c r="E127" i="7"/>
  <c r="D127" i="7"/>
  <c r="E126" i="7"/>
  <c r="D126" i="7"/>
  <c r="E125" i="7"/>
  <c r="D125" i="7"/>
  <c r="E124" i="7"/>
  <c r="D124" i="7"/>
  <c r="E123" i="7"/>
  <c r="D123" i="7"/>
  <c r="E122" i="7"/>
  <c r="D122" i="7"/>
  <c r="E121" i="7"/>
  <c r="D121" i="7"/>
  <c r="E120" i="7"/>
  <c r="D120" i="7"/>
  <c r="E119" i="7"/>
  <c r="D119" i="7"/>
  <c r="E118" i="7"/>
  <c r="D118" i="7"/>
  <c r="E117" i="7"/>
  <c r="D117" i="7"/>
  <c r="E116" i="7"/>
  <c r="D116" i="7"/>
  <c r="E115" i="7"/>
  <c r="D115" i="7"/>
  <c r="E114" i="7"/>
  <c r="D114" i="7"/>
  <c r="E113" i="7"/>
  <c r="D113" i="7"/>
  <c r="E112" i="7"/>
  <c r="D112" i="7"/>
  <c r="E111" i="7"/>
  <c r="D111" i="7"/>
  <c r="C104" i="7"/>
  <c r="G103" i="7" s="1"/>
  <c r="B104" i="7"/>
  <c r="F104" i="7" s="1"/>
  <c r="E103" i="7"/>
  <c r="D103" i="7"/>
  <c r="E102" i="7"/>
  <c r="D102" i="7"/>
  <c r="E101" i="7"/>
  <c r="D101" i="7"/>
  <c r="E100" i="7"/>
  <c r="D100" i="7"/>
  <c r="E99" i="7"/>
  <c r="D99" i="7"/>
  <c r="E98" i="7"/>
  <c r="D98" i="7"/>
  <c r="E97" i="7"/>
  <c r="D97" i="7"/>
  <c r="E96" i="7"/>
  <c r="D96" i="7"/>
  <c r="E95" i="7"/>
  <c r="D95" i="7"/>
  <c r="E94" i="7"/>
  <c r="D94" i="7"/>
  <c r="E93" i="7"/>
  <c r="D93" i="7"/>
  <c r="E92" i="7"/>
  <c r="D92" i="7"/>
  <c r="E91" i="7"/>
  <c r="D91" i="7"/>
  <c r="E90" i="7"/>
  <c r="D90" i="7"/>
  <c r="E89" i="7"/>
  <c r="D89" i="7"/>
  <c r="E88" i="7"/>
  <c r="D88" i="7"/>
  <c r="E87" i="7"/>
  <c r="D87" i="7"/>
  <c r="E86" i="7"/>
  <c r="D86" i="7"/>
  <c r="E85" i="7"/>
  <c r="D85" i="7"/>
  <c r="E84" i="7"/>
  <c r="D84" i="7"/>
  <c r="E83" i="7"/>
  <c r="D83" i="7"/>
  <c r="E82" i="7"/>
  <c r="D82" i="7"/>
  <c r="E81" i="7"/>
  <c r="D81" i="7"/>
  <c r="E80" i="7"/>
  <c r="D80" i="7"/>
  <c r="E79" i="7"/>
  <c r="D79" i="7"/>
  <c r="E78" i="7"/>
  <c r="D78" i="7"/>
  <c r="E77" i="7"/>
  <c r="D77" i="7"/>
  <c r="E76" i="7"/>
  <c r="D76" i="7"/>
  <c r="E75" i="7"/>
  <c r="D75" i="7"/>
  <c r="E74" i="7"/>
  <c r="D74" i="7"/>
  <c r="G114" i="7" l="1"/>
  <c r="F115" i="7"/>
  <c r="F118" i="7"/>
  <c r="G118" i="7"/>
  <c r="F126" i="7"/>
  <c r="G128" i="7"/>
  <c r="G111" i="7"/>
  <c r="G120" i="7"/>
  <c r="G131" i="7"/>
  <c r="G116" i="7"/>
  <c r="G123" i="7"/>
  <c r="G136" i="7"/>
  <c r="G112" i="7"/>
  <c r="G139" i="7"/>
  <c r="F113" i="7"/>
  <c r="F116" i="7"/>
  <c r="F122" i="7"/>
  <c r="F128" i="7"/>
  <c r="F132" i="7"/>
  <c r="F138" i="7"/>
  <c r="F114" i="7"/>
  <c r="F119" i="7"/>
  <c r="F134" i="7"/>
  <c r="F112" i="7"/>
  <c r="F117" i="7"/>
  <c r="F120" i="7"/>
  <c r="F124" i="7"/>
  <c r="F130" i="7"/>
  <c r="F136" i="7"/>
  <c r="F140" i="7"/>
  <c r="G121" i="7"/>
  <c r="G126" i="7"/>
  <c r="G129" i="7"/>
  <c r="G134" i="7"/>
  <c r="G137" i="7"/>
  <c r="G113" i="7"/>
  <c r="G115" i="7"/>
  <c r="G117" i="7"/>
  <c r="G119" i="7"/>
  <c r="G124" i="7"/>
  <c r="G127" i="7"/>
  <c r="G132" i="7"/>
  <c r="G135" i="7"/>
  <c r="G140" i="7"/>
  <c r="G122" i="7"/>
  <c r="G125" i="7"/>
  <c r="G130" i="7"/>
  <c r="G133" i="7"/>
  <c r="G138" i="7"/>
  <c r="G141" i="7"/>
  <c r="F121" i="7"/>
  <c r="F123" i="7"/>
  <c r="F125" i="7"/>
  <c r="F127" i="7"/>
  <c r="F129" i="7"/>
  <c r="F131" i="7"/>
  <c r="F133" i="7"/>
  <c r="F135" i="7"/>
  <c r="F137" i="7"/>
  <c r="F139" i="7"/>
  <c r="F141" i="7"/>
  <c r="G76" i="7"/>
  <c r="G80" i="7"/>
  <c r="G84" i="7"/>
  <c r="G88" i="7"/>
  <c r="G92" i="7"/>
  <c r="G96" i="7"/>
  <c r="G100" i="7"/>
  <c r="G104" i="7"/>
  <c r="G77" i="7"/>
  <c r="G81" i="7"/>
  <c r="G85" i="7"/>
  <c r="G89" i="7"/>
  <c r="G93" i="7"/>
  <c r="G97" i="7"/>
  <c r="G101" i="7"/>
  <c r="G74" i="7"/>
  <c r="G78" i="7"/>
  <c r="G82" i="7"/>
  <c r="G86" i="7"/>
  <c r="G90" i="7"/>
  <c r="G94" i="7"/>
  <c r="G98" i="7"/>
  <c r="G102" i="7"/>
  <c r="G75" i="7"/>
  <c r="G79" i="7"/>
  <c r="G83" i="7"/>
  <c r="G87" i="7"/>
  <c r="G91" i="7"/>
  <c r="G95" i="7"/>
  <c r="G99" i="7"/>
  <c r="F75" i="7"/>
  <c r="F77" i="7"/>
  <c r="F79" i="7"/>
  <c r="F81" i="7"/>
  <c r="F83" i="7"/>
  <c r="F85" i="7"/>
  <c r="F87" i="7"/>
  <c r="F89" i="7"/>
  <c r="F91" i="7"/>
  <c r="F93" i="7"/>
  <c r="F95" i="7"/>
  <c r="F97" i="7"/>
  <c r="F99" i="7"/>
  <c r="F101" i="7"/>
  <c r="F103" i="7"/>
  <c r="F74" i="7"/>
  <c r="F76" i="7"/>
  <c r="F78" i="7"/>
  <c r="F80" i="7"/>
  <c r="F82" i="7"/>
  <c r="F84" i="7"/>
  <c r="F86" i="7"/>
  <c r="F88" i="7"/>
  <c r="F90" i="7"/>
  <c r="F92" i="7"/>
  <c r="F94" i="7"/>
  <c r="F96" i="7"/>
  <c r="F98" i="7"/>
  <c r="F100" i="7"/>
  <c r="F102" i="7"/>
  <c r="D141" i="7"/>
  <c r="E141" i="7"/>
  <c r="D104" i="7"/>
  <c r="E104" i="7"/>
  <c r="K67" i="7"/>
  <c r="J67" i="7"/>
  <c r="G209" i="6" l="1"/>
  <c r="C218" i="6"/>
  <c r="H210" i="6" l="1"/>
  <c r="I210" i="6"/>
  <c r="C22" i="7"/>
  <c r="B22" i="7"/>
  <c r="C25" i="7"/>
  <c r="B25" i="7"/>
  <c r="E28" i="7"/>
  <c r="D28" i="7"/>
  <c r="E27" i="7"/>
  <c r="D27" i="7"/>
  <c r="E26" i="7"/>
  <c r="D26" i="7"/>
  <c r="E24" i="7"/>
  <c r="D24" i="7"/>
  <c r="G210" i="6" l="1"/>
  <c r="L16" i="7"/>
  <c r="K16" i="7"/>
  <c r="C6" i="7"/>
  <c r="L15" i="7" s="1"/>
  <c r="B6" i="7"/>
  <c r="K15" i="7" s="1"/>
  <c r="E15" i="7"/>
  <c r="D15" i="7"/>
  <c r="E14" i="7"/>
  <c r="D14" i="7"/>
  <c r="M16" i="7" l="1"/>
  <c r="M15" i="7"/>
  <c r="E25" i="7"/>
  <c r="D25" i="7"/>
  <c r="F240" i="6"/>
  <c r="F241" i="6"/>
  <c r="F242" i="6"/>
  <c r="F243" i="6"/>
  <c r="C244" i="6"/>
  <c r="F244" i="6" s="1"/>
  <c r="B271" i="6"/>
  <c r="D242" i="6" s="1"/>
  <c r="F239" i="6"/>
  <c r="C217" i="6"/>
  <c r="F209" i="6" s="1"/>
  <c r="I211" i="6"/>
  <c r="I212" i="6"/>
  <c r="J211" i="6" s="1"/>
  <c r="I213" i="6"/>
  <c r="I214" i="6"/>
  <c r="I215" i="6"/>
  <c r="I216" i="6"/>
  <c r="I209" i="6"/>
  <c r="J209" i="6" s="1"/>
  <c r="F214" i="6"/>
  <c r="F212" i="6"/>
  <c r="F210" i="6"/>
  <c r="G215" i="6"/>
  <c r="G213" i="6"/>
  <c r="G211" i="6"/>
  <c r="G216" i="6"/>
  <c r="F180" i="6"/>
  <c r="F179" i="6"/>
  <c r="F181" i="6"/>
  <c r="F182" i="6"/>
  <c r="F183" i="6"/>
  <c r="F184" i="6"/>
  <c r="C185" i="6"/>
  <c r="E178" i="6" s="1"/>
  <c r="B185" i="6"/>
  <c r="D179" i="6" s="1"/>
  <c r="F178" i="6"/>
  <c r="B165" i="6"/>
  <c r="D162" i="6" s="1"/>
  <c r="C165" i="6"/>
  <c r="E164" i="6" s="1"/>
  <c r="E66" i="7"/>
  <c r="D66" i="7"/>
  <c r="E65" i="7"/>
  <c r="D65" i="7"/>
  <c r="E64" i="7"/>
  <c r="D64" i="7"/>
  <c r="E63" i="7"/>
  <c r="D63" i="7"/>
  <c r="E62" i="7"/>
  <c r="D62" i="7"/>
  <c r="E61" i="7"/>
  <c r="D61" i="7"/>
  <c r="E60" i="7"/>
  <c r="D60" i="7"/>
  <c r="E59" i="7"/>
  <c r="D59" i="7"/>
  <c r="E58" i="7"/>
  <c r="D58" i="7"/>
  <c r="E57" i="7"/>
  <c r="D57" i="7"/>
  <c r="E56" i="7"/>
  <c r="D56" i="7"/>
  <c r="E55" i="7"/>
  <c r="D55" i="7"/>
  <c r="E54" i="7"/>
  <c r="D54" i="7"/>
  <c r="E53" i="7"/>
  <c r="D53" i="7"/>
  <c r="E52" i="7"/>
  <c r="D52" i="7"/>
  <c r="E51" i="7"/>
  <c r="D51" i="7"/>
  <c r="E50" i="7"/>
  <c r="D50" i="7"/>
  <c r="E49" i="7"/>
  <c r="D49" i="7"/>
  <c r="E48" i="7"/>
  <c r="D48" i="7"/>
  <c r="E47" i="7"/>
  <c r="D47" i="7"/>
  <c r="E46" i="7"/>
  <c r="D46" i="7"/>
  <c r="E45" i="7"/>
  <c r="D45" i="7"/>
  <c r="E44" i="7"/>
  <c r="D44" i="7"/>
  <c r="E43" i="7"/>
  <c r="D43" i="7"/>
  <c r="E42" i="7"/>
  <c r="D42" i="7"/>
  <c r="E41" i="7"/>
  <c r="D41" i="7"/>
  <c r="E40" i="7"/>
  <c r="D40" i="7"/>
  <c r="E39" i="7"/>
  <c r="D39" i="7"/>
  <c r="E38" i="7"/>
  <c r="D38" i="7"/>
  <c r="C67" i="7"/>
  <c r="B67" i="7"/>
  <c r="F37" i="7" s="1"/>
  <c r="E37" i="7"/>
  <c r="D37" i="7"/>
  <c r="F211" i="6" l="1"/>
  <c r="F213" i="6"/>
  <c r="J213" i="6"/>
  <c r="J215" i="6"/>
  <c r="F165" i="6"/>
  <c r="D165" i="6"/>
  <c r="E163" i="6"/>
  <c r="E165" i="6"/>
  <c r="D164" i="6"/>
  <c r="D163" i="6"/>
  <c r="E182" i="6"/>
  <c r="E180" i="6"/>
  <c r="E184" i="6"/>
  <c r="D244" i="6"/>
  <c r="D241" i="6"/>
  <c r="D240" i="6"/>
  <c r="D243" i="6"/>
  <c r="D239" i="6"/>
  <c r="E162" i="6"/>
  <c r="D184" i="6"/>
  <c r="D182" i="6"/>
  <c r="D180" i="6"/>
  <c r="G212" i="6"/>
  <c r="D178" i="6"/>
  <c r="E183" i="6"/>
  <c r="E181" i="6"/>
  <c r="E179" i="6"/>
  <c r="G214" i="6"/>
  <c r="D183" i="6"/>
  <c r="D181" i="6"/>
  <c r="C271" i="6"/>
  <c r="G37" i="7"/>
  <c r="G38" i="7"/>
  <c r="F43" i="7"/>
  <c r="F47" i="7"/>
  <c r="F55" i="7"/>
  <c r="F59" i="7"/>
  <c r="F61" i="7"/>
  <c r="F63" i="7"/>
  <c r="F65" i="7"/>
  <c r="F67" i="7"/>
  <c r="G39" i="7"/>
  <c r="G41" i="7"/>
  <c r="G43" i="7"/>
  <c r="G45" i="7"/>
  <c r="G47" i="7"/>
  <c r="G49" i="7"/>
  <c r="G51" i="7"/>
  <c r="G53" i="7"/>
  <c r="G55" i="7"/>
  <c r="G57" i="7"/>
  <c r="G59" i="7"/>
  <c r="G61" i="7"/>
  <c r="G63" i="7"/>
  <c r="G65" i="7"/>
  <c r="G67" i="7"/>
  <c r="F41" i="7"/>
  <c r="F51" i="7"/>
  <c r="F38" i="7"/>
  <c r="F40" i="7"/>
  <c r="F42" i="7"/>
  <c r="F44" i="7"/>
  <c r="F46" i="7"/>
  <c r="F48" i="7"/>
  <c r="F50" i="7"/>
  <c r="F52" i="7"/>
  <c r="F54" i="7"/>
  <c r="F56" i="7"/>
  <c r="F58" i="7"/>
  <c r="F60" i="7"/>
  <c r="F62" i="7"/>
  <c r="F64" i="7"/>
  <c r="F66" i="7"/>
  <c r="D67" i="7"/>
  <c r="F39" i="7"/>
  <c r="F45" i="7"/>
  <c r="F49" i="7"/>
  <c r="F53" i="7"/>
  <c r="F57" i="7"/>
  <c r="G40" i="7"/>
  <c r="G42" i="7"/>
  <c r="G44" i="7"/>
  <c r="G46" i="7"/>
  <c r="G48" i="7"/>
  <c r="G50" i="7"/>
  <c r="G52" i="7"/>
  <c r="G54" i="7"/>
  <c r="G56" i="7"/>
  <c r="G58" i="7"/>
  <c r="G60" i="7"/>
  <c r="G62" i="7"/>
  <c r="G64" i="7"/>
  <c r="G66" i="7"/>
  <c r="E67" i="7"/>
  <c r="D6" i="7"/>
  <c r="B3" i="7"/>
  <c r="D16" i="7"/>
  <c r="E16" i="7"/>
  <c r="L3" i="7"/>
  <c r="K3" i="7"/>
  <c r="E4" i="7"/>
  <c r="E5" i="7"/>
  <c r="E7" i="7"/>
  <c r="E8" i="7"/>
  <c r="E9" i="7"/>
  <c r="E10" i="7"/>
  <c r="E11" i="7"/>
  <c r="E12" i="7"/>
  <c r="E13" i="7"/>
  <c r="E17" i="7"/>
  <c r="E18" i="7"/>
  <c r="E19" i="7"/>
  <c r="E20" i="7"/>
  <c r="E21" i="7"/>
  <c r="E23" i="7"/>
  <c r="E29" i="7"/>
  <c r="D4" i="7"/>
  <c r="D5" i="7"/>
  <c r="D7" i="7"/>
  <c r="D8" i="7"/>
  <c r="D9" i="7"/>
  <c r="D10" i="7"/>
  <c r="D11" i="7"/>
  <c r="D12" i="7"/>
  <c r="D13" i="7"/>
  <c r="D17" i="7"/>
  <c r="D18" i="7"/>
  <c r="D19" i="7"/>
  <c r="D20" i="7"/>
  <c r="D21" i="7"/>
  <c r="D23" i="7"/>
  <c r="D29" i="7"/>
  <c r="B156" i="6"/>
  <c r="C100" i="6" l="1"/>
  <c r="C102" i="6"/>
  <c r="C153" i="6"/>
  <c r="C154" i="6"/>
  <c r="C155" i="6"/>
  <c r="C150" i="6"/>
  <c r="C151" i="6"/>
  <c r="C152" i="6"/>
  <c r="H22" i="7"/>
  <c r="H95" i="7"/>
  <c r="H80" i="7"/>
  <c r="H88" i="7"/>
  <c r="H139" i="7"/>
  <c r="H136" i="7"/>
  <c r="H133" i="7"/>
  <c r="H130" i="7"/>
  <c r="H127" i="7"/>
  <c r="H124" i="7"/>
  <c r="H121" i="7"/>
  <c r="H118" i="7"/>
  <c r="H115" i="7"/>
  <c r="H112" i="7"/>
  <c r="H98" i="7"/>
  <c r="H77" i="7"/>
  <c r="H97" i="7"/>
  <c r="H76" i="7"/>
  <c r="H102" i="7"/>
  <c r="H99" i="7"/>
  <c r="H96" i="7"/>
  <c r="H93" i="7"/>
  <c r="H90" i="7"/>
  <c r="H87" i="7"/>
  <c r="H84" i="7"/>
  <c r="H81" i="7"/>
  <c r="H78" i="7"/>
  <c r="H75" i="7"/>
  <c r="H101" i="7"/>
  <c r="H86" i="7"/>
  <c r="H103" i="7"/>
  <c r="H79" i="7"/>
  <c r="H89" i="7"/>
  <c r="H100" i="7"/>
  <c r="H82" i="7"/>
  <c r="H111" i="7"/>
  <c r="H83" i="7"/>
  <c r="H138" i="7"/>
  <c r="H135" i="7"/>
  <c r="H132" i="7"/>
  <c r="H129" i="7"/>
  <c r="H126" i="7"/>
  <c r="H123" i="7"/>
  <c r="H120" i="7"/>
  <c r="H117" i="7"/>
  <c r="H114" i="7"/>
  <c r="H92" i="7"/>
  <c r="H74" i="7"/>
  <c r="H94" i="7"/>
  <c r="H85" i="7"/>
  <c r="H140" i="7"/>
  <c r="H137" i="7"/>
  <c r="H134" i="7"/>
  <c r="H131" i="7"/>
  <c r="H128" i="7"/>
  <c r="H125" i="7"/>
  <c r="H122" i="7"/>
  <c r="H119" i="7"/>
  <c r="H116" i="7"/>
  <c r="H113" i="7"/>
  <c r="H91" i="7"/>
  <c r="H141" i="7"/>
  <c r="H104" i="7"/>
  <c r="I139" i="7"/>
  <c r="I136" i="7"/>
  <c r="I133" i="7"/>
  <c r="I130" i="7"/>
  <c r="I127" i="7"/>
  <c r="I124" i="7"/>
  <c r="I121" i="7"/>
  <c r="I118" i="7"/>
  <c r="I115" i="7"/>
  <c r="I112" i="7"/>
  <c r="I102" i="7"/>
  <c r="I99" i="7"/>
  <c r="I96" i="7"/>
  <c r="I93" i="7"/>
  <c r="I90" i="7"/>
  <c r="I87" i="7"/>
  <c r="I84" i="7"/>
  <c r="I81" i="7"/>
  <c r="I78" i="7"/>
  <c r="I75" i="7"/>
  <c r="I138" i="7"/>
  <c r="I135" i="7"/>
  <c r="I132" i="7"/>
  <c r="I129" i="7"/>
  <c r="I126" i="7"/>
  <c r="I123" i="7"/>
  <c r="I120" i="7"/>
  <c r="I117" i="7"/>
  <c r="I114" i="7"/>
  <c r="I111" i="7"/>
  <c r="I101" i="7"/>
  <c r="I98" i="7"/>
  <c r="I95" i="7"/>
  <c r="I92" i="7"/>
  <c r="I89" i="7"/>
  <c r="I86" i="7"/>
  <c r="I83" i="7"/>
  <c r="I80" i="7"/>
  <c r="I77" i="7"/>
  <c r="I74" i="7"/>
  <c r="I140" i="7"/>
  <c r="I137" i="7"/>
  <c r="I134" i="7"/>
  <c r="I131" i="7"/>
  <c r="I128" i="7"/>
  <c r="I125" i="7"/>
  <c r="I122" i="7"/>
  <c r="I119" i="7"/>
  <c r="I116" i="7"/>
  <c r="I113" i="7"/>
  <c r="I103" i="7"/>
  <c r="I100" i="7"/>
  <c r="I97" i="7"/>
  <c r="I94" i="7"/>
  <c r="I91" i="7"/>
  <c r="I88" i="7"/>
  <c r="I85" i="7"/>
  <c r="I82" i="7"/>
  <c r="I79" i="7"/>
  <c r="I76" i="7"/>
  <c r="I141" i="7"/>
  <c r="I104" i="7"/>
  <c r="I25" i="7"/>
  <c r="I11" i="7"/>
  <c r="I27" i="7"/>
  <c r="I26" i="7"/>
  <c r="I24" i="7"/>
  <c r="I28" i="7"/>
  <c r="H7" i="7"/>
  <c r="H18" i="7"/>
  <c r="H28" i="7"/>
  <c r="H27" i="7"/>
  <c r="H26" i="7"/>
  <c r="H24" i="7"/>
  <c r="H12" i="7"/>
  <c r="H25" i="7"/>
  <c r="I22" i="7"/>
  <c r="H67" i="7"/>
  <c r="I5" i="7"/>
  <c r="H11" i="7"/>
  <c r="I18" i="7"/>
  <c r="I7" i="7"/>
  <c r="H16" i="7"/>
  <c r="H15" i="7"/>
  <c r="H14" i="7"/>
  <c r="H65" i="7"/>
  <c r="H62" i="7"/>
  <c r="H60" i="7"/>
  <c r="H58" i="7"/>
  <c r="H56" i="7"/>
  <c r="H54" i="7"/>
  <c r="H52" i="7"/>
  <c r="H50" i="7"/>
  <c r="H48" i="7"/>
  <c r="H46" i="7"/>
  <c r="H44" i="7"/>
  <c r="H42" i="7"/>
  <c r="H40" i="7"/>
  <c r="H38" i="7"/>
  <c r="H37" i="7"/>
  <c r="H66" i="7"/>
  <c r="H64" i="7"/>
  <c r="H63" i="7"/>
  <c r="H61" i="7"/>
  <c r="H59" i="7"/>
  <c r="H57" i="7"/>
  <c r="H55" i="7"/>
  <c r="H53" i="7"/>
  <c r="H51" i="7"/>
  <c r="H49" i="7"/>
  <c r="H47" i="7"/>
  <c r="H45" i="7"/>
  <c r="H43" i="7"/>
  <c r="H41" i="7"/>
  <c r="H39" i="7"/>
  <c r="I20" i="7"/>
  <c r="I13" i="7"/>
  <c r="I9" i="7"/>
  <c r="I16" i="7"/>
  <c r="I14" i="7"/>
  <c r="I15" i="7"/>
  <c r="I37" i="7"/>
  <c r="I66" i="7"/>
  <c r="I63" i="7"/>
  <c r="I61" i="7"/>
  <c r="I59" i="7"/>
  <c r="I57" i="7"/>
  <c r="I55" i="7"/>
  <c r="I53" i="7"/>
  <c r="I51" i="7"/>
  <c r="I49" i="7"/>
  <c r="I47" i="7"/>
  <c r="I45" i="7"/>
  <c r="I43" i="7"/>
  <c r="I41" i="7"/>
  <c r="I39" i="7"/>
  <c r="I65" i="7"/>
  <c r="I64" i="7"/>
  <c r="I62" i="7"/>
  <c r="I60" i="7"/>
  <c r="I58" i="7"/>
  <c r="I56" i="7"/>
  <c r="I54" i="7"/>
  <c r="I52" i="7"/>
  <c r="I50" i="7"/>
  <c r="I48" i="7"/>
  <c r="I46" i="7"/>
  <c r="I44" i="7"/>
  <c r="I42" i="7"/>
  <c r="I40" i="7"/>
  <c r="I38" i="7"/>
  <c r="H20" i="7"/>
  <c r="H13" i="7"/>
  <c r="H9" i="7"/>
  <c r="H5" i="7"/>
  <c r="I67" i="7"/>
  <c r="C3" i="7"/>
  <c r="C30" i="7" s="1"/>
  <c r="E240" i="6"/>
  <c r="E241" i="6"/>
  <c r="E239" i="6"/>
  <c r="E243" i="6"/>
  <c r="E242" i="6"/>
  <c r="E244" i="6"/>
  <c r="C101" i="6"/>
  <c r="B30" i="7"/>
  <c r="D22" i="7"/>
  <c r="I29" i="7"/>
  <c r="I23" i="7"/>
  <c r="I21" i="7"/>
  <c r="I19" i="7"/>
  <c r="I17" i="7"/>
  <c r="I12" i="7"/>
  <c r="I10" i="7"/>
  <c r="I8" i="7"/>
  <c r="I6" i="7"/>
  <c r="I4" i="7"/>
  <c r="E22" i="7"/>
  <c r="H29" i="7"/>
  <c r="H23" i="7"/>
  <c r="H21" i="7"/>
  <c r="H19" i="7"/>
  <c r="H17" i="7"/>
  <c r="H10" i="7"/>
  <c r="H8" i="7"/>
  <c r="H6" i="7"/>
  <c r="H4" i="7"/>
  <c r="E6" i="7"/>
  <c r="H3" i="7"/>
  <c r="I3" i="7" l="1"/>
  <c r="F27" i="7"/>
  <c r="F28" i="7"/>
  <c r="F26" i="7"/>
  <c r="F24" i="7"/>
  <c r="F25" i="7"/>
  <c r="G27" i="7"/>
  <c r="G28" i="7"/>
  <c r="G26" i="7"/>
  <c r="G24" i="7"/>
  <c r="G25" i="7"/>
  <c r="D3" i="7"/>
  <c r="E3" i="7"/>
  <c r="G15" i="7"/>
  <c r="G14" i="7"/>
  <c r="F15" i="7"/>
  <c r="F14" i="7"/>
  <c r="E30" i="7"/>
  <c r="B31" i="7"/>
  <c r="F31" i="7" s="1"/>
  <c r="D30" i="7"/>
  <c r="I30" i="7"/>
  <c r="G6" i="7"/>
  <c r="G10" i="7"/>
  <c r="G16" i="7"/>
  <c r="G20" i="7"/>
  <c r="G30" i="7"/>
  <c r="G9" i="7"/>
  <c r="G23" i="7"/>
  <c r="G7" i="7"/>
  <c r="G11" i="7"/>
  <c r="G17" i="7"/>
  <c r="G21" i="7"/>
  <c r="G4" i="7"/>
  <c r="G8" i="7"/>
  <c r="G12" i="7"/>
  <c r="G18" i="7"/>
  <c r="G22" i="7"/>
  <c r="G5" i="7"/>
  <c r="G13" i="7"/>
  <c r="G19" i="7"/>
  <c r="G29" i="7"/>
  <c r="G3" i="7"/>
  <c r="H30" i="7"/>
  <c r="F4" i="7"/>
  <c r="F6" i="7"/>
  <c r="F8" i="7"/>
  <c r="F10" i="7"/>
  <c r="F12" i="7"/>
  <c r="F16" i="7"/>
  <c r="F18" i="7"/>
  <c r="F20" i="7"/>
  <c r="F22" i="7"/>
  <c r="F30" i="7"/>
  <c r="F5" i="7"/>
  <c r="F7" i="7"/>
  <c r="F9" i="7"/>
  <c r="F11" i="7"/>
  <c r="F13" i="7"/>
  <c r="F17" i="7"/>
  <c r="F19" i="7"/>
  <c r="F21" i="7"/>
  <c r="F23" i="7"/>
  <c r="F29" i="7"/>
  <c r="F3" i="7"/>
  <c r="C31" i="7"/>
  <c r="H31" i="7" l="1"/>
  <c r="I31" i="7"/>
  <c r="G31" i="7"/>
  <c r="E31" i="7"/>
  <c r="D31" i="7"/>
  <c r="E66" i="6" l="1"/>
  <c r="D66" i="6"/>
  <c r="B16" i="6"/>
  <c r="C14" i="6" l="1"/>
  <c r="C11" i="6"/>
  <c r="C12" i="6"/>
  <c r="C13" i="6"/>
  <c r="C15" i="6"/>
  <c r="E65" i="6"/>
  <c r="D68" i="6"/>
  <c r="E68" i="6"/>
  <c r="D67" i="6"/>
  <c r="E67" i="6"/>
  <c r="C16" i="6"/>
  <c r="D70" i="6" l="1"/>
  <c r="E70" i="6"/>
  <c r="D5" i="6"/>
  <c r="D4" i="6"/>
  <c r="D6" i="6" l="1"/>
  <c r="C36" i="13" l="1"/>
  <c r="G19" i="22" l="1"/>
  <c r="C18" i="22" l="1"/>
  <c r="C20" i="22"/>
  <c r="D19" i="22"/>
  <c r="D18" i="22" s="1"/>
  <c r="H18" i="22" s="1"/>
  <c r="E19" i="22"/>
  <c r="G18" i="22"/>
  <c r="D20" i="22" l="1"/>
  <c r="H19" i="22"/>
  <c r="E9" i="22"/>
  <c r="E17" i="22"/>
  <c r="E14" i="22"/>
  <c r="E12" i="22"/>
  <c r="E15" i="22"/>
  <c r="E13" i="22"/>
  <c r="E4" i="22"/>
  <c r="E7" i="22"/>
  <c r="E8" i="22"/>
  <c r="E6" i="22"/>
  <c r="G20" i="22"/>
  <c r="E16" i="22"/>
  <c r="E3" i="22"/>
  <c r="E20" i="22"/>
  <c r="E11" i="22"/>
  <c r="E5" i="22"/>
  <c r="E10" i="22"/>
  <c r="E18" i="22"/>
  <c r="H20" i="22" l="1"/>
  <c r="F6" i="22"/>
  <c r="F9" i="22"/>
  <c r="F8" i="22"/>
  <c r="F10" i="22"/>
  <c r="F14" i="22"/>
  <c r="F16" i="22"/>
  <c r="F18" i="22"/>
  <c r="F20" i="22"/>
  <c r="F5" i="22"/>
  <c r="F7" i="22"/>
  <c r="F13" i="22"/>
  <c r="F15" i="22"/>
  <c r="F3" i="22"/>
  <c r="F4" i="22"/>
  <c r="F11" i="22"/>
  <c r="F17" i="22"/>
  <c r="F12" i="22"/>
  <c r="F19" i="22"/>
  <c r="W94" i="19"/>
  <c r="W96" i="19" l="1"/>
  <c r="Y98" i="19"/>
  <c r="W98" i="19"/>
  <c r="Z98" i="19"/>
  <c r="X98" i="19"/>
  <c r="AA98" i="19"/>
  <c r="AB98" i="19"/>
  <c r="AC98" i="19"/>
  <c r="AC125" i="19" l="1"/>
  <c r="W125" i="19"/>
  <c r="W123" i="19"/>
  <c r="AB125" i="19"/>
  <c r="Y125" i="19"/>
  <c r="AA125" i="19"/>
  <c r="Z125" i="19"/>
  <c r="X125" i="19"/>
</calcChain>
</file>

<file path=xl/sharedStrings.xml><?xml version="1.0" encoding="utf-8"?>
<sst xmlns="http://schemas.openxmlformats.org/spreadsheetml/2006/main" count="1151" uniqueCount="437">
  <si>
    <t>Para diapositiva 1</t>
  </si>
  <si>
    <t>DATOS 2021</t>
  </si>
  <si>
    <t>INGRESOS</t>
  </si>
  <si>
    <t>GASTOS</t>
  </si>
  <si>
    <t>REFORMA</t>
  </si>
  <si>
    <t>DIAPOSITIVA INGRESOS TOTALES</t>
  </si>
  <si>
    <t>Ingresos Corrientes</t>
  </si>
  <si>
    <t>Establecimientos públicos</t>
  </si>
  <si>
    <t>Recursos de capital</t>
  </si>
  <si>
    <t>Contribuciones Parafiscales</t>
  </si>
  <si>
    <t>Fondos Especiales</t>
  </si>
  <si>
    <t>Rentas Parafiscales</t>
  </si>
  <si>
    <t>DIAN Internos</t>
  </si>
  <si>
    <t>DIAN Externos</t>
  </si>
  <si>
    <t>No Tributarios</t>
  </si>
  <si>
    <t>Recursos de Capital</t>
  </si>
  <si>
    <t>Crédito Interno</t>
  </si>
  <si>
    <t>Excedentes</t>
  </si>
  <si>
    <t>Crédito Externo</t>
  </si>
  <si>
    <t>Rec. Balance</t>
  </si>
  <si>
    <t>Tr. Capital</t>
  </si>
  <si>
    <t>Otr. Rec. De Capital 1/</t>
  </si>
  <si>
    <t>SOAT y FONSAT</t>
  </si>
  <si>
    <t>Salud Policía y FFMM</t>
  </si>
  <si>
    <t>Solidaridad Pensional</t>
  </si>
  <si>
    <t>Otros</t>
  </si>
  <si>
    <t>Estapúblicos</t>
  </si>
  <si>
    <t>ANH</t>
  </si>
  <si>
    <t>ICBF</t>
  </si>
  <si>
    <t>FUTIC</t>
  </si>
  <si>
    <t>AEROCIVL</t>
  </si>
  <si>
    <t>SENA</t>
  </si>
  <si>
    <t>Diapositiva comparación ingresos</t>
  </si>
  <si>
    <t>Part % 2024</t>
  </si>
  <si>
    <t>Part % 2025</t>
  </si>
  <si>
    <t>Var</t>
  </si>
  <si>
    <t xml:space="preserve">Ingresos Corrientes </t>
  </si>
  <si>
    <t>VARIACIONES</t>
  </si>
  <si>
    <t>INGRESOS CORRIENTES</t>
  </si>
  <si>
    <t>RECURSOS DE CAPITAL</t>
  </si>
  <si>
    <t>FONDOS ESPECIALES</t>
  </si>
  <si>
    <t>RENTAS PARAFISCALES</t>
  </si>
  <si>
    <t>Diapositiva comparación gastos</t>
  </si>
  <si>
    <t>Tipos de gasto</t>
  </si>
  <si>
    <t>Recursos</t>
  </si>
  <si>
    <t>% Part</t>
  </si>
  <si>
    <t>Funcionamiento</t>
  </si>
  <si>
    <t>Servicio de la Deuda</t>
  </si>
  <si>
    <t>Inversión</t>
  </si>
  <si>
    <t>Resto</t>
  </si>
  <si>
    <t>TC</t>
  </si>
  <si>
    <t>Transferencias</t>
  </si>
  <si>
    <t>TK</t>
  </si>
  <si>
    <t>% part</t>
  </si>
  <si>
    <t>G. Personal</t>
  </si>
  <si>
    <t>Adq B&amp;S</t>
  </si>
  <si>
    <t>G. Com y Prod</t>
  </si>
  <si>
    <t>Adq. Act. Fin.</t>
  </si>
  <si>
    <t>Dis. de Pasivos</t>
  </si>
  <si>
    <t>G. Tributos</t>
  </si>
  <si>
    <t>Deuda</t>
  </si>
  <si>
    <t>Principal</t>
  </si>
  <si>
    <t>Intereses</t>
  </si>
  <si>
    <t>Comisiones y otros gastos</t>
  </si>
  <si>
    <t>Fondo de Contingencias</t>
  </si>
  <si>
    <t>Transporte</t>
  </si>
  <si>
    <t>Igualdad_Y_Equidad</t>
  </si>
  <si>
    <t>Educación</t>
  </si>
  <si>
    <t>Inclusión_Social_Y_Reconciliación</t>
  </si>
  <si>
    <t>Minas_Y_Energía</t>
  </si>
  <si>
    <t>Resto Sectores</t>
  </si>
  <si>
    <t>% Part 2021</t>
  </si>
  <si>
    <t>% Part 2022</t>
  </si>
  <si>
    <t>%Var</t>
  </si>
  <si>
    <t>Cuenta</t>
  </si>
  <si>
    <t>Gastos de Personal</t>
  </si>
  <si>
    <t>Adquisición de Bienes Y Servicios</t>
  </si>
  <si>
    <t xml:space="preserve">Transferencias </t>
  </si>
  <si>
    <t>Gastos De Comercialización Y Producción</t>
  </si>
  <si>
    <t>Adquisición De Activos Financieros</t>
  </si>
  <si>
    <t>Disminución De Pasivos</t>
  </si>
  <si>
    <t>Gastos Por Tributos, Multas Y Sanciones</t>
  </si>
  <si>
    <t>Externa</t>
  </si>
  <si>
    <t>Interna</t>
  </si>
  <si>
    <t>Acuerdo Marco de Retribución</t>
  </si>
  <si>
    <t>% Part EXT</t>
  </si>
  <si>
    <t>% Part INT</t>
  </si>
  <si>
    <t>TOTALES</t>
  </si>
  <si>
    <t xml:space="preserve">VAR % </t>
  </si>
  <si>
    <t>Comisiones y Otros Gastos</t>
  </si>
  <si>
    <t>Sectores</t>
  </si>
  <si>
    <t>Inclusión Social Y Reconciliación</t>
  </si>
  <si>
    <t>Trabajo</t>
  </si>
  <si>
    <t>Hacienda</t>
  </si>
  <si>
    <t>Resto de Sectores</t>
  </si>
  <si>
    <t>Minas Y Energía</t>
  </si>
  <si>
    <t>Vivienda, Ciudad Y Territorio</t>
  </si>
  <si>
    <t>Tecnologías De La Información Y Las Comunicaciones</t>
  </si>
  <si>
    <t>Defensa Y Policía</t>
  </si>
  <si>
    <t>Agricultura Y Desarrollo Rural</t>
  </si>
  <si>
    <t>Planeación</t>
  </si>
  <si>
    <t>Salud Y Protección Social</t>
  </si>
  <si>
    <t>Justicia Y Del Derecho</t>
  </si>
  <si>
    <t>Rama Judicial</t>
  </si>
  <si>
    <t>Ambiente Y Desarrollo Sostenible</t>
  </si>
  <si>
    <t>Comercio, Industria Y Turismo</t>
  </si>
  <si>
    <t>Interior</t>
  </si>
  <si>
    <t>Deporte Y Recreación</t>
  </si>
  <si>
    <t>Presidencia De La República</t>
  </si>
  <si>
    <t>Información Estadística</t>
  </si>
  <si>
    <t>Organismos De Control</t>
  </si>
  <si>
    <t>Empleo Público</t>
  </si>
  <si>
    <t>Ciencia, Tecnología E Innovación</t>
  </si>
  <si>
    <t>Cultura</t>
  </si>
  <si>
    <t>Sistema Integral De Verdad, Justicia, Reparación Y No Repetición</t>
  </si>
  <si>
    <t>Fiscalía</t>
  </si>
  <si>
    <t>Registraduría</t>
  </si>
  <si>
    <t>Congreso De La República</t>
  </si>
  <si>
    <t>Relaciones Exteriores</t>
  </si>
  <si>
    <t>Inteligencia</t>
  </si>
  <si>
    <t>VARIACIONES %PIB</t>
  </si>
  <si>
    <t>F&amp;I 2024</t>
  </si>
  <si>
    <t>G.Personal</t>
  </si>
  <si>
    <t>Resto Fto</t>
  </si>
  <si>
    <t>F&amp;I 2025</t>
  </si>
  <si>
    <t>ZOOM TRANSFERENCIAS</t>
  </si>
  <si>
    <t>SGP</t>
  </si>
  <si>
    <t>SALUD</t>
  </si>
  <si>
    <t>PENSIONES</t>
  </si>
  <si>
    <t>FOMAG</t>
  </si>
  <si>
    <t>TOTAL</t>
  </si>
  <si>
    <t>BILLONES</t>
  </si>
  <si>
    <t>PGN</t>
  </si>
  <si>
    <t xml:space="preserve"> Tipo de Gasto - Cuentas </t>
  </si>
  <si>
    <t>% Part. Total PGN 2024</t>
  </si>
  <si>
    <t>% Part. Total PGN 2025</t>
  </si>
  <si>
    <t>V.Abs</t>
  </si>
  <si>
    <t>% Var</t>
  </si>
  <si>
    <t>% PIB 2024</t>
  </si>
  <si>
    <t>% PIB 2025</t>
  </si>
  <si>
    <t>25-24</t>
  </si>
  <si>
    <t>25/24</t>
  </si>
  <si>
    <t>A - Funcionamiento</t>
  </si>
  <si>
    <t>01 Gastos de Personal</t>
  </si>
  <si>
    <t>Sector Defensa y Policía</t>
  </si>
  <si>
    <t>02 Adq. Bienes y Servicios</t>
  </si>
  <si>
    <t>03 Tr. Corrientes</t>
  </si>
  <si>
    <t>Pensiones</t>
  </si>
  <si>
    <t>Aseguramiento en salud</t>
  </si>
  <si>
    <t>FOMAG (Pensiones, salud y cesantias)</t>
  </si>
  <si>
    <t>IESP</t>
  </si>
  <si>
    <t>Sentencias</t>
  </si>
  <si>
    <t>Resto de Transferencias</t>
  </si>
  <si>
    <t>04 Tr. Capital</t>
  </si>
  <si>
    <t>05 Gtos. Comercialización y producción</t>
  </si>
  <si>
    <t>06 Adquisición de acrtivos financieros</t>
  </si>
  <si>
    <t>07 Dis. Pasivos</t>
  </si>
  <si>
    <t>08 Gtos por Tributos, multas, sanciones e intereses de mora</t>
  </si>
  <si>
    <t>B - Servicio de la deuda</t>
  </si>
  <si>
    <t>Acuerdos Marco de Retribución</t>
  </si>
  <si>
    <t>Resto del Principal de la Deuda</t>
  </si>
  <si>
    <t>C - Inversión</t>
  </si>
  <si>
    <t>Imporenta</t>
  </si>
  <si>
    <t>Subsidios de Energía y Gas</t>
  </si>
  <si>
    <t>Resto de Inversión</t>
  </si>
  <si>
    <t xml:space="preserve"> Total </t>
  </si>
  <si>
    <t xml:space="preserve"> SECTORES </t>
  </si>
  <si>
    <t>2024*</t>
  </si>
  <si>
    <t>Variación %</t>
  </si>
  <si>
    <t>FTO</t>
  </si>
  <si>
    <t>Total</t>
  </si>
  <si>
    <t>(1)</t>
  </si>
  <si>
    <t>(2)</t>
  </si>
  <si>
    <t>(3= 1+2)</t>
  </si>
  <si>
    <t>(4)</t>
  </si>
  <si>
    <t>(5)</t>
  </si>
  <si>
    <t>(6= 4+5)</t>
  </si>
  <si>
    <t>(7 =4/1)</t>
  </si>
  <si>
    <t>(8=5/2)</t>
  </si>
  <si>
    <t>(9=6/3)</t>
  </si>
  <si>
    <t>AGRICULTURA_Y_DESARROLLO_RURAL</t>
  </si>
  <si>
    <t>AMBIENTE_Y_DESARROLLO_SOSTENIBLE</t>
  </si>
  <si>
    <t>CIENCIA_TECNOLOGÍA_E_INNOVACIÓN</t>
  </si>
  <si>
    <t>COMERCIO_INDUSTRIA_Y_TURISMO</t>
  </si>
  <si>
    <t>CONGRESO_DE_LA_REPÚBLICA</t>
  </si>
  <si>
    <t>CULTURA</t>
  </si>
  <si>
    <t>DEFENSA_Y_POLICÍA</t>
  </si>
  <si>
    <t>DEPORTE_Y_RECREACIÓN</t>
  </si>
  <si>
    <t>EDUCACIÓN</t>
  </si>
  <si>
    <t>EMPLEO_PÚBLICO</t>
  </si>
  <si>
    <t>FISCALÍA</t>
  </si>
  <si>
    <t>HACIENDA</t>
  </si>
  <si>
    <t>IGUALDAD_Y_EQUIDAD</t>
  </si>
  <si>
    <t>INCLUSIÓN_SOCIAL_Y_RECONCILIACIÓN</t>
  </si>
  <si>
    <t>INFORMACIÓN_ESTADÍSTICA</t>
  </si>
  <si>
    <t>INTELIGENCIA</t>
  </si>
  <si>
    <t>INTERIOR</t>
  </si>
  <si>
    <t>JUSTICIA_Y_DEL_DERECHO</t>
  </si>
  <si>
    <t>MINAS_Y_ENERGÍA</t>
  </si>
  <si>
    <t>ORGANISMOS_DE_CONTROL</t>
  </si>
  <si>
    <t>PLANEACIÓN</t>
  </si>
  <si>
    <t>PRESIDENCIA_DE_LA_REPÚBLICA</t>
  </si>
  <si>
    <t>RAMA_JUDICIAL</t>
  </si>
  <si>
    <t>REGISTRADURÍA</t>
  </si>
  <si>
    <t>RELACIONES_EXTERIORES</t>
  </si>
  <si>
    <t>SALUD_Y_PROTECCIÓN_SOCIAL</t>
  </si>
  <si>
    <t>SISTEMA_INTEGRAL_DE_VERDAD_JUSTICIA_REPARACIÓN_Y_NO_REPETICIÓN</t>
  </si>
  <si>
    <t>TECNOLOGÍAS_DE_LA_INFORMACIÓN_Y_LAS_COMUNICACIONES</t>
  </si>
  <si>
    <t>TRABAJO</t>
  </si>
  <si>
    <t>TRANSPORTE</t>
  </si>
  <si>
    <t>VIVIENDA_CIUDAD_Y_TERRITORIO</t>
  </si>
  <si>
    <t xml:space="preserve"> TOTAL </t>
  </si>
  <si>
    <t>SERVICIO_DE_LA_DEUDA_PUBLICA_NACIONAL</t>
  </si>
  <si>
    <t>TIPO DE GASTO / CUENTAS</t>
  </si>
  <si>
    <t>2021*</t>
  </si>
  <si>
    <t>2022 
Proyecto</t>
  </si>
  <si>
    <t>∆ Abosluta</t>
  </si>
  <si>
    <t>∆ Relativa</t>
  </si>
  <si>
    <t>% Part.</t>
  </si>
  <si>
    <t>% PIB</t>
  </si>
  <si>
    <t>PIB</t>
  </si>
  <si>
    <t>FUNCIONAMIENTO</t>
  </si>
  <si>
    <t>HEXADECIMAL</t>
  </si>
  <si>
    <t>RGB</t>
  </si>
  <si>
    <t>Adquisición de Bienes y Servicios</t>
  </si>
  <si>
    <t>#0a73bb</t>
  </si>
  <si>
    <t>10-115-187</t>
  </si>
  <si>
    <t>Transferencias Corrientes</t>
  </si>
  <si>
    <t>#84a851</t>
  </si>
  <si>
    <t>132-168-81</t>
  </si>
  <si>
    <t>#692471</t>
  </si>
  <si>
    <t>105-36-113</t>
  </si>
  <si>
    <t>#d15c7d</t>
  </si>
  <si>
    <t>209-92-125</t>
  </si>
  <si>
    <t>Aseguramiento en Salud</t>
  </si>
  <si>
    <t>#a43160</t>
  </si>
  <si>
    <t>144-49-96</t>
  </si>
  <si>
    <t>FOMAG (sin pensiones)</t>
  </si>
  <si>
    <t>#f35c31</t>
  </si>
  <si>
    <t>243-92-49</t>
  </si>
  <si>
    <t>IESP (sin pensiones)</t>
  </si>
  <si>
    <t>#00857d</t>
  </si>
  <si>
    <t>0-133-125</t>
  </si>
  <si>
    <t>FEPC</t>
  </si>
  <si>
    <t>0-194-127</t>
  </si>
  <si>
    <t>Reecuadros evolución gasto</t>
  </si>
  <si>
    <t>FOME</t>
  </si>
  <si>
    <t>Sentencias y Conciliaciones</t>
  </si>
  <si>
    <t>Procesos Electorales</t>
  </si>
  <si>
    <t>CHECK</t>
  </si>
  <si>
    <t>Cambio presidente</t>
  </si>
  <si>
    <t>Transferencias de Capital</t>
  </si>
  <si>
    <t>Gastos de Comercialización y Producción</t>
  </si>
  <si>
    <t>Adquisición de Activos Financieros</t>
  </si>
  <si>
    <t>Disminución de Pasivos</t>
  </si>
  <si>
    <t>Gastos por Tributos, Multas y Sanciones</t>
  </si>
  <si>
    <t>SERVICIO DE LA DEUDA</t>
  </si>
  <si>
    <t>Acuerdos Marco de Retribución**</t>
  </si>
  <si>
    <t>Resto del Principal</t>
  </si>
  <si>
    <t>INVERSIÓN</t>
  </si>
  <si>
    <t>TOTAL SIN DEUDA</t>
  </si>
  <si>
    <t>SECTOR</t>
  </si>
  <si>
    <t>2021 bll</t>
  </si>
  <si>
    <t>2022 bll</t>
  </si>
  <si>
    <t>DEFENSA Y POLICÍA</t>
  </si>
  <si>
    <t>SALUD Y PROTECCIÓN SOCIAL</t>
  </si>
  <si>
    <t>INCLUSIÓN SOCIAL Y RECONCILIACIÓN</t>
  </si>
  <si>
    <t>RAMA JUDICIAL</t>
  </si>
  <si>
    <t>VIVIENDA, CIUDAD Y TERRITORIO</t>
  </si>
  <si>
    <t>MINAS Y ENERGÍA</t>
  </si>
  <si>
    <t>JUSTICIA Y DEL DERECHO</t>
  </si>
  <si>
    <t>ORGANISMOS DE CONTROL</t>
  </si>
  <si>
    <t>TECNOLOGÍAS DE LA INFORMACIÓN Y LAS COMUNICACIONES</t>
  </si>
  <si>
    <t>AGRICULTURA Y DESARROLLO RURAL</t>
  </si>
  <si>
    <t>RELACIONES EXTERIORES</t>
  </si>
  <si>
    <t>COMERCIO, INDUSTRIA Y TURISMO</t>
  </si>
  <si>
    <t>PRESIDENCIA DE LA REPÚBLICA</t>
  </si>
  <si>
    <t>AMBIENTE Y DESARROLLO SOSTENIBLE</t>
  </si>
  <si>
    <t>CONGRESO DE LA REPÚBLICA</t>
  </si>
  <si>
    <t>DEPORTE Y RECREACIÓN</t>
  </si>
  <si>
    <t>INFORMACIÓN ESTADÍSTICA</t>
  </si>
  <si>
    <t>SISTEMA INTEGRAL DE VERDAD, JUSTICIA, REPARACIÓN Y NO REPETICIÓN</t>
  </si>
  <si>
    <t>EMPLEO PÚBLICO</t>
  </si>
  <si>
    <t>CIENCIA, TECNOLOGÍA E INNOVACIÓN</t>
  </si>
  <si>
    <t>SECTORES/FUNCIONAMIENTO</t>
  </si>
  <si>
    <t>SECTORES/INVERSIÓN</t>
  </si>
  <si>
    <t>2020 bll</t>
  </si>
  <si>
    <t>SECTORES/Sin deuda</t>
  </si>
  <si>
    <t>2025
Proyecto</t>
  </si>
  <si>
    <t>Prom 18 - 22</t>
  </si>
  <si>
    <t>Vig. 2019</t>
  </si>
  <si>
    <t>RESTO DE SECTORES</t>
  </si>
  <si>
    <t>IGUALDAD Y EQUIDAD</t>
  </si>
  <si>
    <t>Billones</t>
  </si>
  <si>
    <t>Variaciones  24 /prom 22-18</t>
  </si>
  <si>
    <t>Variaciones 24/23</t>
  </si>
  <si>
    <t>Variaciones 24/19</t>
  </si>
  <si>
    <t>Promedio 18/22</t>
  </si>
  <si>
    <t>Prepandemia 2019</t>
  </si>
  <si>
    <t>2023*</t>
  </si>
  <si>
    <t>Proyecto 2024</t>
  </si>
  <si>
    <t>*Apropiación vigente 30 de Junio con estimaciones de cierre</t>
  </si>
  <si>
    <t>Ingresos</t>
  </si>
  <si>
    <t xml:space="preserve"> CONCEPTO </t>
  </si>
  <si>
    <t xml:space="preserve"> Cifras $ mm </t>
  </si>
  <si>
    <t xml:space="preserve"> % del PIB </t>
  </si>
  <si>
    <t>Ingresos del Presupuesto Nacional</t>
  </si>
  <si>
    <t>Ley de Financiamiento</t>
  </si>
  <si>
    <t>Ingresos de los Establecimientos Públicos</t>
  </si>
  <si>
    <t xml:space="preserve"> Total  </t>
  </si>
  <si>
    <t>Gastos</t>
  </si>
  <si>
    <t xml:space="preserve"> TIPO DE GASTO </t>
  </si>
  <si>
    <t>2024
Proyecto</t>
  </si>
  <si>
    <t>Año</t>
  </si>
  <si>
    <t>Inversión apropiación</t>
  </si>
  <si>
    <t>Inversión PETRO</t>
  </si>
  <si>
    <t>Promedio</t>
  </si>
  <si>
    <t>Apropiaciones Presupuesto General de la Nación - PGN</t>
  </si>
  <si>
    <t>deflactor</t>
  </si>
  <si>
    <t>Miles de millones de pesos</t>
  </si>
  <si>
    <t>pib nominal</t>
  </si>
  <si>
    <t>CONCEPTO</t>
  </si>
  <si>
    <t>2000</t>
  </si>
  <si>
    <t>2001</t>
  </si>
  <si>
    <t>2002</t>
  </si>
  <si>
    <t>2003</t>
  </si>
  <si>
    <t>2005</t>
  </si>
  <si>
    <t>2006</t>
  </si>
  <si>
    <t>2007</t>
  </si>
  <si>
    <t>2008</t>
  </si>
  <si>
    <t>2009</t>
  </si>
  <si>
    <t>2025 **</t>
  </si>
  <si>
    <t>crecimiento promedio anual</t>
  </si>
  <si>
    <t>I.</t>
  </si>
  <si>
    <t>II.</t>
  </si>
  <si>
    <t>DEUDA EXTERNA</t>
  </si>
  <si>
    <t>DEUDA INTERNA</t>
  </si>
  <si>
    <t>III.</t>
  </si>
  <si>
    <t>IV.</t>
  </si>
  <si>
    <t>TOTAL SIN DEUDA (I + III)</t>
  </si>
  <si>
    <t>V.</t>
  </si>
  <si>
    <t>TOTAL  (I + II + III)</t>
  </si>
  <si>
    <t>* Actualizado a 30 de junio de 2024</t>
  </si>
  <si>
    <t>Fuente: Dirección General del Presupuesto Público Nacional - Subdirección de Análisis y Consolidación Presupuestal</t>
  </si>
  <si>
    <t>deuda</t>
  </si>
  <si>
    <t>Gastos primario</t>
  </si>
  <si>
    <t>Func.</t>
  </si>
  <si>
    <t>total PGN</t>
  </si>
  <si>
    <t>REALES</t>
  </si>
  <si>
    <t>pib real</t>
  </si>
  <si>
    <t>Total PGN</t>
  </si>
  <si>
    <t>DEUDA- AMORTIZACION E INTERESES</t>
  </si>
  <si>
    <t>participacion</t>
  </si>
  <si>
    <t>NOMINALES</t>
  </si>
  <si>
    <t>Salud</t>
  </si>
  <si>
    <t>Vig. Futuras (Inversión)</t>
  </si>
  <si>
    <t>RDE</t>
  </si>
  <si>
    <t>Fondos Esp. y Parafiscales</t>
  </si>
  <si>
    <t>Adq. Bienes y Servicios</t>
  </si>
  <si>
    <t>Est. Públicos (Inversión)</t>
  </si>
  <si>
    <t xml:space="preserve">Votaciones </t>
  </si>
  <si>
    <t>Víctimas*</t>
  </si>
  <si>
    <t>Inflexibles</t>
  </si>
  <si>
    <t>Inflexibilidades</t>
  </si>
  <si>
    <t>REALES 2024</t>
  </si>
  <si>
    <t>Flexibles</t>
  </si>
  <si>
    <t>INFLEXIBILIDADES 2024 - 2025</t>
  </si>
  <si>
    <t>2024</t>
  </si>
  <si>
    <t>2025</t>
  </si>
  <si>
    <r>
      <rPr>
        <b/>
        <sz val="14"/>
        <color theme="1"/>
        <rFont val="Calibri"/>
        <family val="2"/>
      </rPr>
      <t>Estimaciones</t>
    </r>
    <r>
      <rPr>
        <b/>
        <sz val="11"/>
        <color theme="1"/>
        <rFont val="Calibri"/>
        <family val="2"/>
        <scheme val="minor"/>
      </rPr>
      <t xml:space="preserve"> (cifras en billones de pesos corrientes)</t>
    </r>
  </si>
  <si>
    <t>Tipo de Gasto / Cuenta</t>
  </si>
  <si>
    <t>Billones $</t>
  </si>
  <si>
    <t>PIB %</t>
  </si>
  <si>
    <t>Gastos de personal</t>
  </si>
  <si>
    <t>Servicio de la deuda</t>
  </si>
  <si>
    <t>Total PGN sin Deuda</t>
  </si>
  <si>
    <t>Componente inflexible</t>
  </si>
  <si>
    <t>Principales inflexibilidades (Funcionamiento e Inversión)</t>
  </si>
  <si>
    <t>Sistema General de Participaciones</t>
  </si>
  <si>
    <t>Universidades</t>
  </si>
  <si>
    <t>Subsidios Eléctricos y Gas</t>
  </si>
  <si>
    <t>Transferencias Monetarias</t>
  </si>
  <si>
    <t>Subsidios de Vivienda</t>
  </si>
  <si>
    <t>Fondos Especiales y Contribuciones Parafiscales</t>
  </si>
  <si>
    <t>Establecimientos Públicos</t>
  </si>
  <si>
    <t>Rentas de Destinación Específica</t>
  </si>
  <si>
    <t>Impuesto de Renta y Complementario (CREE / Imporenta)</t>
  </si>
  <si>
    <t xml:space="preserve">Financiación Sistema General de Seguridad Social en Salud y Educación </t>
  </si>
  <si>
    <t xml:space="preserve">IVA para Programas de Inversión Social </t>
  </si>
  <si>
    <t>IVA para Programas de Prevención y Atención Desplazados</t>
  </si>
  <si>
    <t xml:space="preserve">Impuesto al Carbono </t>
  </si>
  <si>
    <t>Cesión IVA antiguas Intendencias y Comisarias</t>
  </si>
  <si>
    <t xml:space="preserve">Impuesto al Turismo </t>
  </si>
  <si>
    <t>Impuesto servicios telefonía, datos y navegación móvil (Liquidación Plan Sectorial Recreación y Deporte)</t>
  </si>
  <si>
    <t>Impuesto de Timbre para Fonpet</t>
  </si>
  <si>
    <t>Impuesto servicios telefonía, datos y navegación móvil (Programa Desarrollo Deportivo Deptos y Distrito Capital)</t>
  </si>
  <si>
    <t>Vigencias Futuras (Inversión)</t>
  </si>
  <si>
    <t>Porcentaje Inflexible PGN</t>
  </si>
  <si>
    <t>* Vìctimas (No Incluye recursos SGP ni Regimen Subsidiado).</t>
  </si>
  <si>
    <t>TIPO</t>
  </si>
  <si>
    <t>GASTOS DE PERSONAL</t>
  </si>
  <si>
    <t>Sector Defensa</t>
  </si>
  <si>
    <t>Rama Ejecutiva</t>
  </si>
  <si>
    <t>Rama Judicial, Fiscalia y Org. Autónomos</t>
  </si>
  <si>
    <t>ADQUISICIÓN DE BNS Y SS</t>
  </si>
  <si>
    <t>Otras Sectores</t>
  </si>
  <si>
    <t>TRANSFERENCIAS</t>
  </si>
  <si>
    <t>Resto Transferencias</t>
  </si>
  <si>
    <t>Otras Transferencias previos concepto</t>
  </si>
  <si>
    <t>Intereses Deuda</t>
  </si>
  <si>
    <t>Otras ctas fto Nación</t>
  </si>
  <si>
    <t>transferencias</t>
  </si>
  <si>
    <t>Servicio Deuda</t>
  </si>
  <si>
    <t>total PGN sin deuda</t>
  </si>
  <si>
    <t>Componente</t>
  </si>
  <si>
    <t>PGN%</t>
  </si>
  <si>
    <t>Aseguram. Salud</t>
  </si>
  <si>
    <t>Vig. Fut. (Inv.)</t>
  </si>
  <si>
    <t>Fnds. Esp. Paraf.</t>
  </si>
  <si>
    <t>Residuo</t>
  </si>
  <si>
    <t>Componente Inflexible</t>
  </si>
  <si>
    <t>%</t>
  </si>
  <si>
    <t>ABS</t>
  </si>
  <si>
    <t>Variac.</t>
  </si>
  <si>
    <t>#</t>
  </si>
  <si>
    <t>CIENCIA TECNOLOGÍA E INNOVACIÓN</t>
  </si>
  <si>
    <t>SISTEMA INTEGRAL DE VERDAD JUSTICIA REPARACIÓN Y NO REPETICIÓN</t>
  </si>
  <si>
    <t>COMERCIO INDUSTRIA Y TURISMO</t>
  </si>
  <si>
    <t>Igualdad Y Equidad</t>
  </si>
  <si>
    <t>Vivienda Ciudad Y Territorio</t>
  </si>
  <si>
    <t>VIVIENDA CIUDAD Y TERRITORIO</t>
  </si>
  <si>
    <t>Comercio Industria Y Turismo</t>
  </si>
  <si>
    <t>Ciencia Tecnología E Innovación</t>
  </si>
  <si>
    <t>Total general</t>
  </si>
  <si>
    <t>TOTAL PGN</t>
  </si>
  <si>
    <t>Tecno. Información y  Comunicaciones</t>
  </si>
  <si>
    <t>Sistm Intg. Verdad Justicia Reparación y No Repetición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</si>
</sst>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6">
    <numFmt numFmtId="5" formatCode="&quot;$&quot;\ #,##0;\-&quot;$&quot;\ #,##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 * #,##0.00_ ;_ * \-#,##0.00_ ;_ * &quot;-&quot;??_ ;_ @_ "/>
    <numFmt numFmtId="166" formatCode="0.0%"/>
    <numFmt numFmtId="167" formatCode="&quot;$&quot;#,##0;\-&quot;$&quot;#,##0"/>
    <numFmt numFmtId="168" formatCode="_(&quot;$&quot;\ * #,##0.00_);_(&quot;$&quot;\ * \(#,##0.00\);_(&quot;$&quot;\ * &quot;-&quot;??_);_(@_)"/>
    <numFmt numFmtId="169" formatCode="_ * #,##0_ ;_ * \-#,##0_ ;_ * &quot;-&quot;_ ;_ @_ "/>
    <numFmt numFmtId="170" formatCode="#,##0.0_);\(#,##0.0\)"/>
    <numFmt numFmtId="171" formatCode="#.##000"/>
    <numFmt numFmtId="172" formatCode="\$#,#00"/>
    <numFmt numFmtId="173" formatCode="%#,#00"/>
    <numFmt numFmtId="174" formatCode="#,#00"/>
    <numFmt numFmtId="175" formatCode="#.##0,"/>
    <numFmt numFmtId="176" formatCode="\$#,"/>
    <numFmt numFmtId="177" formatCode="\$#,##0.00\ ;\(\$#,##0.00\)"/>
    <numFmt numFmtId="178" formatCode="_-* #,##0\ _P_t_s_-;\-* #,##0\ _P_t_s_-;_-* &quot;-&quot;\ _P_t_s_-;_-@_-"/>
    <numFmt numFmtId="179" formatCode="_-* #,##0\ &quot;Pts&quot;_-;\-* #,##0\ &quot;Pts&quot;_-;_-* &quot;-&quot;\ &quot;Pts&quot;_-;_-@_-"/>
    <numFmt numFmtId="180" formatCode="#,##0.000;\-#,##0.000"/>
    <numFmt numFmtId="181" formatCode="_-* #,##0.00\ [$€]_-;\-* #,##0.00\ [$€]_-;_-* &quot;-&quot;??\ [$€]_-;_-@_-"/>
    <numFmt numFmtId="182" formatCode="mmm\ dd\,\ yyyy"/>
    <numFmt numFmtId="183" formatCode="0.0_)\%;\(0.0\)\%;0.0_)\%;@_)_%"/>
    <numFmt numFmtId="184" formatCode="#,##0.0_)_%;\(#,##0.0\)_%;0.0_)_%;@_)_%"/>
    <numFmt numFmtId="185" formatCode="#,##0.0_);\(#,##0.0\);#,##0.0_);@_)"/>
    <numFmt numFmtId="186" formatCode="&quot;$&quot;_(#,##0.00_);&quot;$&quot;\(#,##0.00\)"/>
    <numFmt numFmtId="187" formatCode="&quot;$&quot;_(#,##0.00_);&quot;$&quot;\(#,##0.00\);&quot;$&quot;_(0.00_);@_)"/>
    <numFmt numFmtId="188" formatCode="#,##0.00_);\(#,##0.00\);0.00_);@_)"/>
    <numFmt numFmtId="189" formatCode="\€_(#,##0.00_);\€\(#,##0.00\);\€_(0.00_);@_)"/>
    <numFmt numFmtId="190" formatCode="#,##0.0_)\x;\(#,##0.0\)\x"/>
    <numFmt numFmtId="191" formatCode="#,##0_)\x;\(#,##0\)\x;0_)\x;@_)_x"/>
    <numFmt numFmtId="192" formatCode="#,##0.0_)_x;\(#,##0.0\)_x"/>
    <numFmt numFmtId="193" formatCode="#,##0_)_x;\(#,##0\)_x;0_)_x;@_)_x"/>
    <numFmt numFmtId="194" formatCode="0.0_)\%;\(0.0\)\%"/>
    <numFmt numFmtId="195" formatCode="#,##0.0_)_%;\(#,##0.0\)_%"/>
    <numFmt numFmtId="196" formatCode="#,##0.0"/>
    <numFmt numFmtId="197" formatCode="#,##0.000"/>
    <numFmt numFmtId="198" formatCode="_-* #,##0.00\ _$_-;\-* #,##0.00\ _$_-;_-* &quot;-&quot;??\ _$_-;_-@_-"/>
    <numFmt numFmtId="199" formatCode="_-* #,##0.00\ _€_-;\-* #,##0.00\ _€_-;_-* &quot;-&quot;??\ _€_-;_-@_-"/>
    <numFmt numFmtId="200" formatCode="_ &quot;$&quot;\ * #,##0.00_ ;_ &quot;$&quot;\ * \-#,##0.00_ ;_ &quot;$&quot;\ * &quot;-&quot;??_ ;_ @_ "/>
    <numFmt numFmtId="201" formatCode="_(&quot;$&quot;\ * #,##0.0_);_(&quot;$&quot;\ * \(#,##0.0\);_(&quot;$&quot;\ * &quot;-&quot;??_);_(@_)"/>
    <numFmt numFmtId="202" formatCode="General_)"/>
    <numFmt numFmtId="203" formatCode="&quot;   &quot;@"/>
    <numFmt numFmtId="204" formatCode="&quot;      &quot;@"/>
    <numFmt numFmtId="205" formatCode="&quot;         &quot;@"/>
    <numFmt numFmtId="206" formatCode="&quot;            &quot;@"/>
    <numFmt numFmtId="207" formatCode="&quot;               &quot;@"/>
    <numFmt numFmtId="208" formatCode="0_)"/>
    <numFmt numFmtId="209" formatCode="_(* #,##0.00000_);_(* \(#,##0.00000\);_(* &quot;-&quot;??_);_(@_)"/>
    <numFmt numFmtId="210" formatCode="0.00000%"/>
    <numFmt numFmtId="211" formatCode="_([$€]* #,##0.00_);_([$€]* \(#,##0.00\);_([$€]* &quot;-&quot;??_);_(@_)"/>
    <numFmt numFmtId="212" formatCode="_(* #,##0.0000000_);_(* \(#,##0.0000000\);_(* &quot;-&quot;??_);_(@_)"/>
    <numFmt numFmtId="213" formatCode="d/m/yy\ h:mm\ \a\.m\./\p\.m\."/>
    <numFmt numFmtId="214" formatCode="_-* #,##0.00\ _P_t_a_-;\-* #,##0.00\ _P_t_a_-;_-* &quot;-&quot;??\ _P_t_a_-;_-@_-"/>
    <numFmt numFmtId="215" formatCode="_(* #,##0.000000_);_(* \(#,##0.000000\);_(* &quot;-&quot;??_);_(@_)"/>
    <numFmt numFmtId="216" formatCode="_-* #,##0.0000\ _P_t_s_-;\-* #,##0.0000\ _P_t_s_-;_-* &quot;-&quot;\ _P_t_s_-;_-@_-"/>
    <numFmt numFmtId="217" formatCode="[Black][&gt;0.05]#,##0.0;[Black][&lt;-0.05]\-#,##0.0;;"/>
    <numFmt numFmtId="218" formatCode="[Black][&gt;0.5]#,##0;[Black][&lt;-0.5]\-#,##0;;"/>
    <numFmt numFmtId="219" formatCode="_-* #,##0.000\ _P_t_s_-;\-* #,##0.000\ _P_t_s_-;_-* &quot;-&quot;\ _P_t_s_-;_-@_-"/>
    <numFmt numFmtId="220" formatCode="#,##0.0;[Red]\-#,##0.0"/>
    <numFmt numFmtId="221" formatCode="#,##0.0_);[Red]\(#,##0.0\)"/>
    <numFmt numFmtId="222" formatCode="_ [$€-2]\ * #,##0.00_ ;_ [$€-2]\ * \-#,##0.00_ ;_ [$€-2]\ * &quot;-&quot;??_ "/>
    <numFmt numFmtId="223" formatCode="0.000%"/>
    <numFmt numFmtId="224" formatCode="&quot;$&quot;\ #,##0.00;[Red]&quot;$&quot;\ \-#,##0.00"/>
    <numFmt numFmtId="225" formatCode="_-* #,##0.00\ _P_t_s_-;\-* #,##0.00\ _P_t_s_-;_-* &quot;-&quot;??\ _P_t_s_-;_-@_-"/>
    <numFmt numFmtId="226" formatCode="_-* #,##0.00\ &quot;Pts&quot;_-;\-* #,##0.00\ &quot;Pts&quot;_-;_-* &quot;-&quot;??\ &quot;Pts&quot;_-;_-@_-"/>
    <numFmt numFmtId="227" formatCode="_-* #,##0.0_-;\-* #,##0.0_-;_-* &quot;-&quot;??_-;_-@_-"/>
    <numFmt numFmtId="228" formatCode="_-* #,##0_-;\-* #,##0_-;_-* &quot;-&quot;??_-;_-@_-"/>
    <numFmt numFmtId="229" formatCode="_-* #,##0.0_-;\-* #,##0.0_-;_-* &quot;-&quot;?_-;_-@_-"/>
    <numFmt numFmtId="230" formatCode="#,###,,,"/>
    <numFmt numFmtId="231" formatCode="#,###.0,,,,"/>
    <numFmt numFmtId="232" formatCode="_(* #,##0.00_);_(* \(#,##0.00\);_(* &quot;-&quot;??_);_(@_)"/>
    <numFmt numFmtId="233" formatCode="_(* #,##0_);_(* \(#,##0\);_(* &quot;-&quot;??_);_(@_)"/>
    <numFmt numFmtId="234" formatCode="_(* #,##0.0_);_(* \(#,##0.0\);_(* &quot;-&quot;??_);_(@_)"/>
    <numFmt numFmtId="235" formatCode="#,##0,,,"/>
  </numFmts>
  <fonts count="1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.05"/>
      <color indexed="8"/>
      <name val="Arial"/>
      <family val="2"/>
    </font>
    <font>
      <sz val="10"/>
      <color indexed="8"/>
      <name val="MS Sans Serif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sz val="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Arial MT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ourier"/>
      <family val="3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8"/>
      <name val="Arial"/>
      <family val="2"/>
    </font>
    <font>
      <sz val="10"/>
      <color indexed="8"/>
      <name val="MS Sans Serif"/>
      <family val="2"/>
    </font>
    <font>
      <sz val="10"/>
      <name val="Helv"/>
    </font>
    <font>
      <sz val="9"/>
      <name val="Times New Roman"/>
      <family val="1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i/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2"/>
      <color rgb="FF9C0006"/>
      <name val="Calibri"/>
      <family val="2"/>
      <scheme val="minor"/>
    </font>
    <font>
      <b/>
      <sz val="9"/>
      <name val="Arial"/>
      <family val="2"/>
    </font>
    <font>
      <sz val="11"/>
      <color theme="1"/>
      <name val="Arial"/>
      <family val="2"/>
    </font>
    <font>
      <b/>
      <sz val="8"/>
      <color indexed="17"/>
      <name val="Arial"/>
      <family val="2"/>
    </font>
    <font>
      <sz val="8"/>
      <color indexed="17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entury Gothic"/>
      <family val="2"/>
    </font>
    <font>
      <sz val="10"/>
      <color theme="1"/>
      <name val="Century Gothic"/>
      <family val="2"/>
    </font>
    <font>
      <b/>
      <sz val="11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rgb="FF4F61FE"/>
      <name val="Century Gothic"/>
      <family val="2"/>
    </font>
    <font>
      <sz val="10"/>
      <color rgb="FF4F61FE"/>
      <name val="Century Gothic"/>
      <family val="2"/>
    </font>
    <font>
      <b/>
      <sz val="10"/>
      <color theme="1"/>
      <name val="Century Gothic"/>
      <family val="2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rgb="FFFF0000"/>
      <name val="Century Gothic"/>
      <family val="2"/>
    </font>
    <font>
      <sz val="8"/>
      <color theme="1"/>
      <name val="Century Gothic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rgb="FF426FCD"/>
      <name val="Verdana"/>
      <family val="2"/>
    </font>
    <font>
      <b/>
      <sz val="10"/>
      <color rgb="FFFFFFFF"/>
      <name val="Verdana"/>
      <family val="2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theme="0"/>
      <name val="Verdana"/>
      <family val="2"/>
    </font>
    <font>
      <b/>
      <sz val="9"/>
      <color rgb="FFFFFFFF"/>
      <name val="Verdana"/>
      <family val="2"/>
    </font>
    <font>
      <b/>
      <sz val="9"/>
      <color rgb="FF000000"/>
      <name val="Verdana"/>
      <family val="2"/>
    </font>
    <font>
      <sz val="9"/>
      <color rgb="FF000000"/>
      <name val="Verdana"/>
      <family val="2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9"/>
      <color rgb="FF9C0006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color rgb="FFC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9C0006"/>
      <name val="Verdana"/>
      <family val="2"/>
    </font>
    <font>
      <sz val="10"/>
      <color rgb="FF000000"/>
      <name val="Verdana"/>
      <family val="2"/>
    </font>
    <font>
      <sz val="10"/>
      <color rgb="FF9C0006"/>
      <name val="Verdana"/>
      <family val="2"/>
    </font>
    <font>
      <b/>
      <sz val="11"/>
      <color theme="0"/>
      <name val="Calibri"/>
      <family val="2"/>
      <scheme val="minor"/>
    </font>
    <font>
      <b/>
      <sz val="14"/>
      <color rgb="FFB68D47"/>
      <name val="Arial"/>
      <family val="2"/>
    </font>
    <font>
      <b/>
      <sz val="8"/>
      <color theme="1"/>
      <name val="Arial"/>
      <family val="2"/>
    </font>
    <font>
      <b/>
      <sz val="14"/>
      <color theme="4" tint="-0.499984740745262"/>
      <name val="Arial"/>
      <family val="2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7"/>
      <color theme="0"/>
      <name val="Arial Narrow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C00000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"/>
      <color theme="0"/>
      <name val="Verdana"/>
      <family val="2"/>
    </font>
    <font>
      <sz val="1"/>
      <color rgb="FF5C72BC"/>
      <name val="Verdana"/>
      <family val="2"/>
    </font>
    <font>
      <sz val="1"/>
      <color theme="7"/>
      <name val="Verdana"/>
      <family val="2"/>
    </font>
    <font>
      <sz val="9"/>
      <color theme="3" tint="9.9978637043366805E-2"/>
      <name val="Verdana"/>
      <family val="2"/>
    </font>
    <font>
      <sz val="9"/>
      <color theme="0"/>
      <name val="Verdana"/>
      <family val="2"/>
    </font>
    <font>
      <sz val="1"/>
      <color theme="4" tint="0.39997558519241921"/>
      <name val="Vani"/>
      <family val="1"/>
    </font>
    <font>
      <sz val="1"/>
      <color rgb="FFECF5F7"/>
      <name val="Verdana"/>
      <family val="2"/>
    </font>
    <font>
      <sz val="11"/>
      <color theme="1"/>
      <name val="Verdana"/>
      <family val="2"/>
    </font>
  </fonts>
  <fills count="73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F61FE"/>
        <bgColor indexed="64"/>
      </patternFill>
    </fill>
    <fill>
      <patternFill patternType="solid">
        <fgColor rgb="FF2A2DD1"/>
        <bgColor indexed="64"/>
      </patternFill>
    </fill>
    <fill>
      <patternFill patternType="solid">
        <fgColor rgb="FF6895FB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292DD3"/>
        <bgColor indexed="64"/>
      </patternFill>
    </fill>
    <fill>
      <patternFill patternType="solid">
        <fgColor rgb="FF0A73BB"/>
        <bgColor indexed="64"/>
      </patternFill>
    </fill>
    <fill>
      <patternFill patternType="solid">
        <fgColor rgb="FF84A851"/>
        <bgColor indexed="64"/>
      </patternFill>
    </fill>
    <fill>
      <patternFill patternType="solid">
        <fgColor rgb="FF692471"/>
        <bgColor indexed="64"/>
      </patternFill>
    </fill>
    <fill>
      <patternFill patternType="solid">
        <fgColor rgb="FFD15C7D"/>
        <bgColor indexed="64"/>
      </patternFill>
    </fill>
    <fill>
      <patternFill patternType="solid">
        <fgColor rgb="FF903160"/>
        <bgColor indexed="64"/>
      </patternFill>
    </fill>
    <fill>
      <patternFill patternType="solid">
        <fgColor rgb="FFF35C31"/>
        <bgColor indexed="64"/>
      </patternFill>
    </fill>
    <fill>
      <patternFill patternType="solid">
        <fgColor rgb="FF00857D"/>
        <bgColor indexed="64"/>
      </patternFill>
    </fill>
    <fill>
      <patternFill patternType="solid">
        <fgColor rgb="FF00C27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/>
        <bgColor theme="5" tint="-0.24997711111789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14F70"/>
        <bgColor indexed="64"/>
      </patternFill>
    </fill>
    <fill>
      <patternFill patternType="solid">
        <fgColor rgb="FF008AA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9F9F9"/>
        <bgColor indexed="64"/>
      </patternFill>
    </fill>
    <fill>
      <patternFill patternType="solid">
        <fgColor rgb="FF5C72BC"/>
        <bgColor indexed="64"/>
      </patternFill>
    </fill>
    <fill>
      <patternFill patternType="solid">
        <fgColor rgb="FF92D050"/>
        <bgColor indexed="64"/>
      </patternFill>
    </fill>
  </fills>
  <borders count="7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/>
      <bottom style="thin">
        <color theme="5" tint="0.59999389629810485"/>
      </bottom>
      <diagonal/>
    </border>
    <border>
      <left/>
      <right style="mediumDashed">
        <color theme="5"/>
      </right>
      <top/>
      <bottom/>
      <diagonal/>
    </border>
    <border>
      <left style="mediumDashed">
        <color theme="5"/>
      </left>
      <right style="mediumDashed">
        <color theme="5"/>
      </right>
      <top/>
      <bottom/>
      <diagonal/>
    </border>
    <border>
      <left style="mediumDashed">
        <color theme="8"/>
      </left>
      <right style="mediumDashed">
        <color theme="8"/>
      </right>
      <top/>
      <bottom/>
      <diagonal/>
    </border>
    <border>
      <left style="mediumDashed">
        <color theme="8"/>
      </left>
      <right/>
      <top/>
      <bottom/>
      <diagonal/>
    </border>
    <border>
      <left/>
      <right style="mediumDashed">
        <color theme="8"/>
      </right>
      <top/>
      <bottom/>
      <diagonal/>
    </border>
    <border>
      <left style="mediumDashed">
        <color theme="8"/>
      </left>
      <right style="mediumDashed">
        <color theme="8"/>
      </right>
      <top/>
      <bottom style="mediumDashed">
        <color theme="8"/>
      </bottom>
      <diagonal/>
    </border>
    <border>
      <left style="mediumDashed">
        <color theme="8"/>
      </left>
      <right/>
      <top/>
      <bottom style="mediumDashed">
        <color theme="8"/>
      </bottom>
      <diagonal/>
    </border>
    <border>
      <left/>
      <right/>
      <top/>
      <bottom style="mediumDashed">
        <color theme="8"/>
      </bottom>
      <diagonal/>
    </border>
    <border>
      <left/>
      <right style="mediumDashed">
        <color theme="8"/>
      </right>
      <top/>
      <bottom style="mediumDashed">
        <color theme="8"/>
      </bottom>
      <diagonal/>
    </border>
    <border>
      <left/>
      <right style="medium">
        <color rgb="FFB68D47"/>
      </right>
      <top/>
      <bottom/>
      <diagonal/>
    </border>
    <border>
      <left/>
      <right/>
      <top/>
      <bottom style="medium">
        <color rgb="FFB68D47"/>
      </bottom>
      <diagonal/>
    </border>
    <border>
      <left/>
      <right style="medium">
        <color rgb="FFB68D47"/>
      </right>
      <top/>
      <bottom style="medium">
        <color rgb="FFB68D47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medium">
        <color rgb="FFB68D47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medium">
        <color rgb="FFB68D47"/>
      </left>
      <right/>
      <top/>
      <bottom/>
      <diagonal/>
    </border>
    <border>
      <left style="medium">
        <color rgb="FFB68D47"/>
      </left>
      <right/>
      <top/>
      <bottom style="medium">
        <color rgb="FFB68D47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/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14999847407452621"/>
      </bottom>
      <diagonal/>
    </border>
    <border>
      <left/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1499984740745262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3743705557422"/>
      </top>
      <bottom style="dotted">
        <color theme="0" tint="-0.14996795556505021"/>
      </bottom>
      <diagonal/>
    </border>
  </borders>
  <cellStyleXfs count="995">
    <xf numFmtId="0" fontId="0" fillId="0" borderId="0"/>
    <xf numFmtId="0" fontId="6" fillId="0" borderId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39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16" borderId="0" applyNumberFormat="0" applyFont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193" fontId="4" fillId="0" borderId="0" applyFont="0" applyFill="0" applyBorder="0" applyProtection="0">
      <alignment horizontal="right"/>
    </xf>
    <xf numFmtId="194" fontId="4" fillId="0" borderId="0" applyFont="0" applyFill="0" applyBorder="0" applyAlignment="0" applyProtection="0"/>
    <xf numFmtId="195" fontId="4" fillId="0" borderId="0" applyFon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1" fillId="0" borderId="2" applyNumberFormat="0" applyFill="0" applyAlignment="0" applyProtection="0"/>
    <xf numFmtId="0" fontId="12" fillId="0" borderId="3" applyNumberFormat="0" applyFill="0" applyProtection="0">
      <alignment horizontal="center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Protection="0">
      <alignment horizontal="centerContinuous"/>
    </xf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4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0" borderId="0">
      <protection locked="0"/>
    </xf>
    <xf numFmtId="0" fontId="19" fillId="0" borderId="0">
      <protection locked="0"/>
    </xf>
    <xf numFmtId="0" fontId="20" fillId="35" borderId="4" applyNumberFormat="0" applyAlignment="0" applyProtection="0"/>
    <xf numFmtId="0" fontId="20" fillId="35" borderId="4" applyNumberFormat="0" applyAlignment="0" applyProtection="0"/>
    <xf numFmtId="0" fontId="21" fillId="36" borderId="5" applyNumberFormat="0" applyAlignment="0" applyProtection="0"/>
    <xf numFmtId="0" fontId="22" fillId="0" borderId="6" applyNumberFormat="0" applyFill="0" applyAlignment="0" applyProtection="0"/>
    <xf numFmtId="0" fontId="21" fillId="36" borderId="5" applyNumberFormat="0" applyAlignment="0" applyProtection="0"/>
    <xf numFmtId="171" fontId="23" fillId="0" borderId="0">
      <protection locked="0"/>
    </xf>
    <xf numFmtId="178" fontId="24" fillId="0" borderId="0" applyFont="0" applyFill="0" applyBorder="0" applyAlignment="0" applyProtection="0"/>
    <xf numFmtId="0" fontId="4" fillId="0" borderId="0">
      <protection locked="0"/>
    </xf>
    <xf numFmtId="175" fontId="23" fillId="0" borderId="0">
      <protection locked="0"/>
    </xf>
    <xf numFmtId="172" fontId="23" fillId="0" borderId="0">
      <protection locked="0"/>
    </xf>
    <xf numFmtId="179" fontId="24" fillId="0" borderId="0" applyFont="0" applyFill="0" applyBorder="0" applyAlignment="0" applyProtection="0"/>
    <xf numFmtId="0" fontId="4" fillId="0" borderId="0">
      <protection locked="0"/>
    </xf>
    <xf numFmtId="176" fontId="23" fillId="0" borderId="0">
      <protection locked="0"/>
    </xf>
    <xf numFmtId="0" fontId="23" fillId="0" borderId="0">
      <protection locked="0"/>
    </xf>
    <xf numFmtId="0" fontId="2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4" borderId="0" applyNumberFormat="0" applyBorder="0" applyAlignment="0" applyProtection="0"/>
    <xf numFmtId="0" fontId="26" fillId="22" borderId="4" applyNumberFormat="0" applyAlignment="0" applyProtection="0"/>
    <xf numFmtId="0" fontId="4" fillId="0" borderId="0"/>
    <xf numFmtId="0" fontId="14" fillId="0" borderId="0">
      <alignment vertical="top"/>
    </xf>
    <xf numFmtId="0" fontId="35" fillId="0" borderId="0"/>
    <xf numFmtId="181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3" fillId="0" borderId="0">
      <protection locked="0"/>
    </xf>
    <xf numFmtId="174" fontId="23" fillId="0" borderId="0">
      <protection locked="0"/>
    </xf>
    <xf numFmtId="174" fontId="23" fillId="0" borderId="0">
      <protection locked="0"/>
    </xf>
    <xf numFmtId="0" fontId="18" fillId="19" borderId="0" applyNumberFormat="0" applyBorder="0" applyAlignment="0" applyProtection="0"/>
    <xf numFmtId="0" fontId="23" fillId="0" borderId="0">
      <protection locked="0"/>
    </xf>
    <xf numFmtId="0" fontId="19" fillId="0" borderId="0">
      <protection locked="0"/>
    </xf>
    <xf numFmtId="0" fontId="25" fillId="0" borderId="7" applyNumberFormat="0" applyFill="0" applyAlignment="0" applyProtection="0"/>
    <xf numFmtId="0" fontId="25" fillId="0" borderId="0" applyNumberFormat="0" applyFill="0" applyBorder="0" applyAlignment="0" applyProtection="0"/>
    <xf numFmtId="0" fontId="19" fillId="0" borderId="0">
      <protection locked="0"/>
    </xf>
    <xf numFmtId="0" fontId="19" fillId="0" borderId="0">
      <protection locked="0"/>
    </xf>
    <xf numFmtId="0" fontId="17" fillId="18" borderId="0" applyNumberFormat="0" applyBorder="0" applyAlignment="0" applyProtection="0"/>
    <xf numFmtId="0" fontId="26" fillId="22" borderId="4" applyNumberFormat="0" applyAlignment="0" applyProtection="0"/>
    <xf numFmtId="0" fontId="22" fillId="0" borderId="6" applyNumberFormat="0" applyFill="0" applyAlignment="0" applyProtection="0"/>
    <xf numFmtId="165" fontId="5" fillId="0" borderId="0" applyFont="0" applyFill="0" applyBorder="0" applyAlignment="0" applyProtection="0"/>
    <xf numFmtId="172" fontId="23" fillId="0" borderId="0">
      <protection locked="0"/>
    </xf>
    <xf numFmtId="180" fontId="4" fillId="0" borderId="0">
      <protection locked="0"/>
    </xf>
    <xf numFmtId="0" fontId="28" fillId="16" borderId="0" applyNumberFormat="0" applyBorder="0" applyAlignment="0" applyProtection="0"/>
    <xf numFmtId="0" fontId="4" fillId="0" borderId="0"/>
    <xf numFmtId="0" fontId="4" fillId="37" borderId="8" applyNumberFormat="0" applyFont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173" fontId="23" fillId="0" borderId="0">
      <protection locked="0"/>
    </xf>
    <xf numFmtId="171" fontId="23" fillId="0" borderId="0">
      <protection locked="0"/>
    </xf>
    <xf numFmtId="5" fontId="30" fillId="0" borderId="0">
      <protection locked="0"/>
    </xf>
    <xf numFmtId="39" fontId="24" fillId="0" borderId="10" applyFill="0">
      <alignment horizontal="left"/>
    </xf>
    <xf numFmtId="0" fontId="29" fillId="35" borderId="9" applyNumberFormat="0" applyAlignment="0" applyProtection="0"/>
    <xf numFmtId="182" fontId="4" fillId="0" borderId="0" applyFill="0" applyBorder="0" applyAlignment="0" applyProtection="0">
      <alignment wrapText="1"/>
    </xf>
    <xf numFmtId="0" fontId="4" fillId="0" borderId="0" applyNumberFormat="0"/>
    <xf numFmtId="0" fontId="3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25" fillId="0" borderId="7" applyNumberFormat="0" applyFill="0" applyAlignment="0" applyProtection="0"/>
    <xf numFmtId="0" fontId="23" fillId="0" borderId="13">
      <protection locked="0"/>
    </xf>
    <xf numFmtId="0" fontId="31" fillId="0" borderId="0" applyNumberFormat="0" applyFill="0" applyBorder="0" applyAlignment="0" applyProtection="0"/>
    <xf numFmtId="0" fontId="36" fillId="0" borderId="0" applyProtection="0"/>
    <xf numFmtId="177" fontId="36" fillId="0" borderId="0" applyProtection="0"/>
    <xf numFmtId="0" fontId="37" fillId="0" borderId="0" applyProtection="0"/>
    <xf numFmtId="0" fontId="38" fillId="0" borderId="0" applyProtection="0"/>
    <xf numFmtId="0" fontId="36" fillId="0" borderId="14" applyProtection="0"/>
    <xf numFmtId="0" fontId="36" fillId="0" borderId="0"/>
    <xf numFmtId="10" fontId="36" fillId="0" borderId="0" applyProtection="0"/>
    <xf numFmtId="0" fontId="36" fillId="0" borderId="0"/>
    <xf numFmtId="2" fontId="36" fillId="0" borderId="0" applyProtection="0"/>
    <xf numFmtId="4" fontId="36" fillId="0" borderId="0" applyProtection="0"/>
    <xf numFmtId="0" fontId="4" fillId="0" borderId="0"/>
    <xf numFmtId="43" fontId="4" fillId="0" borderId="0" applyFont="0" applyFill="0" applyBorder="0" applyAlignment="0" applyProtection="0"/>
    <xf numFmtId="0" fontId="40" fillId="0" borderId="0"/>
    <xf numFmtId="0" fontId="8" fillId="0" borderId="0"/>
    <xf numFmtId="43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8" fillId="0" borderId="0"/>
    <xf numFmtId="43" fontId="4" fillId="0" borderId="0" applyFont="0" applyFill="0" applyBorder="0" applyAlignment="0" applyProtection="0"/>
    <xf numFmtId="0" fontId="4" fillId="0" borderId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4" fillId="0" borderId="0"/>
    <xf numFmtId="0" fontId="40" fillId="0" borderId="0"/>
    <xf numFmtId="0" fontId="4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198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0" fillId="0" borderId="0"/>
    <xf numFmtId="0" fontId="1" fillId="0" borderId="0"/>
    <xf numFmtId="43" fontId="1" fillId="0" borderId="0" applyFont="0" applyFill="0" applyBorder="0" applyAlignment="0" applyProtection="0"/>
    <xf numFmtId="19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198" fontId="4" fillId="0" borderId="0" applyFont="0" applyFill="0" applyBorder="0" applyAlignment="0" applyProtection="0"/>
    <xf numFmtId="0" fontId="4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198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0" fillId="0" borderId="0"/>
    <xf numFmtId="165" fontId="4" fillId="0" borderId="0" applyFon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Protection="0">
      <alignment horizontal="center"/>
    </xf>
    <xf numFmtId="43" fontId="1" fillId="0" borderId="0" applyFont="0" applyFill="0" applyBorder="0" applyAlignment="0" applyProtection="0"/>
    <xf numFmtId="200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2" fontId="41" fillId="0" borderId="0"/>
    <xf numFmtId="0" fontId="1" fillId="0" borderId="0"/>
    <xf numFmtId="0" fontId="14" fillId="0" borderId="0">
      <alignment vertical="top"/>
    </xf>
    <xf numFmtId="0" fontId="3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4" fillId="37" borderId="8" applyNumberFormat="0" applyFont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0" fontId="4" fillId="37" borderId="8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0" fontId="4" fillId="37" borderId="8" applyNumberFormat="0" applyFont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9" fillId="35" borderId="9" applyNumberFormat="0" applyAlignment="0" applyProtection="0"/>
    <xf numFmtId="0" fontId="18" fillId="19" borderId="0" applyNumberFormat="0" applyBorder="0" applyAlignment="0" applyProtection="0"/>
    <xf numFmtId="0" fontId="20" fillId="35" borderId="4" applyNumberFormat="0" applyAlignment="0" applyProtection="0"/>
    <xf numFmtId="0" fontId="21" fillId="36" borderId="5" applyNumberFormat="0" applyAlignment="0" applyProtection="0"/>
    <xf numFmtId="0" fontId="22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4" borderId="0" applyNumberFormat="0" applyBorder="0" applyAlignment="0" applyProtection="0"/>
    <xf numFmtId="0" fontId="26" fillId="22" borderId="4" applyNumberFormat="0" applyAlignment="0" applyProtection="0"/>
    <xf numFmtId="0" fontId="4" fillId="0" borderId="0"/>
    <xf numFmtId="0" fontId="29" fillId="35" borderId="9" applyNumberFormat="0" applyAlignment="0" applyProtection="0"/>
    <xf numFmtId="0" fontId="17" fillId="18" borderId="0" applyNumberFormat="0" applyBorder="0" applyAlignment="0" applyProtection="0"/>
    <xf numFmtId="0" fontId="28" fillId="16" borderId="0" applyNumberFormat="0" applyBorder="0" applyAlignment="0" applyProtection="0"/>
    <xf numFmtId="0" fontId="4" fillId="37" borderId="8" applyNumberFormat="0" applyFont="0" applyAlignment="0" applyProtection="0"/>
    <xf numFmtId="0" fontId="20" fillId="35" borderId="4" applyNumberFormat="0" applyAlignment="0" applyProtection="0"/>
    <xf numFmtId="39" fontId="24" fillId="0" borderId="10" applyFill="0">
      <alignment horizontal="left"/>
    </xf>
    <xf numFmtId="0" fontId="29" fillId="35" borderId="9" applyNumberFormat="0" applyAlignment="0" applyProtection="0"/>
    <xf numFmtId="0" fontId="3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25" fillId="0" borderId="7" applyNumberFormat="0" applyFill="0" applyAlignment="0" applyProtection="0"/>
    <xf numFmtId="0" fontId="23" fillId="0" borderId="13">
      <protection locked="0"/>
    </xf>
    <xf numFmtId="0" fontId="4" fillId="0" borderId="0"/>
    <xf numFmtId="43" fontId="4" fillId="0" borderId="0" applyFont="0" applyFill="0" applyBorder="0" applyAlignment="0" applyProtection="0"/>
    <xf numFmtId="0" fontId="40" fillId="0" borderId="0"/>
    <xf numFmtId="0" fontId="8" fillId="0" borderId="0"/>
    <xf numFmtId="43" fontId="8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4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0" fontId="29" fillId="35" borderId="9" applyNumberFormat="0" applyAlignment="0" applyProtection="0"/>
    <xf numFmtId="0" fontId="4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24" fillId="0" borderId="10" applyFill="0">
      <alignment horizontal="left"/>
    </xf>
    <xf numFmtId="0" fontId="26" fillId="22" borderId="4" applyNumberFormat="0" applyAlignment="0" applyProtection="0"/>
    <xf numFmtId="0" fontId="26" fillId="22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39" fontId="24" fillId="0" borderId="10" applyFill="0">
      <alignment horizontal="left"/>
    </xf>
    <xf numFmtId="0" fontId="20" fillId="35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Protection="0">
      <alignment horizontal="center"/>
    </xf>
    <xf numFmtId="203" fontId="42" fillId="0" borderId="0" applyFont="0" applyFill="0" applyBorder="0" applyAlignment="0" applyProtection="0"/>
    <xf numFmtId="204" fontId="42" fillId="0" borderId="0" applyFont="0" applyFill="0" applyBorder="0" applyAlignment="0" applyProtection="0"/>
    <xf numFmtId="0" fontId="43" fillId="8" borderId="0" applyNumberFormat="0" applyBorder="0" applyAlignment="0" applyProtection="0"/>
    <xf numFmtId="0" fontId="43" fillId="12" borderId="0" applyNumberFormat="0" applyBorder="0" applyAlignment="0" applyProtection="0"/>
    <xf numFmtId="205" fontId="42" fillId="0" borderId="0" applyFont="0" applyFill="0" applyBorder="0" applyAlignment="0" applyProtection="0"/>
    <xf numFmtId="206" fontId="42" fillId="0" borderId="0" applyFont="0" applyFill="0" applyBorder="0" applyAlignment="0" applyProtection="0"/>
    <xf numFmtId="0" fontId="43" fillId="4" borderId="0" applyNumberFormat="0" applyBorder="0" applyAlignment="0" applyProtection="0"/>
    <xf numFmtId="0" fontId="43" fillId="6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207" fontId="42" fillId="0" borderId="0" applyFont="0" applyFill="0" applyBorder="0" applyAlignment="0" applyProtection="0"/>
    <xf numFmtId="0" fontId="44" fillId="10" borderId="0" applyNumberFormat="0" applyBorder="0" applyAlignment="0" applyProtection="0"/>
    <xf numFmtId="0" fontId="4" fillId="0" borderId="0" applyNumberForma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08" fontId="4" fillId="0" borderId="0">
      <protection locked="0"/>
    </xf>
    <xf numFmtId="208" fontId="4" fillId="0" borderId="0">
      <protection locked="0"/>
    </xf>
    <xf numFmtId="208" fontId="4" fillId="0" borderId="0">
      <protection locked="0"/>
    </xf>
    <xf numFmtId="209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210" fontId="4" fillId="0" borderId="0">
      <protection locked="0"/>
    </xf>
    <xf numFmtId="0" fontId="4" fillId="0" borderId="0">
      <protection locked="0"/>
    </xf>
    <xf numFmtId="0" fontId="44" fillId="5" borderId="0" applyNumberFormat="0" applyBorder="0" applyAlignment="0" applyProtection="0"/>
    <xf numFmtId="0" fontId="44" fillId="7" borderId="0" applyNumberFormat="0" applyBorder="0" applyAlignment="0" applyProtection="0"/>
    <xf numFmtId="0" fontId="44" fillId="11" borderId="0" applyNumberFormat="0" applyBorder="0" applyAlignment="0" applyProtection="0"/>
    <xf numFmtId="0" fontId="44" fillId="14" borderId="0" applyNumberFormat="0" applyBorder="0" applyAlignment="0" applyProtection="0"/>
    <xf numFmtId="0" fontId="35" fillId="0" borderId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211" fontId="4" fillId="0" borderId="0" applyFont="0" applyFill="0" applyBorder="0" applyAlignment="0" applyProtection="0"/>
    <xf numFmtId="171" fontId="45" fillId="0" borderId="0">
      <protection locked="0"/>
    </xf>
    <xf numFmtId="171" fontId="45" fillId="0" borderId="0">
      <protection locked="0"/>
    </xf>
    <xf numFmtId="171" fontId="46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46" fillId="0" borderId="0">
      <protection locked="0"/>
    </xf>
    <xf numFmtId="0" fontId="4" fillId="0" borderId="0">
      <protection locked="0"/>
    </xf>
    <xf numFmtId="212" fontId="4" fillId="0" borderId="0">
      <protection locked="0"/>
    </xf>
    <xf numFmtId="212" fontId="4" fillId="0" borderId="0">
      <protection locked="0"/>
    </xf>
    <xf numFmtId="212" fontId="4" fillId="0" borderId="0">
      <protection locked="0"/>
    </xf>
    <xf numFmtId="213" fontId="4" fillId="0" borderId="0">
      <protection locked="0"/>
    </xf>
    <xf numFmtId="212" fontId="4" fillId="0" borderId="0">
      <protection locked="0"/>
    </xf>
    <xf numFmtId="212" fontId="4" fillId="0" borderId="0">
      <protection locked="0"/>
    </xf>
    <xf numFmtId="212" fontId="4" fillId="0" borderId="0">
      <protection locked="0"/>
    </xf>
    <xf numFmtId="213" fontId="4" fillId="0" borderId="0">
      <protection locked="0"/>
    </xf>
    <xf numFmtId="0" fontId="4" fillId="0" borderId="0"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96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48" fillId="2" borderId="0" applyNumberFormat="0" applyBorder="0" applyAlignment="0" applyProtection="0"/>
    <xf numFmtId="41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00" fontId="4" fillId="0" borderId="0" applyFont="0" applyFill="0" applyBorder="0" applyAlignment="0" applyProtection="0"/>
    <xf numFmtId="215" fontId="4" fillId="0" borderId="0">
      <protection locked="0"/>
    </xf>
    <xf numFmtId="215" fontId="4" fillId="0" borderId="0">
      <protection locked="0"/>
    </xf>
    <xf numFmtId="215" fontId="4" fillId="0" borderId="0">
      <protection locked="0"/>
    </xf>
    <xf numFmtId="216" fontId="4" fillId="0" borderId="0">
      <protection locked="0"/>
    </xf>
    <xf numFmtId="180" fontId="4" fillId="0" borderId="0">
      <protection locked="0"/>
    </xf>
    <xf numFmtId="180" fontId="4" fillId="0" borderId="0">
      <protection locked="0"/>
    </xf>
    <xf numFmtId="180" fontId="4" fillId="0" borderId="0">
      <protection locked="0"/>
    </xf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37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37" borderId="8" applyNumberFormat="0" applyFont="0" applyAlignment="0" applyProtection="0"/>
    <xf numFmtId="0" fontId="49" fillId="0" borderId="16">
      <alignment horizontal="centerContinuous"/>
    </xf>
    <xf numFmtId="9" fontId="4" fillId="0" borderId="0" applyFont="0" applyFill="0" applyBorder="0" applyAlignment="0" applyProtection="0"/>
    <xf numFmtId="217" fontId="42" fillId="0" borderId="0" applyFont="0" applyFill="0" applyBorder="0" applyAlignment="0" applyProtection="0"/>
    <xf numFmtId="218" fontId="4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19" fontId="4" fillId="0" borderId="0">
      <protection locked="0"/>
    </xf>
    <xf numFmtId="0" fontId="23" fillId="0" borderId="0">
      <protection locked="0"/>
    </xf>
    <xf numFmtId="214" fontId="4" fillId="0" borderId="0">
      <protection locked="0"/>
    </xf>
    <xf numFmtId="39" fontId="24" fillId="15" borderId="17" applyNumberFormat="0" applyFill="0" applyBorder="0" applyAlignment="0" applyProtection="0"/>
    <xf numFmtId="220" fontId="39" fillId="15" borderId="18" applyFill="0" applyBorder="0" applyAlignment="0"/>
    <xf numFmtId="39" fontId="24" fillId="38" borderId="17" applyNumberFormat="0" applyBorder="0" applyAlignment="0" applyProtection="0"/>
    <xf numFmtId="221" fontId="51" fillId="0" borderId="15" applyFill="0" applyBorder="0" applyAlignment="0" applyProtection="0"/>
    <xf numFmtId="221" fontId="52" fillId="0" borderId="0" applyFill="0" applyBorder="0" applyAlignment="0" applyProtection="0"/>
    <xf numFmtId="39" fontId="24" fillId="0" borderId="10" applyFill="0">
      <alignment horizontal="left"/>
    </xf>
    <xf numFmtId="0" fontId="4" fillId="0" borderId="0" applyNumberFormat="0"/>
    <xf numFmtId="0" fontId="4" fillId="0" borderId="0" applyNumberFormat="0"/>
    <xf numFmtId="0" fontId="4" fillId="0" borderId="0" applyNumberFormat="0"/>
    <xf numFmtId="1" fontId="4" fillId="0" borderId="0"/>
    <xf numFmtId="0" fontId="36" fillId="0" borderId="14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" fillId="25" borderId="0" applyNumberFormat="0" applyBorder="0" applyAlignment="0" applyProtection="0"/>
    <xf numFmtId="0" fontId="3" fillId="30" borderId="0" applyNumberFormat="0" applyBorder="0" applyAlignment="0" applyProtection="0"/>
    <xf numFmtId="168" fontId="1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3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4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222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199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225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226" fontId="4" fillId="0" borderId="0" applyFont="0" applyFill="0" applyBorder="0" applyAlignment="0" applyProtection="0"/>
    <xf numFmtId="0" fontId="15" fillId="0" borderId="0"/>
    <xf numFmtId="0" fontId="4" fillId="0" borderId="0"/>
    <xf numFmtId="0" fontId="4" fillId="0" borderId="0"/>
    <xf numFmtId="0" fontId="40" fillId="0" borderId="0"/>
    <xf numFmtId="0" fontId="1" fillId="3" borderId="1" applyNumberFormat="0" applyFont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4" fillId="0" borderId="0"/>
    <xf numFmtId="43" fontId="5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6" fillId="0" borderId="0"/>
    <xf numFmtId="0" fontId="54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37" borderId="8" applyNumberFormat="0" applyFont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0" borderId="0" applyNumberFormat="0" applyBorder="0" applyAlignment="0" applyProtection="0"/>
    <xf numFmtId="0" fontId="15" fillId="23" borderId="0" applyNumberFormat="0" applyBorder="0" applyAlignment="0" applyProtection="0"/>
    <xf numFmtId="0" fontId="15" fillId="26" borderId="0" applyNumberFormat="0" applyBorder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20" fillId="35" borderId="4" applyNumberFormat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18" fillId="19" borderId="0" applyNumberFormat="0" applyBorder="0" applyAlignment="0" applyProtection="0"/>
    <xf numFmtId="0" fontId="20" fillId="35" borderId="4" applyNumberFormat="0" applyAlignment="0" applyProtection="0"/>
    <xf numFmtId="0" fontId="20" fillId="35" borderId="4" applyNumberFormat="0" applyAlignment="0" applyProtection="0"/>
    <xf numFmtId="0" fontId="21" fillId="36" borderId="5" applyNumberFormat="0" applyAlignment="0" applyProtection="0"/>
    <xf numFmtId="0" fontId="22" fillId="0" borderId="6" applyNumberFormat="0" applyFill="0" applyAlignment="0" applyProtection="0"/>
    <xf numFmtId="0" fontId="26" fillId="22" borderId="4" applyNumberFormat="0" applyAlignment="0" applyProtection="0"/>
    <xf numFmtId="0" fontId="25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4" borderId="0" applyNumberFormat="0" applyBorder="0" applyAlignment="0" applyProtection="0"/>
    <xf numFmtId="0" fontId="26" fillId="22" borderId="4" applyNumberFormat="0" applyAlignment="0" applyProtection="0"/>
    <xf numFmtId="43" fontId="1" fillId="0" borderId="0" applyFont="0" applyFill="0" applyBorder="0" applyAlignment="0" applyProtection="0"/>
    <xf numFmtId="0" fontId="17" fillId="18" borderId="0" applyNumberFormat="0" applyBorder="0" applyAlignment="0" applyProtection="0"/>
    <xf numFmtId="0" fontId="26" fillId="22" borderId="4" applyNumberFormat="0" applyAlignment="0" applyProtection="0"/>
    <xf numFmtId="0" fontId="28" fillId="16" borderId="0" applyNumberFormat="0" applyBorder="0" applyAlignment="0" applyProtection="0"/>
    <xf numFmtId="0" fontId="4" fillId="37" borderId="8" applyNumberFormat="0" applyFont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0" fontId="20" fillId="35" borderId="4" applyNumberFormat="0" applyAlignment="0" applyProtection="0"/>
    <xf numFmtId="39" fontId="24" fillId="0" borderId="10" applyFill="0">
      <alignment horizontal="left"/>
    </xf>
    <xf numFmtId="0" fontId="29" fillId="35" borderId="9" applyNumberFormat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3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25" fillId="0" borderId="7" applyNumberFormat="0" applyFill="0" applyAlignment="0" applyProtection="0"/>
    <xf numFmtId="0" fontId="23" fillId="0" borderId="13">
      <protection locked="0"/>
    </xf>
    <xf numFmtId="0" fontId="4" fillId="37" borderId="8" applyNumberFormat="0" applyFont="0" applyAlignment="0" applyProtection="0"/>
    <xf numFmtId="0" fontId="26" fillId="22" borderId="4" applyNumberFormat="0" applyAlignment="0" applyProtection="0"/>
    <xf numFmtId="43" fontId="4" fillId="0" borderId="0" applyFont="0" applyFill="0" applyBorder="0" applyAlignment="0" applyProtection="0"/>
    <xf numFmtId="0" fontId="40" fillId="0" borderId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5" fillId="0" borderId="0" applyFont="0" applyFill="0" applyBorder="0" applyAlignment="0" applyProtection="0"/>
    <xf numFmtId="0" fontId="26" fillId="22" borderId="4" applyNumberFormat="0" applyAlignment="0" applyProtection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" fillId="37" borderId="8" applyNumberFormat="0" applyFont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37" borderId="8" applyNumberFormat="0" applyFont="0" applyAlignment="0" applyProtection="0"/>
    <xf numFmtId="0" fontId="1" fillId="0" borderId="0"/>
    <xf numFmtId="0" fontId="20" fillId="35" borderId="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4" fillId="37" borderId="8" applyNumberFormat="0" applyFont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0" fontId="4" fillId="37" borderId="8" applyNumberFormat="0" applyFont="0" applyAlignment="0" applyProtection="0"/>
    <xf numFmtId="0" fontId="15" fillId="37" borderId="8" applyNumberFormat="0" applyFont="0" applyAlignment="0" applyProtection="0"/>
    <xf numFmtId="0" fontId="29" fillId="35" borderId="9" applyNumberFormat="0" applyAlignment="0" applyProtection="0"/>
    <xf numFmtId="0" fontId="4" fillId="37" borderId="8" applyNumberFormat="0" applyFont="0" applyAlignment="0" applyProtection="0"/>
    <xf numFmtId="0" fontId="26" fillId="22" borderId="4" applyNumberFormat="0" applyAlignment="0" applyProtection="0"/>
    <xf numFmtId="39" fontId="24" fillId="0" borderId="10" applyFill="0">
      <alignment horizontal="left"/>
    </xf>
    <xf numFmtId="0" fontId="15" fillId="37" borderId="8" applyNumberFormat="0" applyFont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29" fillId="35" borderId="9" applyNumberFormat="0" applyAlignment="0" applyProtection="0"/>
    <xf numFmtId="0" fontId="26" fillId="22" borderId="4" applyNumberFormat="0" applyAlignment="0" applyProtection="0"/>
    <xf numFmtId="0" fontId="29" fillId="35" borderId="9" applyNumberFormat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26" fillId="22" borderId="4" applyNumberFormat="0" applyAlignment="0" applyProtection="0"/>
    <xf numFmtId="0" fontId="29" fillId="35" borderId="9" applyNumberFormat="0" applyAlignment="0" applyProtection="0"/>
    <xf numFmtId="0" fontId="4" fillId="37" borderId="8" applyNumberFormat="0" applyFont="0" applyAlignment="0" applyProtection="0"/>
    <xf numFmtId="0" fontId="20" fillId="35" borderId="4" applyNumberFormat="0" applyAlignment="0" applyProtection="0"/>
    <xf numFmtId="39" fontId="24" fillId="0" borderId="10" applyFill="0">
      <alignment horizontal="left"/>
    </xf>
    <xf numFmtId="0" fontId="29" fillId="35" borderId="9" applyNumberFormat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9" fillId="35" borderId="9" applyNumberForma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39" fontId="24" fillId="0" borderId="10" applyFill="0">
      <alignment horizontal="left"/>
    </xf>
    <xf numFmtId="0" fontId="26" fillId="22" borderId="4" applyNumberFormat="0" applyAlignment="0" applyProtection="0"/>
    <xf numFmtId="0" fontId="26" fillId="22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39" fontId="24" fillId="0" borderId="10" applyFill="0">
      <alignment horizontal="left"/>
    </xf>
    <xf numFmtId="0" fontId="20" fillId="35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0" fontId="26" fillId="22" borderId="4" applyNumberFormat="0" applyAlignment="0" applyProtection="0"/>
    <xf numFmtId="0" fontId="20" fillId="35" borderId="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35" borderId="4" applyNumberFormat="0" applyAlignment="0" applyProtection="0"/>
    <xf numFmtId="0" fontId="29" fillId="35" borderId="9" applyNumberFormat="0" applyAlignment="0" applyProtection="0"/>
    <xf numFmtId="167" fontId="4" fillId="0" borderId="0">
      <protection locked="0"/>
    </xf>
    <xf numFmtId="167" fontId="4" fillId="0" borderId="0">
      <protection locked="0"/>
    </xf>
    <xf numFmtId="167" fontId="4" fillId="0" borderId="0">
      <protection locked="0"/>
    </xf>
    <xf numFmtId="39" fontId="24" fillId="0" borderId="10" applyFill="0">
      <alignment horizontal="left"/>
    </xf>
    <xf numFmtId="43" fontId="1" fillId="0" borderId="0" applyFont="0" applyFill="0" applyBorder="0" applyAlignment="0" applyProtection="0"/>
    <xf numFmtId="0" fontId="29" fillId="35" borderId="9" applyNumberFormat="0" applyAlignment="0" applyProtection="0"/>
    <xf numFmtId="0" fontId="15" fillId="37" borderId="8" applyNumberFormat="0" applyFont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9" fillId="35" borderId="9" applyNumberFormat="0" applyAlignment="0" applyProtection="0"/>
    <xf numFmtId="0" fontId="15" fillId="37" borderId="8" applyNumberFormat="0" applyFont="0" applyAlignment="0" applyProtection="0"/>
    <xf numFmtId="43" fontId="1" fillId="0" borderId="0" applyFont="0" applyFill="0" applyBorder="0" applyAlignment="0" applyProtection="0"/>
    <xf numFmtId="0" fontId="20" fillId="35" borderId="4" applyNumberFormat="0" applyAlignment="0" applyProtection="0"/>
    <xf numFmtId="0" fontId="20" fillId="35" borderId="4" applyNumberFormat="0" applyAlignment="0" applyProtection="0"/>
    <xf numFmtId="0" fontId="4" fillId="37" borderId="8" applyNumberFormat="0" applyFont="0" applyAlignment="0" applyProtection="0"/>
    <xf numFmtId="0" fontId="1" fillId="0" borderId="0"/>
    <xf numFmtId="0" fontId="4" fillId="37" borderId="8" applyNumberFormat="0" applyFont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26" fillId="22" borderId="4" applyNumberFormat="0" applyAlignment="0" applyProtection="0"/>
    <xf numFmtId="0" fontId="29" fillId="35" borderId="9" applyNumberFormat="0" applyAlignment="0" applyProtection="0"/>
    <xf numFmtId="39" fontId="24" fillId="0" borderId="10" applyFill="0">
      <alignment horizontal="left"/>
    </xf>
    <xf numFmtId="0" fontId="26" fillId="22" borderId="4" applyNumberFormat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35" borderId="9" applyNumberFormat="0" applyAlignment="0" applyProtection="0"/>
    <xf numFmtId="168" fontId="1" fillId="0" borderId="0" applyFont="0" applyFill="0" applyBorder="0" applyAlignment="0" applyProtection="0"/>
    <xf numFmtId="0" fontId="1" fillId="3" borderId="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35" borderId="4" applyNumberFormat="0" applyAlignment="0" applyProtection="0"/>
    <xf numFmtId="0" fontId="20" fillId="35" borderId="4" applyNumberFormat="0" applyAlignment="0" applyProtection="0"/>
    <xf numFmtId="0" fontId="15" fillId="37" borderId="8" applyNumberFormat="0" applyFont="0" applyAlignment="0" applyProtection="0"/>
    <xf numFmtId="39" fontId="24" fillId="0" borderId="10" applyFill="0">
      <alignment horizontal="left"/>
    </xf>
    <xf numFmtId="0" fontId="4" fillId="37" borderId="8" applyNumberFormat="0" applyFont="0" applyAlignment="0" applyProtection="0"/>
    <xf numFmtId="0" fontId="4" fillId="37" borderId="8" applyNumberFormat="0" applyFont="0" applyAlignment="0" applyProtection="0"/>
    <xf numFmtId="41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7" fillId="0" borderId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4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32" fontId="1" fillId="0" borderId="0" applyFont="0" applyFill="0" applyBorder="0" applyAlignment="0" applyProtection="0"/>
  </cellStyleXfs>
  <cellXfs count="402">
    <xf numFmtId="0" fontId="0" fillId="0" borderId="0" xfId="0"/>
    <xf numFmtId="227" fontId="0" fillId="0" borderId="0" xfId="992" applyNumberFormat="1" applyFont="1"/>
    <xf numFmtId="0" fontId="55" fillId="0" borderId="0" xfId="0" applyFont="1"/>
    <xf numFmtId="0" fontId="56" fillId="0" borderId="0" xfId="0" applyFont="1"/>
    <xf numFmtId="228" fontId="56" fillId="0" borderId="0" xfId="992" applyNumberFormat="1" applyFont="1"/>
    <xf numFmtId="228" fontId="55" fillId="0" borderId="0" xfId="992" applyNumberFormat="1" applyFont="1"/>
    <xf numFmtId="0" fontId="56" fillId="0" borderId="0" xfId="0" applyFont="1" applyAlignment="1">
      <alignment horizontal="center" vertical="center"/>
    </xf>
    <xf numFmtId="230" fontId="56" fillId="0" borderId="0" xfId="0" applyNumberFormat="1" applyFont="1"/>
    <xf numFmtId="230" fontId="59" fillId="0" borderId="0" xfId="0" applyNumberFormat="1" applyFont="1" applyAlignment="1">
      <alignment horizontal="right" vertical="center"/>
    </xf>
    <xf numFmtId="164" fontId="59" fillId="0" borderId="0" xfId="0" applyNumberFormat="1" applyFont="1" applyAlignment="1">
      <alignment horizontal="right" vertical="center"/>
    </xf>
    <xf numFmtId="227" fontId="59" fillId="0" borderId="0" xfId="992" applyNumberFormat="1" applyFont="1" applyFill="1" applyAlignment="1">
      <alignment horizontal="right" vertical="center"/>
    </xf>
    <xf numFmtId="230" fontId="60" fillId="0" borderId="0" xfId="0" applyNumberFormat="1" applyFont="1" applyAlignment="1">
      <alignment horizontal="right" vertical="center"/>
    </xf>
    <xf numFmtId="164" fontId="60" fillId="0" borderId="0" xfId="0" applyNumberFormat="1" applyFont="1" applyAlignment="1">
      <alignment horizontal="right" vertical="center"/>
    </xf>
    <xf numFmtId="227" fontId="60" fillId="0" borderId="0" xfId="992" applyNumberFormat="1" applyFont="1" applyFill="1" applyAlignment="1">
      <alignment horizontal="right" vertical="center"/>
    </xf>
    <xf numFmtId="43" fontId="60" fillId="0" borderId="0" xfId="992" applyFont="1" applyFill="1" applyAlignment="1">
      <alignment horizontal="right" vertical="center"/>
    </xf>
    <xf numFmtId="0" fontId="57" fillId="41" borderId="0" xfId="0" applyFont="1" applyFill="1" applyAlignment="1">
      <alignment horizontal="center" vertical="center"/>
    </xf>
    <xf numFmtId="0" fontId="58" fillId="41" borderId="0" xfId="0" applyFont="1" applyFill="1" applyAlignment="1">
      <alignment horizontal="left"/>
    </xf>
    <xf numFmtId="230" fontId="58" fillId="41" borderId="0" xfId="0" applyNumberFormat="1" applyFont="1" applyFill="1"/>
    <xf numFmtId="164" fontId="58" fillId="41" borderId="0" xfId="0" applyNumberFormat="1" applyFont="1" applyFill="1"/>
    <xf numFmtId="227" fontId="58" fillId="41" borderId="0" xfId="992" applyNumberFormat="1" applyFont="1" applyFill="1"/>
    <xf numFmtId="0" fontId="59" fillId="0" borderId="0" xfId="0" applyFont="1" applyAlignment="1">
      <alignment horizontal="left" vertical="center"/>
    </xf>
    <xf numFmtId="0" fontId="60" fillId="0" borderId="0" xfId="0" applyFont="1" applyAlignment="1">
      <alignment horizontal="left" vertical="center"/>
    </xf>
    <xf numFmtId="230" fontId="61" fillId="0" borderId="0" xfId="0" applyNumberFormat="1" applyFont="1"/>
    <xf numFmtId="166" fontId="61" fillId="0" borderId="0" xfId="993" applyNumberFormat="1" applyFont="1"/>
    <xf numFmtId="0" fontId="57" fillId="42" borderId="0" xfId="0" applyFont="1" applyFill="1" applyAlignment="1">
      <alignment horizontal="left" vertical="center"/>
    </xf>
    <xf numFmtId="230" fontId="57" fillId="42" borderId="0" xfId="0" applyNumberFormat="1" applyFont="1" applyFill="1" applyAlignment="1">
      <alignment horizontal="right" vertical="center"/>
    </xf>
    <xf numFmtId="164" fontId="57" fillId="42" borderId="0" xfId="0" applyNumberFormat="1" applyFont="1" applyFill="1" applyAlignment="1">
      <alignment horizontal="right" vertical="center"/>
    </xf>
    <xf numFmtId="227" fontId="57" fillId="42" borderId="0" xfId="992" applyNumberFormat="1" applyFont="1" applyFill="1" applyAlignment="1">
      <alignment horizontal="right" vertical="center"/>
    </xf>
    <xf numFmtId="0" fontId="57" fillId="41" borderId="0" xfId="0" applyFont="1" applyFill="1" applyAlignment="1">
      <alignment horizontal="left" vertical="center"/>
    </xf>
    <xf numFmtId="230" fontId="57" fillId="41" borderId="0" xfId="0" applyNumberFormat="1" applyFont="1" applyFill="1" applyAlignment="1">
      <alignment horizontal="right" vertical="center"/>
    </xf>
    <xf numFmtId="164" fontId="57" fillId="41" borderId="0" xfId="0" applyNumberFormat="1" applyFont="1" applyFill="1" applyAlignment="1">
      <alignment horizontal="right" vertical="center"/>
    </xf>
    <xf numFmtId="227" fontId="57" fillId="41" borderId="0" xfId="992" applyNumberFormat="1" applyFont="1" applyFill="1" applyAlignment="1">
      <alignment horizontal="right" vertical="center"/>
    </xf>
    <xf numFmtId="231" fontId="59" fillId="43" borderId="0" xfId="0" applyNumberFormat="1" applyFont="1" applyFill="1"/>
    <xf numFmtId="231" fontId="59" fillId="0" borderId="0" xfId="0" applyNumberFormat="1" applyFont="1"/>
    <xf numFmtId="231" fontId="58" fillId="41" borderId="0" xfId="0" applyNumberFormat="1" applyFont="1" applyFill="1"/>
    <xf numFmtId="230" fontId="60" fillId="43" borderId="0" xfId="0" applyNumberFormat="1" applyFont="1" applyFill="1" applyAlignment="1">
      <alignment horizontal="left" indent="1"/>
    </xf>
    <xf numFmtId="230" fontId="60" fillId="43" borderId="0" xfId="0" applyNumberFormat="1" applyFont="1" applyFill="1"/>
    <xf numFmtId="164" fontId="60" fillId="43" borderId="0" xfId="0" applyNumberFormat="1" applyFont="1" applyFill="1"/>
    <xf numFmtId="227" fontId="60" fillId="43" borderId="0" xfId="992" applyNumberFormat="1" applyFont="1" applyFill="1"/>
    <xf numFmtId="230" fontId="60" fillId="0" borderId="0" xfId="0" applyNumberFormat="1" applyFont="1" applyAlignment="1">
      <alignment horizontal="left" indent="1"/>
    </xf>
    <xf numFmtId="230" fontId="60" fillId="0" borderId="0" xfId="0" applyNumberFormat="1" applyFont="1"/>
    <xf numFmtId="164" fontId="60" fillId="0" borderId="0" xfId="0" applyNumberFormat="1" applyFont="1"/>
    <xf numFmtId="227" fontId="60" fillId="0" borderId="0" xfId="992" applyNumberFormat="1" applyFont="1" applyFill="1"/>
    <xf numFmtId="231" fontId="60" fillId="43" borderId="0" xfId="0" applyNumberFormat="1" applyFont="1" applyFill="1"/>
    <xf numFmtId="231" fontId="60" fillId="0" borderId="0" xfId="0" applyNumberFormat="1" applyFont="1"/>
    <xf numFmtId="228" fontId="60" fillId="0" borderId="0" xfId="992" applyNumberFormat="1" applyFont="1" applyFill="1"/>
    <xf numFmtId="228" fontId="60" fillId="43" borderId="0" xfId="992" applyNumberFormat="1" applyFont="1" applyFill="1"/>
    <xf numFmtId="228" fontId="58" fillId="41" borderId="0" xfId="992" applyNumberFormat="1" applyFont="1" applyFill="1"/>
    <xf numFmtId="228" fontId="55" fillId="0" borderId="0" xfId="0" applyNumberFormat="1" applyFont="1"/>
    <xf numFmtId="228" fontId="60" fillId="43" borderId="0" xfId="992" applyNumberFormat="1" applyFont="1" applyFill="1" applyAlignment="1">
      <alignment horizontal="left" indent="1"/>
    </xf>
    <xf numFmtId="228" fontId="60" fillId="0" borderId="0" xfId="992" applyNumberFormat="1" applyFont="1" applyFill="1" applyAlignment="1">
      <alignment horizontal="left" indent="1"/>
    </xf>
    <xf numFmtId="228" fontId="0" fillId="0" borderId="0" xfId="992" applyNumberFormat="1" applyFont="1"/>
    <xf numFmtId="228" fontId="58" fillId="41" borderId="0" xfId="992" applyNumberFormat="1" applyFont="1" applyFill="1" applyAlignment="1">
      <alignment horizontal="left"/>
    </xf>
    <xf numFmtId="0" fontId="62" fillId="0" borderId="0" xfId="0" applyFont="1"/>
    <xf numFmtId="0" fontId="60" fillId="0" borderId="0" xfId="0" applyFont="1" applyAlignment="1">
      <alignment horizontal="left" vertical="center" indent="1"/>
    </xf>
    <xf numFmtId="0" fontId="57" fillId="4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45" borderId="0" xfId="0" applyFill="1"/>
    <xf numFmtId="0" fontId="0" fillId="0" borderId="0" xfId="0" applyAlignment="1">
      <alignment horizontal="center" wrapText="1"/>
    </xf>
    <xf numFmtId="0" fontId="0" fillId="46" borderId="0" xfId="0" applyFill="1"/>
    <xf numFmtId="0" fontId="0" fillId="47" borderId="0" xfId="0" applyFill="1"/>
    <xf numFmtId="0" fontId="0" fillId="48" borderId="0" xfId="0" applyFill="1"/>
    <xf numFmtId="0" fontId="0" fillId="49" borderId="0" xfId="0" applyFill="1"/>
    <xf numFmtId="0" fontId="0" fillId="50" borderId="0" xfId="0" applyFill="1"/>
    <xf numFmtId="0" fontId="0" fillId="51" borderId="0" xfId="0" applyFill="1"/>
    <xf numFmtId="0" fontId="0" fillId="52" borderId="0" xfId="0" applyFill="1"/>
    <xf numFmtId="166" fontId="0" fillId="0" borderId="0" xfId="993" applyNumberFormat="1" applyFont="1"/>
    <xf numFmtId="0" fontId="63" fillId="0" borderId="0" xfId="0" applyFont="1"/>
    <xf numFmtId="233" fontId="0" fillId="0" borderId="0" xfId="0" applyNumberFormat="1"/>
    <xf numFmtId="0" fontId="65" fillId="0" borderId="0" xfId="0" applyFont="1"/>
    <xf numFmtId="0" fontId="67" fillId="39" borderId="0" xfId="0" applyFont="1" applyFill="1"/>
    <xf numFmtId="0" fontId="67" fillId="0" borderId="0" xfId="0" applyFont="1"/>
    <xf numFmtId="228" fontId="67" fillId="0" borderId="0" xfId="992" applyNumberFormat="1" applyFont="1"/>
    <xf numFmtId="227" fontId="67" fillId="0" borderId="0" xfId="0" applyNumberFormat="1" applyFont="1"/>
    <xf numFmtId="229" fontId="67" fillId="0" borderId="0" xfId="0" applyNumberFormat="1" applyFont="1"/>
    <xf numFmtId="0" fontId="67" fillId="0" borderId="19" xfId="0" applyFont="1" applyBorder="1"/>
    <xf numFmtId="227" fontId="67" fillId="0" borderId="19" xfId="992" applyNumberFormat="1" applyFont="1" applyBorder="1"/>
    <xf numFmtId="166" fontId="67" fillId="0" borderId="19" xfId="0" applyNumberFormat="1" applyFont="1" applyBorder="1"/>
    <xf numFmtId="227" fontId="67" fillId="0" borderId="19" xfId="0" applyNumberFormat="1" applyFont="1" applyBorder="1"/>
    <xf numFmtId="227" fontId="67" fillId="0" borderId="0" xfId="992" applyNumberFormat="1" applyFont="1"/>
    <xf numFmtId="166" fontId="67" fillId="0" borderId="0" xfId="993" applyNumberFormat="1" applyFont="1"/>
    <xf numFmtId="0" fontId="67" fillId="0" borderId="24" xfId="0" applyFont="1" applyBorder="1" applyAlignment="1">
      <alignment vertical="center"/>
    </xf>
    <xf numFmtId="166" fontId="67" fillId="0" borderId="20" xfId="993" applyNumberFormat="1" applyFont="1" applyBorder="1" applyAlignment="1">
      <alignment horizontal="center" vertical="center"/>
    </xf>
    <xf numFmtId="0" fontId="67" fillId="0" borderId="25" xfId="0" applyFont="1" applyBorder="1" applyAlignment="1">
      <alignment vertical="center"/>
    </xf>
    <xf numFmtId="0" fontId="67" fillId="0" borderId="26" xfId="0" applyFont="1" applyBorder="1" applyAlignment="1">
      <alignment vertical="center"/>
    </xf>
    <xf numFmtId="166" fontId="67" fillId="0" borderId="21" xfId="993" applyNumberFormat="1" applyFont="1" applyBorder="1" applyAlignment="1">
      <alignment horizontal="center" vertical="center"/>
    </xf>
    <xf numFmtId="0" fontId="67" fillId="0" borderId="0" xfId="0" applyFont="1" applyAlignment="1">
      <alignment horizontal="center"/>
    </xf>
    <xf numFmtId="228" fontId="67" fillId="0" borderId="0" xfId="0" applyNumberFormat="1" applyFont="1"/>
    <xf numFmtId="9" fontId="67" fillId="0" borderId="0" xfId="993" applyFont="1"/>
    <xf numFmtId="0" fontId="67" fillId="0" borderId="0" xfId="0" applyFont="1" applyAlignment="1">
      <alignment horizontal="center" vertical="center"/>
    </xf>
    <xf numFmtId="227" fontId="66" fillId="0" borderId="0" xfId="0" applyNumberFormat="1" applyFont="1"/>
    <xf numFmtId="0" fontId="69" fillId="40" borderId="27" xfId="0" applyFont="1" applyFill="1" applyBorder="1" applyAlignment="1">
      <alignment horizontal="left" vertical="center" wrapText="1" readingOrder="1"/>
    </xf>
    <xf numFmtId="166" fontId="69" fillId="40" borderId="27" xfId="0" applyNumberFormat="1" applyFont="1" applyFill="1" applyBorder="1" applyAlignment="1">
      <alignment horizontal="center" vertical="center" wrapText="1" readingOrder="1"/>
    </xf>
    <xf numFmtId="0" fontId="69" fillId="42" borderId="27" xfId="0" applyFont="1" applyFill="1" applyBorder="1" applyAlignment="1">
      <alignment horizontal="left" vertical="center" wrapText="1" readingOrder="1"/>
    </xf>
    <xf numFmtId="166" fontId="69" fillId="42" borderId="27" xfId="0" applyNumberFormat="1" applyFont="1" applyFill="1" applyBorder="1" applyAlignment="1">
      <alignment horizontal="center" vertical="center" wrapText="1" readingOrder="1"/>
    </xf>
    <xf numFmtId="0" fontId="69" fillId="44" borderId="27" xfId="0" applyFont="1" applyFill="1" applyBorder="1" applyAlignment="1">
      <alignment horizontal="left" vertical="center" wrapText="1" readingOrder="1"/>
    </xf>
    <xf numFmtId="166" fontId="69" fillId="44" borderId="27" xfId="0" applyNumberFormat="1" applyFont="1" applyFill="1" applyBorder="1" applyAlignment="1">
      <alignment horizontal="center" vertical="center" wrapText="1" readingOrder="1"/>
    </xf>
    <xf numFmtId="0" fontId="66" fillId="0" borderId="0" xfId="0" applyFont="1"/>
    <xf numFmtId="164" fontId="67" fillId="0" borderId="0" xfId="0" applyNumberFormat="1" applyFont="1"/>
    <xf numFmtId="228" fontId="0" fillId="0" borderId="0" xfId="0" applyNumberFormat="1"/>
    <xf numFmtId="230" fontId="58" fillId="53" borderId="0" xfId="0" applyNumberFormat="1" applyFont="1" applyFill="1" applyAlignment="1">
      <alignment vertical="center"/>
    </xf>
    <xf numFmtId="0" fontId="57" fillId="53" borderId="0" xfId="0" applyFont="1" applyFill="1" applyAlignment="1">
      <alignment horizontal="center" vertical="center"/>
    </xf>
    <xf numFmtId="0" fontId="57" fillId="53" borderId="0" xfId="0" applyFont="1" applyFill="1" applyAlignment="1">
      <alignment horizontal="center" vertical="center" wrapText="1"/>
    </xf>
    <xf numFmtId="0" fontId="71" fillId="53" borderId="0" xfId="0" applyFont="1" applyFill="1" applyAlignment="1">
      <alignment vertical="center"/>
    </xf>
    <xf numFmtId="230" fontId="56" fillId="0" borderId="0" xfId="0" applyNumberFormat="1" applyFont="1" applyAlignment="1">
      <alignment horizontal="left" indent="1"/>
    </xf>
    <xf numFmtId="230" fontId="64" fillId="0" borderId="0" xfId="0" applyNumberFormat="1" applyFont="1" applyAlignment="1">
      <alignment horizontal="left" indent="1"/>
    </xf>
    <xf numFmtId="230" fontId="64" fillId="0" borderId="0" xfId="0" applyNumberFormat="1" applyFont="1"/>
    <xf numFmtId="230" fontId="61" fillId="0" borderId="0" xfId="0" applyNumberFormat="1" applyFont="1" applyAlignment="1">
      <alignment horizontal="left" indent="1"/>
    </xf>
    <xf numFmtId="227" fontId="2" fillId="0" borderId="0" xfId="992" applyNumberFormat="1" applyFont="1"/>
    <xf numFmtId="0" fontId="2" fillId="0" borderId="0" xfId="0" applyFont="1"/>
    <xf numFmtId="10" fontId="2" fillId="0" borderId="0" xfId="993" applyNumberFormat="1" applyFont="1"/>
    <xf numFmtId="166" fontId="2" fillId="0" borderId="0" xfId="993" applyNumberFormat="1" applyFont="1"/>
    <xf numFmtId="0" fontId="71" fillId="53" borderId="0" xfId="0" applyFont="1" applyFill="1" applyAlignment="1">
      <alignment horizontal="center" vertical="center"/>
    </xf>
    <xf numFmtId="230" fontId="58" fillId="53" borderId="0" xfId="0" applyNumberFormat="1" applyFont="1" applyFill="1" applyAlignment="1">
      <alignment horizontal="right" vertical="center"/>
    </xf>
    <xf numFmtId="0" fontId="72" fillId="53" borderId="0" xfId="0" applyFont="1" applyFill="1" applyAlignment="1">
      <alignment horizontal="center" vertical="center"/>
    </xf>
    <xf numFmtId="0" fontId="72" fillId="53" borderId="0" xfId="0" applyFont="1" applyFill="1" applyAlignment="1">
      <alignment horizontal="center" vertical="center" wrapText="1"/>
    </xf>
    <xf numFmtId="0" fontId="72" fillId="53" borderId="0" xfId="0" quotePrefix="1" applyFont="1" applyFill="1" applyAlignment="1">
      <alignment horizontal="center" vertical="center" wrapText="1"/>
    </xf>
    <xf numFmtId="230" fontId="67" fillId="0" borderId="0" xfId="992" applyNumberFormat="1" applyFont="1"/>
    <xf numFmtId="230" fontId="72" fillId="53" borderId="0" xfId="0" applyNumberFormat="1" applyFont="1" applyFill="1" applyAlignment="1">
      <alignment vertical="center"/>
    </xf>
    <xf numFmtId="0" fontId="72" fillId="53" borderId="0" xfId="992" applyNumberFormat="1" applyFont="1" applyFill="1" applyAlignment="1">
      <alignment horizontal="center" vertical="center"/>
    </xf>
    <xf numFmtId="0" fontId="72" fillId="53" borderId="0" xfId="0" applyFont="1" applyFill="1" applyAlignment="1">
      <alignment horizontal="center"/>
    </xf>
    <xf numFmtId="227" fontId="72" fillId="53" borderId="0" xfId="0" applyNumberFormat="1" applyFont="1" applyFill="1"/>
    <xf numFmtId="166" fontId="72" fillId="53" borderId="0" xfId="993" applyNumberFormat="1" applyFont="1" applyFill="1"/>
    <xf numFmtId="0" fontId="75" fillId="0" borderId="0" xfId="0" applyFont="1" applyAlignment="1">
      <alignment horizontal="left" wrapText="1" readingOrder="1"/>
    </xf>
    <xf numFmtId="3" fontId="75" fillId="0" borderId="0" xfId="0" applyNumberFormat="1" applyFont="1" applyAlignment="1">
      <alignment horizontal="right" vertical="center" wrapText="1" readingOrder="1"/>
    </xf>
    <xf numFmtId="0" fontId="76" fillId="54" borderId="30" xfId="0" applyFont="1" applyFill="1" applyBorder="1" applyAlignment="1">
      <alignment horizontal="center" vertical="center"/>
    </xf>
    <xf numFmtId="3" fontId="77" fillId="0" borderId="0" xfId="0" applyNumberFormat="1" applyFont="1" applyAlignment="1">
      <alignment horizontal="center"/>
    </xf>
    <xf numFmtId="0" fontId="74" fillId="55" borderId="0" xfId="0" applyFont="1" applyFill="1" applyAlignment="1">
      <alignment horizontal="left" vertical="center" wrapText="1" readingOrder="1"/>
    </xf>
    <xf numFmtId="3" fontId="74" fillId="55" borderId="0" xfId="0" applyNumberFormat="1" applyFont="1" applyFill="1" applyAlignment="1">
      <alignment horizontal="right" vertical="center" wrapText="1" readingOrder="1"/>
    </xf>
    <xf numFmtId="0" fontId="73" fillId="56" borderId="0" xfId="0" applyFont="1" applyFill="1" applyAlignment="1">
      <alignment horizontal="center" vertical="center" wrapText="1" readingOrder="1"/>
    </xf>
    <xf numFmtId="3" fontId="73" fillId="56" borderId="0" xfId="0" applyNumberFormat="1" applyFont="1" applyFill="1" applyAlignment="1">
      <alignment horizontal="right" vertical="center" wrapText="1" readingOrder="1"/>
    </xf>
    <xf numFmtId="0" fontId="75" fillId="0" borderId="0" xfId="0" applyFont="1" applyAlignment="1">
      <alignment horizontal="left" wrapText="1" indent="1" readingOrder="1"/>
    </xf>
    <xf numFmtId="166" fontId="74" fillId="55" borderId="0" xfId="993" applyNumberFormat="1" applyFont="1" applyFill="1" applyAlignment="1">
      <alignment horizontal="right" vertical="center" wrapText="1" readingOrder="1"/>
    </xf>
    <xf numFmtId="166" fontId="75" fillId="0" borderId="0" xfId="993" applyNumberFormat="1" applyFont="1" applyAlignment="1">
      <alignment horizontal="right" vertical="center" wrapText="1" readingOrder="1"/>
    </xf>
    <xf numFmtId="166" fontId="73" fillId="56" borderId="0" xfId="993" applyNumberFormat="1" applyFont="1" applyFill="1" applyAlignment="1">
      <alignment horizontal="right" vertical="center" wrapText="1" readingOrder="1"/>
    </xf>
    <xf numFmtId="166" fontId="75" fillId="0" borderId="0" xfId="993" applyNumberFormat="1" applyFont="1" applyAlignment="1">
      <alignment horizontal="right" wrapText="1" readingOrder="1"/>
    </xf>
    <xf numFmtId="227" fontId="74" fillId="55" borderId="0" xfId="992" applyNumberFormat="1" applyFont="1" applyFill="1" applyAlignment="1">
      <alignment horizontal="right" vertical="center" wrapText="1" readingOrder="1"/>
    </xf>
    <xf numFmtId="227" fontId="75" fillId="0" borderId="0" xfId="992" applyNumberFormat="1" applyFont="1" applyAlignment="1">
      <alignment horizontal="right" vertical="center" wrapText="1" readingOrder="1"/>
    </xf>
    <xf numFmtId="227" fontId="73" fillId="56" borderId="0" xfId="992" applyNumberFormat="1" applyFont="1" applyFill="1" applyAlignment="1">
      <alignment horizontal="right" vertical="center" wrapText="1" readingOrder="1"/>
    </xf>
    <xf numFmtId="227" fontId="75" fillId="0" borderId="0" xfId="992" applyNumberFormat="1" applyFont="1" applyAlignment="1">
      <alignment horizontal="right" wrapText="1" readingOrder="1"/>
    </xf>
    <xf numFmtId="228" fontId="74" fillId="0" borderId="0" xfId="992" applyNumberFormat="1" applyFont="1" applyFill="1" applyBorder="1" applyAlignment="1">
      <alignment horizontal="right" wrapText="1" readingOrder="1"/>
    </xf>
    <xf numFmtId="0" fontId="73" fillId="56" borderId="32" xfId="0" applyFont="1" applyFill="1" applyBorder="1" applyAlignment="1">
      <alignment horizontal="center" vertical="center" wrapText="1" readingOrder="1"/>
    </xf>
    <xf numFmtId="0" fontId="74" fillId="0" borderId="31" xfId="0" applyFont="1" applyBorder="1" applyAlignment="1">
      <alignment horizontal="left" wrapText="1" readingOrder="1"/>
    </xf>
    <xf numFmtId="3" fontId="74" fillId="0" borderId="32" xfId="0" applyNumberFormat="1" applyFont="1" applyBorder="1" applyAlignment="1">
      <alignment horizontal="right" wrapText="1" readingOrder="1"/>
    </xf>
    <xf numFmtId="164" fontId="74" fillId="0" borderId="32" xfId="0" applyNumberFormat="1" applyFont="1" applyBorder="1" applyAlignment="1">
      <alignment horizontal="right" wrapText="1" readingOrder="1"/>
    </xf>
    <xf numFmtId="0" fontId="75" fillId="0" borderId="31" xfId="0" applyFont="1" applyBorder="1" applyAlignment="1">
      <alignment horizontal="left" wrapText="1" indent="1" readingOrder="1"/>
    </xf>
    <xf numFmtId="228" fontId="75" fillId="0" borderId="32" xfId="992" applyNumberFormat="1" applyFont="1" applyBorder="1" applyAlignment="1">
      <alignment horizontal="right" wrapText="1" readingOrder="1"/>
    </xf>
    <xf numFmtId="164" fontId="75" fillId="0" borderId="32" xfId="0" applyNumberFormat="1" applyFont="1" applyBorder="1" applyAlignment="1">
      <alignment horizontal="right" wrapText="1" readingOrder="1"/>
    </xf>
    <xf numFmtId="3" fontId="75" fillId="0" borderId="32" xfId="0" applyNumberFormat="1" applyFont="1" applyBorder="1" applyAlignment="1">
      <alignment horizontal="right" wrapText="1" readingOrder="1"/>
    </xf>
    <xf numFmtId="0" fontId="75" fillId="0" borderId="31" xfId="0" applyFont="1" applyBorder="1" applyAlignment="1">
      <alignment horizontal="left" vertical="center" wrapText="1" indent="1" readingOrder="1"/>
    </xf>
    <xf numFmtId="228" fontId="74" fillId="0" borderId="32" xfId="992" applyNumberFormat="1" applyFont="1" applyBorder="1" applyAlignment="1">
      <alignment horizontal="right" wrapText="1" readingOrder="1"/>
    </xf>
    <xf numFmtId="164" fontId="78" fillId="0" borderId="32" xfId="0" applyNumberFormat="1" applyFont="1" applyBorder="1" applyAlignment="1">
      <alignment horizontal="right" wrapText="1" readingOrder="1"/>
    </xf>
    <xf numFmtId="0" fontId="75" fillId="0" borderId="31" xfId="0" applyFont="1" applyBorder="1" applyAlignment="1">
      <alignment horizontal="left" wrapText="1" readingOrder="1"/>
    </xf>
    <xf numFmtId="0" fontId="73" fillId="58" borderId="31" xfId="0" applyFont="1" applyFill="1" applyBorder="1" applyAlignment="1">
      <alignment horizontal="center" vertical="center" wrapText="1" readingOrder="1"/>
    </xf>
    <xf numFmtId="3" fontId="73" fillId="58" borderId="32" xfId="0" applyNumberFormat="1" applyFont="1" applyFill="1" applyBorder="1" applyAlignment="1">
      <alignment horizontal="right" vertical="center" wrapText="1" readingOrder="1"/>
    </xf>
    <xf numFmtId="164" fontId="73" fillId="58" borderId="32" xfId="0" applyNumberFormat="1" applyFont="1" applyFill="1" applyBorder="1" applyAlignment="1">
      <alignment horizontal="right" vertical="center" wrapText="1" readingOrder="1"/>
    </xf>
    <xf numFmtId="227" fontId="75" fillId="0" borderId="32" xfId="992" applyNumberFormat="1" applyFont="1" applyBorder="1" applyAlignment="1">
      <alignment horizontal="right" wrapText="1" readingOrder="1"/>
    </xf>
    <xf numFmtId="228" fontId="73" fillId="58" borderId="32" xfId="992" applyNumberFormat="1" applyFont="1" applyFill="1" applyBorder="1" applyAlignment="1">
      <alignment horizontal="right" vertical="center" wrapText="1" readingOrder="1"/>
    </xf>
    <xf numFmtId="164" fontId="79" fillId="0" borderId="32" xfId="0" applyNumberFormat="1" applyFont="1" applyBorder="1" applyAlignment="1">
      <alignment horizontal="right" wrapText="1" readingOrder="1"/>
    </xf>
    <xf numFmtId="164" fontId="80" fillId="0" borderId="32" xfId="0" applyNumberFormat="1" applyFont="1" applyBorder="1" applyAlignment="1">
      <alignment horizontal="right" wrapText="1" readingOrder="1"/>
    </xf>
    <xf numFmtId="228" fontId="79" fillId="0" borderId="32" xfId="992" applyNumberFormat="1" applyFont="1" applyBorder="1" applyAlignment="1">
      <alignment horizontal="right" wrapText="1" readingOrder="1"/>
    </xf>
    <xf numFmtId="228" fontId="80" fillId="0" borderId="32" xfId="992" applyNumberFormat="1" applyFont="1" applyBorder="1" applyAlignment="1">
      <alignment horizontal="right" wrapText="1" readingOrder="1"/>
    </xf>
    <xf numFmtId="0" fontId="81" fillId="57" borderId="31" xfId="0" applyFont="1" applyFill="1" applyBorder="1" applyAlignment="1">
      <alignment horizontal="left" wrapText="1" readingOrder="1"/>
    </xf>
    <xf numFmtId="3" fontId="81" fillId="57" borderId="32" xfId="0" applyNumberFormat="1" applyFont="1" applyFill="1" applyBorder="1" applyAlignment="1">
      <alignment horizontal="right" wrapText="1" readingOrder="1"/>
    </xf>
    <xf numFmtId="164" fontId="81" fillId="57" borderId="32" xfId="0" applyNumberFormat="1" applyFont="1" applyFill="1" applyBorder="1" applyAlignment="1">
      <alignment horizontal="right" wrapText="1" readingOrder="1"/>
    </xf>
    <xf numFmtId="228" fontId="81" fillId="57" borderId="32" xfId="992" applyNumberFormat="1" applyFont="1" applyFill="1" applyBorder="1" applyAlignment="1">
      <alignment horizontal="right" wrapText="1" readingOrder="1"/>
    </xf>
    <xf numFmtId="228" fontId="82" fillId="57" borderId="32" xfId="992" applyNumberFormat="1" applyFont="1" applyFill="1" applyBorder="1" applyAlignment="1">
      <alignment horizontal="right" wrapText="1" readingOrder="1"/>
    </xf>
    <xf numFmtId="164" fontId="82" fillId="57" borderId="32" xfId="0" applyNumberFormat="1" applyFont="1" applyFill="1" applyBorder="1" applyAlignment="1">
      <alignment horizontal="right" wrapText="1" readingOrder="1"/>
    </xf>
    <xf numFmtId="164" fontId="82" fillId="0" borderId="32" xfId="0" applyNumberFormat="1" applyFont="1" applyBorder="1" applyAlignment="1">
      <alignment horizontal="right" wrapText="1" readingOrder="1"/>
    </xf>
    <xf numFmtId="1" fontId="78" fillId="0" borderId="32" xfId="0" applyNumberFormat="1" applyFont="1" applyBorder="1" applyAlignment="1">
      <alignment horizontal="right" wrapText="1" readingOrder="1"/>
    </xf>
    <xf numFmtId="1" fontId="82" fillId="0" borderId="32" xfId="0" applyNumberFormat="1" applyFont="1" applyBorder="1" applyAlignment="1">
      <alignment horizontal="right" wrapText="1" readingOrder="1"/>
    </xf>
    <xf numFmtId="0" fontId="83" fillId="58" borderId="0" xfId="0" applyFont="1" applyFill="1" applyAlignment="1">
      <alignment horizontal="center" vertical="center" wrapText="1" readingOrder="1"/>
    </xf>
    <xf numFmtId="0" fontId="84" fillId="0" borderId="0" xfId="0" applyFont="1" applyAlignment="1">
      <alignment horizontal="left" wrapText="1" readingOrder="1"/>
    </xf>
    <xf numFmtId="3" fontId="83" fillId="58" borderId="34" xfId="0" applyNumberFormat="1" applyFont="1" applyFill="1" applyBorder="1" applyAlignment="1">
      <alignment horizontal="right" vertical="center" wrapText="1" readingOrder="1"/>
    </xf>
    <xf numFmtId="3" fontId="83" fillId="58" borderId="0" xfId="0" applyNumberFormat="1" applyFont="1" applyFill="1" applyAlignment="1">
      <alignment horizontal="right" vertical="center" wrapText="1" readingOrder="1"/>
    </xf>
    <xf numFmtId="0" fontId="83" fillId="58" borderId="37" xfId="0" quotePrefix="1" applyFont="1" applyFill="1" applyBorder="1" applyAlignment="1">
      <alignment horizontal="center" vertical="center" wrapText="1" readingOrder="1"/>
    </xf>
    <xf numFmtId="0" fontId="83" fillId="58" borderId="38" xfId="0" quotePrefix="1" applyFont="1" applyFill="1" applyBorder="1" applyAlignment="1">
      <alignment horizontal="center" vertical="center" wrapText="1" readingOrder="1"/>
    </xf>
    <xf numFmtId="0" fontId="83" fillId="58" borderId="38" xfId="0" applyFont="1" applyFill="1" applyBorder="1" applyAlignment="1">
      <alignment horizontal="center" vertical="center" wrapText="1" readingOrder="1"/>
    </xf>
    <xf numFmtId="0" fontId="83" fillId="58" borderId="39" xfId="0" applyFont="1" applyFill="1" applyBorder="1" applyAlignment="1">
      <alignment horizontal="center" vertical="center" wrapText="1" readingOrder="1"/>
    </xf>
    <xf numFmtId="0" fontId="83" fillId="58" borderId="34" xfId="0" applyFont="1" applyFill="1" applyBorder="1" applyAlignment="1">
      <alignment horizontal="center" vertical="center" wrapText="1" readingOrder="1"/>
    </xf>
    <xf numFmtId="0" fontId="83" fillId="58" borderId="35" xfId="0" applyFont="1" applyFill="1" applyBorder="1" applyAlignment="1">
      <alignment horizontal="center" vertical="center" wrapText="1" readingOrder="1"/>
    </xf>
    <xf numFmtId="3" fontId="83" fillId="58" borderId="35" xfId="0" applyNumberFormat="1" applyFont="1" applyFill="1" applyBorder="1" applyAlignment="1">
      <alignment horizontal="right" vertical="center" wrapText="1" readingOrder="1"/>
    </xf>
    <xf numFmtId="164" fontId="84" fillId="0" borderId="0" xfId="0" applyNumberFormat="1" applyFont="1" applyAlignment="1">
      <alignment horizontal="right" wrapText="1" readingOrder="1"/>
    </xf>
    <xf numFmtId="164" fontId="85" fillId="0" borderId="0" xfId="0" applyNumberFormat="1" applyFont="1" applyAlignment="1">
      <alignment horizontal="right" wrapText="1" readingOrder="1"/>
    </xf>
    <xf numFmtId="164" fontId="84" fillId="0" borderId="35" xfId="0" applyNumberFormat="1" applyFont="1" applyBorder="1" applyAlignment="1">
      <alignment horizontal="right" wrapText="1" readingOrder="1"/>
    </xf>
    <xf numFmtId="164" fontId="83" fillId="58" borderId="0" xfId="0" applyNumberFormat="1" applyFont="1" applyFill="1" applyAlignment="1">
      <alignment horizontal="right" vertical="center" wrapText="1" readingOrder="1"/>
    </xf>
    <xf numFmtId="164" fontId="83" fillId="58" borderId="35" xfId="0" applyNumberFormat="1" applyFont="1" applyFill="1" applyBorder="1" applyAlignment="1">
      <alignment horizontal="right" vertical="center" wrapText="1" readingOrder="1"/>
    </xf>
    <xf numFmtId="228" fontId="84" fillId="0" borderId="34" xfId="992" applyNumberFormat="1" applyFont="1" applyBorder="1" applyAlignment="1">
      <alignment horizontal="right" wrapText="1" readingOrder="1"/>
    </xf>
    <xf numFmtId="228" fontId="84" fillId="0" borderId="0" xfId="992" applyNumberFormat="1" applyFont="1" applyBorder="1" applyAlignment="1">
      <alignment horizontal="right" wrapText="1" readingOrder="1"/>
    </xf>
    <xf numFmtId="228" fontId="84" fillId="0" borderId="35" xfId="992" applyNumberFormat="1" applyFont="1" applyBorder="1" applyAlignment="1">
      <alignment horizontal="right" wrapText="1" readingOrder="1"/>
    </xf>
    <xf numFmtId="0" fontId="69" fillId="58" borderId="35" xfId="0" applyFont="1" applyFill="1" applyBorder="1" applyAlignment="1">
      <alignment horizontal="center" vertical="center" wrapText="1" readingOrder="1"/>
    </xf>
    <xf numFmtId="0" fontId="86" fillId="0" borderId="35" xfId="0" applyFont="1" applyBorder="1" applyAlignment="1">
      <alignment horizontal="left" wrapText="1" readingOrder="1"/>
    </xf>
    <xf numFmtId="228" fontId="86" fillId="0" borderId="33" xfId="992" applyNumberFormat="1" applyFont="1" applyBorder="1" applyAlignment="1">
      <alignment horizontal="right" wrapText="1" readingOrder="1"/>
    </xf>
    <xf numFmtId="3" fontId="69" fillId="58" borderId="33" xfId="0" applyNumberFormat="1" applyFont="1" applyFill="1" applyBorder="1" applyAlignment="1">
      <alignment horizontal="right" vertical="center" wrapText="1" readingOrder="1"/>
    </xf>
    <xf numFmtId="227" fontId="69" fillId="58" borderId="33" xfId="992" applyNumberFormat="1" applyFont="1" applyFill="1" applyBorder="1" applyAlignment="1">
      <alignment horizontal="right" vertical="center" wrapText="1" readingOrder="1"/>
    </xf>
    <xf numFmtId="0" fontId="69" fillId="58" borderId="39" xfId="0" applyFont="1" applyFill="1" applyBorder="1" applyAlignment="1">
      <alignment horizontal="center" vertical="center" wrapText="1" readingOrder="1"/>
    </xf>
    <xf numFmtId="0" fontId="69" fillId="58" borderId="36" xfId="0" applyFont="1" applyFill="1" applyBorder="1" applyAlignment="1">
      <alignment horizontal="center" vertical="center" wrapText="1" readingOrder="1"/>
    </xf>
    <xf numFmtId="43" fontId="87" fillId="0" borderId="33" xfId="992" applyFont="1" applyBorder="1" applyAlignment="1">
      <alignment horizontal="right" wrapText="1" readingOrder="1"/>
    </xf>
    <xf numFmtId="43" fontId="86" fillId="0" borderId="33" xfId="992" applyFont="1" applyBorder="1" applyAlignment="1">
      <alignment horizontal="right" wrapText="1" readingOrder="1"/>
    </xf>
    <xf numFmtId="43" fontId="67" fillId="0" borderId="0" xfId="992" applyFont="1"/>
    <xf numFmtId="0" fontId="7" fillId="0" borderId="0" xfId="0" applyFont="1"/>
    <xf numFmtId="0" fontId="39" fillId="43" borderId="0" xfId="0" applyFont="1" applyFill="1" applyAlignment="1">
      <alignment horizontal="center" vertical="center"/>
    </xf>
    <xf numFmtId="0" fontId="39" fillId="43" borderId="40" xfId="0" applyFont="1" applyFill="1" applyBorder="1" applyAlignment="1">
      <alignment vertical="center"/>
    </xf>
    <xf numFmtId="233" fontId="39" fillId="43" borderId="0" xfId="994" applyNumberFormat="1" applyFont="1" applyFill="1" applyBorder="1" applyAlignment="1" applyProtection="1">
      <alignment horizontal="right" vertical="center"/>
    </xf>
    <xf numFmtId="0" fontId="39" fillId="59" borderId="0" xfId="0" applyFont="1" applyFill="1" applyAlignment="1">
      <alignment horizontal="center" vertical="center"/>
    </xf>
    <xf numFmtId="0" fontId="24" fillId="59" borderId="40" xfId="0" applyFont="1" applyFill="1" applyBorder="1" applyAlignment="1">
      <alignment vertical="center"/>
    </xf>
    <xf numFmtId="233" fontId="24" fillId="59" borderId="0" xfId="994" applyNumberFormat="1" applyFont="1" applyFill="1" applyBorder="1" applyAlignment="1" applyProtection="1">
      <alignment horizontal="right" vertical="center"/>
    </xf>
    <xf numFmtId="0" fontId="39" fillId="60" borderId="43" xfId="0" applyFont="1" applyFill="1" applyBorder="1" applyAlignment="1">
      <alignment horizontal="center" vertical="center"/>
    </xf>
    <xf numFmtId="0" fontId="39" fillId="60" borderId="44" xfId="0" applyFont="1" applyFill="1" applyBorder="1" applyAlignment="1">
      <alignment horizontal="left" vertical="center"/>
    </xf>
    <xf numFmtId="233" fontId="39" fillId="60" borderId="43" xfId="994" applyNumberFormat="1" applyFont="1" applyFill="1" applyBorder="1" applyAlignment="1" applyProtection="1">
      <alignment horizontal="right" vertical="center"/>
    </xf>
    <xf numFmtId="0" fontId="39" fillId="60" borderId="45" xfId="0" applyFont="1" applyFill="1" applyBorder="1" applyAlignment="1">
      <alignment horizontal="center" vertical="center"/>
    </xf>
    <xf numFmtId="233" fontId="39" fillId="60" borderId="45" xfId="994" applyNumberFormat="1" applyFont="1" applyFill="1" applyBorder="1" applyAlignment="1" applyProtection="1">
      <alignment horizontal="right" vertical="center"/>
    </xf>
    <xf numFmtId="0" fontId="24" fillId="59" borderId="0" xfId="0" applyFont="1" applyFill="1" applyAlignment="1">
      <alignment vertical="center"/>
    </xf>
    <xf numFmtId="233" fontId="7" fillId="0" borderId="0" xfId="0" applyNumberFormat="1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227" fontId="7" fillId="0" borderId="0" xfId="992" applyNumberFormat="1" applyFont="1"/>
    <xf numFmtId="234" fontId="7" fillId="0" borderId="0" xfId="0" applyNumberFormat="1" applyFont="1"/>
    <xf numFmtId="166" fontId="7" fillId="0" borderId="0" xfId="993" applyNumberFormat="1" applyFont="1"/>
    <xf numFmtId="0" fontId="24" fillId="61" borderId="0" xfId="0" applyFont="1" applyFill="1" applyAlignment="1">
      <alignment vertical="center"/>
    </xf>
    <xf numFmtId="43" fontId="24" fillId="61" borderId="0" xfId="992" applyFont="1" applyFill="1" applyBorder="1" applyAlignment="1" applyProtection="1">
      <alignment horizontal="right" vertical="center"/>
    </xf>
    <xf numFmtId="233" fontId="24" fillId="61" borderId="0" xfId="994" applyNumberFormat="1" applyFont="1" applyFill="1" applyBorder="1" applyAlignment="1" applyProtection="1">
      <alignment horizontal="right" vertical="center"/>
    </xf>
    <xf numFmtId="233" fontId="39" fillId="43" borderId="0" xfId="994" applyNumberFormat="1" applyFont="1" applyFill="1" applyBorder="1" applyAlignment="1" applyProtection="1">
      <alignment horizontal="right" vertical="center" wrapText="1"/>
    </xf>
    <xf numFmtId="0" fontId="24" fillId="59" borderId="40" xfId="0" applyFont="1" applyFill="1" applyBorder="1" applyAlignment="1">
      <alignment horizontal="left" vertical="center" indent="1"/>
    </xf>
    <xf numFmtId="233" fontId="24" fillId="59" borderId="0" xfId="994" applyNumberFormat="1" applyFont="1" applyFill="1" applyBorder="1" applyAlignment="1" applyProtection="1">
      <alignment horizontal="right" vertical="center" wrapText="1"/>
    </xf>
    <xf numFmtId="0" fontId="7" fillId="62" borderId="0" xfId="0" applyFont="1" applyFill="1"/>
    <xf numFmtId="233" fontId="7" fillId="62" borderId="0" xfId="0" applyNumberFormat="1" applyFont="1" applyFill="1"/>
    <xf numFmtId="0" fontId="90" fillId="62" borderId="0" xfId="0" applyFont="1" applyFill="1"/>
    <xf numFmtId="233" fontId="90" fillId="62" borderId="0" xfId="0" applyNumberFormat="1" applyFont="1" applyFill="1"/>
    <xf numFmtId="0" fontId="0" fillId="59" borderId="0" xfId="0" applyFill="1"/>
    <xf numFmtId="0" fontId="91" fillId="59" borderId="0" xfId="0" applyFont="1" applyFill="1" applyAlignment="1">
      <alignment horizontal="left" vertical="center"/>
    </xf>
    <xf numFmtId="164" fontId="0" fillId="59" borderId="0" xfId="0" applyNumberFormat="1" applyFill="1"/>
    <xf numFmtId="0" fontId="93" fillId="63" borderId="49" xfId="0" applyFont="1" applyFill="1" applyBorder="1" applyAlignment="1">
      <alignment horizontal="center"/>
    </xf>
    <xf numFmtId="0" fontId="93" fillId="63" borderId="50" xfId="0" applyFont="1" applyFill="1" applyBorder="1" applyAlignment="1">
      <alignment horizontal="center"/>
    </xf>
    <xf numFmtId="0" fontId="2" fillId="59" borderId="0" xfId="0" applyFont="1" applyFill="1"/>
    <xf numFmtId="228" fontId="96" fillId="0" borderId="0" xfId="992" applyNumberFormat="1" applyFont="1"/>
    <xf numFmtId="0" fontId="3" fillId="59" borderId="0" xfId="0" applyFont="1" applyFill="1"/>
    <xf numFmtId="0" fontId="97" fillId="64" borderId="0" xfId="0" quotePrefix="1" applyFont="1" applyFill="1" applyAlignment="1">
      <alignment horizontal="center" vertical="center" wrapText="1"/>
    </xf>
    <xf numFmtId="0" fontId="98" fillId="64" borderId="0" xfId="0" quotePrefix="1" applyFont="1" applyFill="1" applyAlignment="1">
      <alignment horizontal="center" vertical="center" wrapText="1"/>
    </xf>
    <xf numFmtId="0" fontId="97" fillId="64" borderId="53" xfId="0" quotePrefix="1" applyFont="1" applyFill="1" applyBorder="1" applyAlignment="1">
      <alignment horizontal="center" vertical="center" wrapText="1"/>
    </xf>
    <xf numFmtId="0" fontId="3" fillId="0" borderId="0" xfId="0" applyFont="1"/>
    <xf numFmtId="0" fontId="97" fillId="64" borderId="54" xfId="0" quotePrefix="1" applyFont="1" applyFill="1" applyBorder="1" applyAlignment="1">
      <alignment horizontal="center" vertical="center" wrapText="1"/>
    </xf>
    <xf numFmtId="0" fontId="99" fillId="60" borderId="0" xfId="0" applyFont="1" applyFill="1" applyAlignment="1">
      <alignment vertical="center"/>
    </xf>
    <xf numFmtId="164" fontId="99" fillId="60" borderId="0" xfId="0" applyNumberFormat="1" applyFont="1" applyFill="1" applyAlignment="1">
      <alignment horizontal="right" vertical="center"/>
    </xf>
    <xf numFmtId="227" fontId="99" fillId="60" borderId="0" xfId="0" applyNumberFormat="1" applyFont="1" applyFill="1" applyAlignment="1">
      <alignment horizontal="right" vertical="center"/>
    </xf>
    <xf numFmtId="0" fontId="100" fillId="59" borderId="55" xfId="0" applyFont="1" applyFill="1" applyBorder="1" applyAlignment="1">
      <alignment horizontal="left" vertical="center" indent="1"/>
    </xf>
    <xf numFmtId="164" fontId="100" fillId="59" borderId="55" xfId="0" applyNumberFormat="1" applyFont="1" applyFill="1" applyBorder="1" applyAlignment="1">
      <alignment horizontal="right" vertical="center"/>
    </xf>
    <xf numFmtId="227" fontId="100" fillId="59" borderId="55" xfId="992" applyNumberFormat="1" applyFont="1" applyFill="1" applyBorder="1" applyAlignment="1">
      <alignment horizontal="right" vertical="center"/>
    </xf>
    <xf numFmtId="0" fontId="100" fillId="59" borderId="56" xfId="0" applyFont="1" applyFill="1" applyBorder="1" applyAlignment="1">
      <alignment horizontal="left" vertical="center" indent="1"/>
    </xf>
    <xf numFmtId="164" fontId="100" fillId="59" borderId="56" xfId="0" applyNumberFormat="1" applyFont="1" applyFill="1" applyBorder="1" applyAlignment="1">
      <alignment horizontal="right" vertical="center"/>
    </xf>
    <xf numFmtId="227" fontId="100" fillId="59" borderId="56" xfId="992" applyNumberFormat="1" applyFont="1" applyFill="1" applyBorder="1" applyAlignment="1">
      <alignment horizontal="right" vertical="center"/>
    </xf>
    <xf numFmtId="0" fontId="100" fillId="59" borderId="0" xfId="0" applyFont="1" applyFill="1" applyAlignment="1">
      <alignment horizontal="left" vertical="center" indent="1"/>
    </xf>
    <xf numFmtId="164" fontId="100" fillId="59" borderId="0" xfId="0" applyNumberFormat="1" applyFont="1" applyFill="1" applyAlignment="1">
      <alignment horizontal="right" vertical="center"/>
    </xf>
    <xf numFmtId="227" fontId="100" fillId="59" borderId="0" xfId="992" applyNumberFormat="1" applyFont="1" applyFill="1" applyAlignment="1">
      <alignment horizontal="right" vertical="center"/>
    </xf>
    <xf numFmtId="0" fontId="99" fillId="60" borderId="57" xfId="0" applyFont="1" applyFill="1" applyBorder="1" applyAlignment="1">
      <alignment vertical="center"/>
    </xf>
    <xf numFmtId="164" fontId="99" fillId="60" borderId="57" xfId="0" applyNumberFormat="1" applyFont="1" applyFill="1" applyBorder="1" applyAlignment="1">
      <alignment horizontal="right" vertical="center"/>
    </xf>
    <xf numFmtId="227" fontId="99" fillId="60" borderId="57" xfId="992" applyNumberFormat="1" applyFont="1" applyFill="1" applyBorder="1" applyAlignment="1">
      <alignment horizontal="right" vertical="center"/>
    </xf>
    <xf numFmtId="227" fontId="99" fillId="60" borderId="0" xfId="992" applyNumberFormat="1" applyFont="1" applyFill="1" applyAlignment="1">
      <alignment horizontal="right" vertical="center"/>
    </xf>
    <xf numFmtId="0" fontId="88" fillId="59" borderId="0" xfId="0" applyFont="1" applyFill="1"/>
    <xf numFmtId="0" fontId="97" fillId="65" borderId="57" xfId="0" applyFont="1" applyFill="1" applyBorder="1" applyAlignment="1">
      <alignment horizontal="left" vertical="center" indent="1"/>
    </xf>
    <xf numFmtId="164" fontId="97" fillId="65" borderId="57" xfId="0" applyNumberFormat="1" applyFont="1" applyFill="1" applyBorder="1" applyAlignment="1">
      <alignment horizontal="right" vertical="center"/>
    </xf>
    <xf numFmtId="227" fontId="97" fillId="65" borderId="57" xfId="992" applyNumberFormat="1" applyFont="1" applyFill="1" applyBorder="1" applyAlignment="1">
      <alignment horizontal="right" vertical="center"/>
    </xf>
    <xf numFmtId="0" fontId="88" fillId="0" borderId="0" xfId="0" applyFont="1"/>
    <xf numFmtId="0" fontId="97" fillId="65" borderId="0" xfId="0" applyFont="1" applyFill="1" applyAlignment="1">
      <alignment horizontal="left" vertical="center" indent="1"/>
    </xf>
    <xf numFmtId="164" fontId="97" fillId="65" borderId="0" xfId="0" applyNumberFormat="1" applyFont="1" applyFill="1" applyAlignment="1">
      <alignment horizontal="right" vertical="center"/>
    </xf>
    <xf numFmtId="227" fontId="97" fillId="65" borderId="0" xfId="992" applyNumberFormat="1" applyFont="1" applyFill="1" applyAlignment="1">
      <alignment horizontal="right" vertical="center"/>
    </xf>
    <xf numFmtId="0" fontId="97" fillId="59" borderId="0" xfId="0" applyFont="1" applyFill="1" applyAlignment="1">
      <alignment horizontal="left" vertical="center" indent="1"/>
    </xf>
    <xf numFmtId="164" fontId="97" fillId="59" borderId="0" xfId="0" applyNumberFormat="1" applyFont="1" applyFill="1" applyAlignment="1">
      <alignment horizontal="right" vertical="center"/>
    </xf>
    <xf numFmtId="0" fontId="97" fillId="59" borderId="0" xfId="0" applyFont="1" applyFill="1" applyAlignment="1">
      <alignment horizontal="right" vertical="center"/>
    </xf>
    <xf numFmtId="0" fontId="97" fillId="64" borderId="57" xfId="0" applyFont="1" applyFill="1" applyBorder="1" applyAlignment="1">
      <alignment horizontal="center" vertical="center"/>
    </xf>
    <xf numFmtId="229" fontId="97" fillId="64" borderId="57" xfId="0" applyNumberFormat="1" applyFont="1" applyFill="1" applyBorder="1" applyAlignment="1">
      <alignment horizontal="right" vertical="center"/>
    </xf>
    <xf numFmtId="0" fontId="99" fillId="66" borderId="0" xfId="0" applyFont="1" applyFill="1" applyAlignment="1">
      <alignment horizontal="left" vertical="center" indent="1"/>
    </xf>
    <xf numFmtId="227" fontId="99" fillId="66" borderId="0" xfId="0" applyNumberFormat="1" applyFont="1" applyFill="1" applyAlignment="1">
      <alignment horizontal="right" vertical="center"/>
    </xf>
    <xf numFmtId="0" fontId="100" fillId="59" borderId="55" xfId="0" applyFont="1" applyFill="1" applyBorder="1" applyAlignment="1">
      <alignment horizontal="left" vertical="center" indent="2"/>
    </xf>
    <xf numFmtId="227" fontId="100" fillId="59" borderId="55" xfId="992" applyNumberFormat="1" applyFont="1" applyFill="1" applyBorder="1" applyAlignment="1">
      <alignment horizontal="left" vertical="center" indent="1"/>
    </xf>
    <xf numFmtId="0" fontId="100" fillId="59" borderId="56" xfId="0" applyFont="1" applyFill="1" applyBorder="1" applyAlignment="1">
      <alignment horizontal="left" vertical="center" indent="2"/>
    </xf>
    <xf numFmtId="227" fontId="100" fillId="59" borderId="56" xfId="992" applyNumberFormat="1" applyFont="1" applyFill="1" applyBorder="1" applyAlignment="1">
      <alignment horizontal="left" vertical="center" indent="1"/>
    </xf>
    <xf numFmtId="0" fontId="99" fillId="66" borderId="57" xfId="0" applyFont="1" applyFill="1" applyBorder="1" applyAlignment="1">
      <alignment horizontal="left" vertical="center" indent="1"/>
    </xf>
    <xf numFmtId="227" fontId="99" fillId="66" borderId="57" xfId="992" applyNumberFormat="1" applyFont="1" applyFill="1" applyBorder="1" applyAlignment="1">
      <alignment horizontal="right" vertical="center"/>
    </xf>
    <xf numFmtId="0" fontId="99" fillId="66" borderId="58" xfId="0" applyFont="1" applyFill="1" applyBorder="1" applyAlignment="1">
      <alignment horizontal="left" vertical="center" indent="1"/>
    </xf>
    <xf numFmtId="227" fontId="99" fillId="66" borderId="58" xfId="992" applyNumberFormat="1" applyFont="1" applyFill="1" applyBorder="1" applyAlignment="1">
      <alignment horizontal="right" vertical="center"/>
    </xf>
    <xf numFmtId="227" fontId="90" fillId="63" borderId="0" xfId="992" applyNumberFormat="1" applyFont="1" applyFill="1" applyAlignment="1">
      <alignment horizontal="right" vertical="center"/>
    </xf>
    <xf numFmtId="227" fontId="101" fillId="63" borderId="0" xfId="992" applyNumberFormat="1" applyFont="1" applyFill="1" applyAlignment="1">
      <alignment horizontal="right" vertical="center"/>
    </xf>
    <xf numFmtId="227" fontId="99" fillId="66" borderId="0" xfId="992" applyNumberFormat="1" applyFont="1" applyFill="1" applyAlignment="1">
      <alignment horizontal="right" vertical="center"/>
    </xf>
    <xf numFmtId="0" fontId="100" fillId="59" borderId="0" xfId="0" applyFont="1" applyFill="1" applyAlignment="1">
      <alignment horizontal="left" vertical="center" indent="2"/>
    </xf>
    <xf numFmtId="227" fontId="100" fillId="59" borderId="0" xfId="992" applyNumberFormat="1" applyFont="1" applyFill="1" applyAlignment="1">
      <alignment horizontal="left" vertical="center" indent="1"/>
    </xf>
    <xf numFmtId="0" fontId="97" fillId="65" borderId="0" xfId="0" applyFont="1" applyFill="1" applyAlignment="1">
      <alignment horizontal="center" vertical="center"/>
    </xf>
    <xf numFmtId="166" fontId="97" fillId="65" borderId="0" xfId="0" applyNumberFormat="1" applyFont="1" applyFill="1" applyAlignment="1">
      <alignment horizontal="right" vertical="center"/>
    </xf>
    <xf numFmtId="0" fontId="102" fillId="59" borderId="0" xfId="0" applyFont="1" applyFill="1"/>
    <xf numFmtId="229" fontId="0" fillId="59" borderId="0" xfId="0" applyNumberFormat="1" applyFill="1"/>
    <xf numFmtId="0" fontId="103" fillId="59" borderId="0" xfId="0" applyFont="1" applyFill="1"/>
    <xf numFmtId="0" fontId="2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0" borderId="59" xfId="0" applyFont="1" applyBorder="1" applyAlignment="1">
      <alignment horizontal="left"/>
    </xf>
    <xf numFmtId="0" fontId="104" fillId="0" borderId="60" xfId="0" applyFont="1" applyBorder="1"/>
    <xf numFmtId="196" fontId="2" fillId="0" borderId="59" xfId="0" applyNumberFormat="1" applyFont="1" applyBorder="1"/>
    <xf numFmtId="196" fontId="2" fillId="0" borderId="0" xfId="0" applyNumberFormat="1" applyFont="1"/>
    <xf numFmtId="196" fontId="0" fillId="0" borderId="0" xfId="0" applyNumberFormat="1"/>
    <xf numFmtId="227" fontId="99" fillId="59" borderId="55" xfId="992" applyNumberFormat="1" applyFont="1" applyFill="1" applyBorder="1" applyAlignment="1">
      <alignment horizontal="left" vertical="center" indent="1"/>
    </xf>
    <xf numFmtId="0" fontId="100" fillId="59" borderId="55" xfId="0" applyFont="1" applyFill="1" applyBorder="1" applyAlignment="1">
      <alignment horizontal="left" vertical="center" indent="5"/>
    </xf>
    <xf numFmtId="227" fontId="100" fillId="59" borderId="0" xfId="992" applyNumberFormat="1" applyFont="1" applyFill="1" applyBorder="1" applyAlignment="1">
      <alignment horizontal="left" vertical="center" indent="1"/>
    </xf>
    <xf numFmtId="0" fontId="97" fillId="64" borderId="63" xfId="0" quotePrefix="1" applyFont="1" applyFill="1" applyBorder="1" applyAlignment="1">
      <alignment horizontal="center" vertical="center" wrapText="1"/>
    </xf>
    <xf numFmtId="0" fontId="100" fillId="59" borderId="64" xfId="0" applyFont="1" applyFill="1" applyBorder="1" applyAlignment="1">
      <alignment horizontal="left" vertical="center" indent="2"/>
    </xf>
    <xf numFmtId="227" fontId="100" fillId="59" borderId="65" xfId="992" applyNumberFormat="1" applyFont="1" applyFill="1" applyBorder="1" applyAlignment="1">
      <alignment horizontal="left" vertical="center" indent="1"/>
    </xf>
    <xf numFmtId="0" fontId="100" fillId="59" borderId="66" xfId="0" applyFont="1" applyFill="1" applyBorder="1" applyAlignment="1">
      <alignment horizontal="left" vertical="center" indent="2"/>
    </xf>
    <xf numFmtId="0" fontId="100" fillId="59" borderId="15" xfId="0" applyFont="1" applyFill="1" applyBorder="1" applyAlignment="1">
      <alignment horizontal="left" vertical="center" indent="2"/>
    </xf>
    <xf numFmtId="0" fontId="100" fillId="59" borderId="67" xfId="0" applyFont="1" applyFill="1" applyBorder="1" applyAlignment="1">
      <alignment horizontal="left" vertical="center" indent="2"/>
    </xf>
    <xf numFmtId="227" fontId="100" fillId="59" borderId="60" xfId="992" applyNumberFormat="1" applyFont="1" applyFill="1" applyBorder="1" applyAlignment="1">
      <alignment horizontal="left" vertical="center" indent="1"/>
    </xf>
    <xf numFmtId="227" fontId="100" fillId="59" borderId="68" xfId="992" applyNumberFormat="1" applyFont="1" applyFill="1" applyBorder="1" applyAlignment="1">
      <alignment horizontal="left" vertical="center" indent="1"/>
    </xf>
    <xf numFmtId="227" fontId="100" fillId="59" borderId="69" xfId="992" applyNumberFormat="1" applyFont="1" applyFill="1" applyBorder="1" applyAlignment="1">
      <alignment horizontal="left" vertical="center" indent="1"/>
    </xf>
    <xf numFmtId="227" fontId="100" fillId="59" borderId="70" xfId="992" applyNumberFormat="1" applyFont="1" applyFill="1" applyBorder="1" applyAlignment="1">
      <alignment horizontal="left" vertical="center" indent="1"/>
    </xf>
    <xf numFmtId="227" fontId="100" fillId="59" borderId="63" xfId="992" applyNumberFormat="1" applyFont="1" applyFill="1" applyBorder="1" applyAlignment="1">
      <alignment horizontal="left" vertical="center" indent="1"/>
    </xf>
    <xf numFmtId="0" fontId="100" fillId="59" borderId="71" xfId="0" applyFont="1" applyFill="1" applyBorder="1" applyAlignment="1">
      <alignment horizontal="left" vertical="center" indent="2"/>
    </xf>
    <xf numFmtId="0" fontId="7" fillId="67" borderId="0" xfId="0" applyFont="1" applyFill="1"/>
    <xf numFmtId="227" fontId="7" fillId="67" borderId="0" xfId="992" applyNumberFormat="1" applyFont="1" applyFill="1"/>
    <xf numFmtId="0" fontId="7" fillId="68" borderId="0" xfId="0" applyFont="1" applyFill="1"/>
    <xf numFmtId="227" fontId="7" fillId="68" borderId="0" xfId="992" applyNumberFormat="1" applyFont="1" applyFill="1"/>
    <xf numFmtId="0" fontId="90" fillId="0" borderId="0" xfId="0" applyFont="1"/>
    <xf numFmtId="227" fontId="7" fillId="0" borderId="0" xfId="992" applyNumberFormat="1" applyFont="1" applyFill="1"/>
    <xf numFmtId="0" fontId="106" fillId="0" borderId="0" xfId="0" applyFont="1" applyAlignment="1">
      <alignment horizontal="left"/>
    </xf>
    <xf numFmtId="235" fontId="106" fillId="0" borderId="0" xfId="0" applyNumberFormat="1" applyFont="1"/>
    <xf numFmtId="0" fontId="106" fillId="67" borderId="0" xfId="0" applyFont="1" applyFill="1" applyAlignment="1">
      <alignment horizontal="left"/>
    </xf>
    <xf numFmtId="235" fontId="106" fillId="67" borderId="0" xfId="0" applyNumberFormat="1" applyFont="1" applyFill="1"/>
    <xf numFmtId="0" fontId="105" fillId="69" borderId="72" xfId="0" applyFont="1" applyFill="1" applyBorder="1" applyAlignment="1">
      <alignment horizontal="left"/>
    </xf>
    <xf numFmtId="235" fontId="105" fillId="69" borderId="72" xfId="0" applyNumberFormat="1" applyFont="1" applyFill="1" applyBorder="1"/>
    <xf numFmtId="227" fontId="106" fillId="0" borderId="0" xfId="992" applyNumberFormat="1" applyFont="1"/>
    <xf numFmtId="227" fontId="106" fillId="0" borderId="0" xfId="0" applyNumberFormat="1" applyFont="1"/>
    <xf numFmtId="227" fontId="106" fillId="0" borderId="0" xfId="992" applyNumberFormat="1" applyFont="1" applyAlignment="1">
      <alignment horizontal="right"/>
    </xf>
    <xf numFmtId="0" fontId="105" fillId="69" borderId="59" xfId="0" applyFont="1" applyFill="1" applyBorder="1" applyAlignment="1">
      <alignment vertical="center"/>
    </xf>
    <xf numFmtId="0" fontId="106" fillId="0" borderId="0" xfId="0" applyFont="1" applyAlignment="1">
      <alignment vertical="center"/>
    </xf>
    <xf numFmtId="0" fontId="10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235" fontId="107" fillId="0" borderId="73" xfId="0" applyNumberFormat="1" applyFont="1" applyBorder="1"/>
    <xf numFmtId="0" fontId="105" fillId="69" borderId="0" xfId="0" applyFont="1" applyFill="1" applyAlignment="1">
      <alignment vertical="center"/>
    </xf>
    <xf numFmtId="0" fontId="79" fillId="70" borderId="0" xfId="0" applyFont="1" applyFill="1" applyAlignment="1">
      <alignment horizontal="center" vertical="center"/>
    </xf>
    <xf numFmtId="0" fontId="110" fillId="0" borderId="74" xfId="0" applyFont="1" applyBorder="1" applyAlignment="1">
      <alignment horizontal="left"/>
    </xf>
    <xf numFmtId="235" fontId="79" fillId="0" borderId="74" xfId="0" applyNumberFormat="1" applyFont="1" applyBorder="1"/>
    <xf numFmtId="235" fontId="111" fillId="0" borderId="74" xfId="0" applyNumberFormat="1" applyFont="1" applyBorder="1"/>
    <xf numFmtId="0" fontId="110" fillId="0" borderId="73" xfId="0" applyFont="1" applyBorder="1" applyAlignment="1">
      <alignment horizontal="left"/>
    </xf>
    <xf numFmtId="235" fontId="79" fillId="0" borderId="73" xfId="0" applyNumberFormat="1" applyFont="1" applyBorder="1"/>
    <xf numFmtId="235" fontId="111" fillId="0" borderId="73" xfId="0" applyNumberFormat="1" applyFont="1" applyBorder="1"/>
    <xf numFmtId="0" fontId="79" fillId="70" borderId="0" xfId="0" applyFont="1" applyFill="1" applyAlignment="1">
      <alignment horizontal="left"/>
    </xf>
    <xf numFmtId="235" fontId="79" fillId="70" borderId="0" xfId="0" applyNumberFormat="1" applyFont="1" applyFill="1"/>
    <xf numFmtId="235" fontId="111" fillId="70" borderId="0" xfId="0" applyNumberFormat="1" applyFont="1" applyFill="1"/>
    <xf numFmtId="235" fontId="112" fillId="0" borderId="73" xfId="0" applyNumberFormat="1" applyFont="1" applyBorder="1" applyAlignment="1">
      <alignment horizontal="left"/>
    </xf>
    <xf numFmtId="235" fontId="113" fillId="70" borderId="0" xfId="0" applyNumberFormat="1" applyFont="1" applyFill="1"/>
    <xf numFmtId="235" fontId="107" fillId="0" borderId="0" xfId="0" applyNumberFormat="1" applyFont="1"/>
    <xf numFmtId="0" fontId="114" fillId="0" borderId="0" xfId="0" applyFont="1"/>
    <xf numFmtId="235" fontId="109" fillId="0" borderId="74" xfId="0" applyNumberFormat="1" applyFont="1" applyBorder="1" applyAlignment="1">
      <alignment horizontal="left"/>
    </xf>
    <xf numFmtId="0" fontId="79" fillId="70" borderId="0" xfId="0" applyFont="1" applyFill="1" applyAlignment="1">
      <alignment vertical="center"/>
    </xf>
    <xf numFmtId="9" fontId="80" fillId="0" borderId="73" xfId="993" applyFont="1" applyBorder="1"/>
    <xf numFmtId="235" fontId="80" fillId="0" borderId="73" xfId="992" applyNumberFormat="1" applyFont="1" applyBorder="1"/>
    <xf numFmtId="235" fontId="80" fillId="71" borderId="73" xfId="992" applyNumberFormat="1" applyFont="1" applyFill="1" applyBorder="1"/>
    <xf numFmtId="235" fontId="107" fillId="0" borderId="74" xfId="0" applyNumberFormat="1" applyFont="1" applyBorder="1"/>
    <xf numFmtId="235" fontId="109" fillId="0" borderId="73" xfId="0" applyNumberFormat="1" applyFont="1" applyBorder="1"/>
    <xf numFmtId="235" fontId="108" fillId="0" borderId="73" xfId="0" applyNumberFormat="1" applyFont="1" applyBorder="1"/>
    <xf numFmtId="235" fontId="80" fillId="72" borderId="73" xfId="992" applyNumberFormat="1" applyFont="1" applyFill="1" applyBorder="1"/>
    <xf numFmtId="9" fontId="80" fillId="72" borderId="73" xfId="993" applyFont="1" applyFill="1" applyBorder="1"/>
    <xf numFmtId="9" fontId="111" fillId="72" borderId="73" xfId="993" applyFont="1" applyFill="1" applyBorder="1"/>
    <xf numFmtId="235" fontId="79" fillId="0" borderId="73" xfId="992" applyNumberFormat="1" applyFont="1" applyBorder="1"/>
    <xf numFmtId="9" fontId="79" fillId="0" borderId="73" xfId="993" applyFont="1" applyBorder="1"/>
    <xf numFmtId="9" fontId="114" fillId="0" borderId="0" xfId="993" applyFont="1"/>
    <xf numFmtId="0" fontId="66" fillId="39" borderId="0" xfId="0" applyFont="1" applyFill="1" applyAlignment="1">
      <alignment horizontal="center"/>
    </xf>
    <xf numFmtId="0" fontId="67" fillId="39" borderId="0" xfId="0" applyFont="1" applyFill="1" applyAlignment="1">
      <alignment horizontal="center"/>
    </xf>
    <xf numFmtId="0" fontId="67" fillId="0" borderId="22" xfId="0" applyFont="1" applyBorder="1" applyAlignment="1">
      <alignment horizontal="center" vertical="center"/>
    </xf>
    <xf numFmtId="0" fontId="67" fillId="0" borderId="23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8" fillId="43" borderId="28" xfId="0" applyFont="1" applyFill="1" applyBorder="1" applyAlignment="1">
      <alignment horizontal="center" vertical="center" wrapText="1" readingOrder="1"/>
    </xf>
    <xf numFmtId="0" fontId="68" fillId="43" borderId="29" xfId="0" applyFont="1" applyFill="1" applyBorder="1" applyAlignment="1">
      <alignment horizontal="center" vertical="center" wrapText="1" readingOrder="1"/>
    </xf>
    <xf numFmtId="0" fontId="67" fillId="0" borderId="0" xfId="0" applyFont="1" applyAlignment="1">
      <alignment horizontal="center"/>
    </xf>
    <xf numFmtId="0" fontId="67" fillId="0" borderId="0" xfId="0" applyFont="1" applyAlignment="1">
      <alignment horizontal="center" wrapText="1"/>
    </xf>
    <xf numFmtId="0" fontId="73" fillId="56" borderId="32" xfId="0" applyFont="1" applyFill="1" applyBorder="1" applyAlignment="1">
      <alignment horizontal="center" vertical="center" wrapText="1" readingOrder="1"/>
    </xf>
    <xf numFmtId="0" fontId="83" fillId="58" borderId="0" xfId="0" applyFont="1" applyFill="1" applyAlignment="1">
      <alignment horizontal="center" vertical="center" wrapText="1" readingOrder="1"/>
    </xf>
    <xf numFmtId="0" fontId="83" fillId="58" borderId="37" xfId="0" applyFont="1" applyFill="1" applyBorder="1" applyAlignment="1">
      <alignment horizontal="center" vertical="center" wrapText="1" readingOrder="1"/>
    </xf>
    <xf numFmtId="0" fontId="83" fillId="58" borderId="38" xfId="0" applyFont="1" applyFill="1" applyBorder="1" applyAlignment="1">
      <alignment horizontal="center" vertical="center" wrapText="1" readingOrder="1"/>
    </xf>
    <xf numFmtId="0" fontId="83" fillId="58" borderId="39" xfId="0" applyFont="1" applyFill="1" applyBorder="1" applyAlignment="1">
      <alignment horizontal="center" vertical="center" wrapText="1" readingOrder="1"/>
    </xf>
    <xf numFmtId="0" fontId="73" fillId="56" borderId="31" xfId="0" applyFont="1" applyFill="1" applyBorder="1" applyAlignment="1">
      <alignment horizontal="center" vertical="center" wrapText="1" readingOrder="1"/>
    </xf>
    <xf numFmtId="0" fontId="56" fillId="0" borderId="0" xfId="0" applyFont="1" applyAlignment="1">
      <alignment horizontal="center"/>
    </xf>
    <xf numFmtId="0" fontId="57" fillId="41" borderId="0" xfId="0" applyFont="1" applyFill="1" applyAlignment="1">
      <alignment horizontal="center" vertical="center"/>
    </xf>
    <xf numFmtId="0" fontId="57" fillId="41" borderId="0" xfId="0" applyFont="1" applyFill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73" fillId="56" borderId="0" xfId="0" applyFont="1" applyFill="1" applyAlignment="1">
      <alignment horizontal="center" vertical="center" wrapText="1" readingOrder="1"/>
    </xf>
    <xf numFmtId="0" fontId="39" fillId="59" borderId="0" xfId="0" applyFont="1" applyFill="1" applyAlignment="1">
      <alignment horizontal="right" vertical="center" wrapText="1"/>
    </xf>
    <xf numFmtId="0" fontId="39" fillId="59" borderId="41" xfId="0" applyFont="1" applyFill="1" applyBorder="1" applyAlignment="1">
      <alignment horizontal="right" vertical="center" wrapText="1"/>
    </xf>
    <xf numFmtId="0" fontId="39" fillId="59" borderId="0" xfId="0" applyFont="1" applyFill="1" applyAlignment="1">
      <alignment horizontal="center" vertical="center" wrapText="1"/>
    </xf>
    <xf numFmtId="0" fontId="39" fillId="59" borderId="41" xfId="0" applyFont="1" applyFill="1" applyBorder="1" applyAlignment="1">
      <alignment horizontal="center" vertical="center" wrapText="1"/>
    </xf>
    <xf numFmtId="0" fontId="39" fillId="59" borderId="46" xfId="0" applyFont="1" applyFill="1" applyBorder="1" applyAlignment="1">
      <alignment horizontal="center" vertical="center" wrapText="1"/>
    </xf>
    <xf numFmtId="0" fontId="39" fillId="59" borderId="47" xfId="0" applyFont="1" applyFill="1" applyBorder="1" applyAlignment="1">
      <alignment horizontal="center" vertical="center" wrapText="1"/>
    </xf>
    <xf numFmtId="0" fontId="39" fillId="59" borderId="40" xfId="0" applyFont="1" applyFill="1" applyBorder="1" applyAlignment="1">
      <alignment horizontal="left" vertical="center" wrapText="1"/>
    </xf>
    <xf numFmtId="0" fontId="39" fillId="59" borderId="42" xfId="0" applyFont="1" applyFill="1" applyBorder="1" applyAlignment="1">
      <alignment horizontal="left" vertical="center" wrapText="1"/>
    </xf>
    <xf numFmtId="0" fontId="92" fillId="63" borderId="48" xfId="0" applyFont="1" applyFill="1" applyBorder="1" applyAlignment="1">
      <alignment horizontal="center" vertical="center" wrapText="1"/>
    </xf>
    <xf numFmtId="0" fontId="95" fillId="63" borderId="51" xfId="0" applyFont="1" applyFill="1" applyBorder="1" applyAlignment="1">
      <alignment horizontal="center" vertical="center" wrapText="1"/>
    </xf>
    <xf numFmtId="0" fontId="97" fillId="64" borderId="52" xfId="0" quotePrefix="1" applyFont="1" applyFill="1" applyBorder="1" applyAlignment="1">
      <alignment horizontal="center" vertical="center" wrapText="1"/>
    </xf>
    <xf numFmtId="0" fontId="97" fillId="64" borderId="0" xfId="0" quotePrefix="1" applyFont="1" applyFill="1" applyAlignment="1">
      <alignment horizontal="center" vertical="center" wrapText="1"/>
    </xf>
    <xf numFmtId="0" fontId="97" fillId="64" borderId="53" xfId="0" quotePrefix="1" applyFont="1" applyFill="1" applyBorder="1" applyAlignment="1">
      <alignment horizontal="center" vertical="center" wrapText="1"/>
    </xf>
    <xf numFmtId="0" fontId="97" fillId="64" borderId="61" xfId="0" quotePrefix="1" applyFont="1" applyFill="1" applyBorder="1" applyAlignment="1">
      <alignment horizontal="center" vertical="center" wrapText="1"/>
    </xf>
    <xf numFmtId="0" fontId="97" fillId="64" borderId="62" xfId="0" quotePrefix="1" applyFont="1" applyFill="1" applyBorder="1" applyAlignment="1">
      <alignment horizontal="center" vertical="center" wrapText="1"/>
    </xf>
    <xf numFmtId="0" fontId="97" fillId="64" borderId="10" xfId="0" quotePrefix="1" applyFont="1" applyFill="1" applyBorder="1" applyAlignment="1">
      <alignment horizontal="center" vertical="center" wrapText="1"/>
    </xf>
    <xf numFmtId="0" fontId="97" fillId="64" borderId="15" xfId="0" quotePrefix="1" applyFont="1" applyFill="1" applyBorder="1" applyAlignment="1">
      <alignment horizontal="center" vertical="center" wrapText="1"/>
    </xf>
    <xf numFmtId="0" fontId="79" fillId="70" borderId="0" xfId="0" applyFont="1" applyFill="1" applyAlignment="1">
      <alignment horizontal="center" vertical="center"/>
    </xf>
  </cellXfs>
  <cellStyles count="995">
    <cellStyle name="_%(SignOnly)" xfId="2" xr:uid="{00000000-0005-0000-0000-000000000000}"/>
    <cellStyle name="_%(SignSpaceOnly)" xfId="3" xr:uid="{00000000-0005-0000-0000-000001000000}"/>
    <cellStyle name="_Comma" xfId="4" xr:uid="{00000000-0005-0000-0000-000002000000}"/>
    <cellStyle name="_Comma_Precios " xfId="5" xr:uid="{00000000-0005-0000-0000-000003000000}"/>
    <cellStyle name="_Currency" xfId="6" xr:uid="{00000000-0005-0000-0000-000004000000}"/>
    <cellStyle name="_Currency_Precios " xfId="7" xr:uid="{00000000-0005-0000-0000-000005000000}"/>
    <cellStyle name="_CurrencySpace" xfId="8" xr:uid="{00000000-0005-0000-0000-000006000000}"/>
    <cellStyle name="_CurrencySpace_Precios " xfId="9" xr:uid="{00000000-0005-0000-0000-000007000000}"/>
    <cellStyle name="_Deflactores SUIFP 2002-2014 (May  12)" xfId="189" xr:uid="{00000000-0005-0000-0000-000008000000}"/>
    <cellStyle name="_Euro" xfId="10" xr:uid="{00000000-0005-0000-0000-000009000000}"/>
    <cellStyle name="_Heading" xfId="11" xr:uid="{00000000-0005-0000-0000-00000A000000}"/>
    <cellStyle name="_Highlight" xfId="12" xr:uid="{00000000-0005-0000-0000-00000B000000}"/>
    <cellStyle name="_Multiple" xfId="13" xr:uid="{00000000-0005-0000-0000-00000C000000}"/>
    <cellStyle name="_Multiple_Precios " xfId="14" xr:uid="{00000000-0005-0000-0000-00000D000000}"/>
    <cellStyle name="_MultipleSpace" xfId="15" xr:uid="{00000000-0005-0000-0000-00000E000000}"/>
    <cellStyle name="_MultipleSpace_Precios " xfId="16" xr:uid="{00000000-0005-0000-0000-00000F000000}"/>
    <cellStyle name="_Percent" xfId="17" xr:uid="{00000000-0005-0000-0000-000010000000}"/>
    <cellStyle name="_PercentSpace" xfId="18" xr:uid="{00000000-0005-0000-0000-000011000000}"/>
    <cellStyle name="_SubHeading" xfId="19" xr:uid="{00000000-0005-0000-0000-000012000000}"/>
    <cellStyle name="_Table" xfId="20" xr:uid="{00000000-0005-0000-0000-000013000000}"/>
    <cellStyle name="_Table 2" xfId="319" xr:uid="{00000000-0005-0000-0000-000014000000}"/>
    <cellStyle name="_Table 3" xfId="320" xr:uid="{00000000-0005-0000-0000-000015000000}"/>
    <cellStyle name="_Table 4" xfId="321" xr:uid="{00000000-0005-0000-0000-000016000000}"/>
    <cellStyle name="_Table 5" xfId="322" xr:uid="{00000000-0005-0000-0000-000017000000}"/>
    <cellStyle name="_Table_Balance GNC 2010 + Financiamiento (PreCONFIS Dic 11)" xfId="323" xr:uid="{00000000-0005-0000-0000-000018000000}"/>
    <cellStyle name="_Table_Balance GNC 2010 + Financiamiento (PreCONFIS Dic 11) 2" xfId="324" xr:uid="{00000000-0005-0000-0000-000019000000}"/>
    <cellStyle name="_Table_Balance GNC 2010 + Financiamiento (PreCONFIS Dic 11) 3" xfId="325" xr:uid="{00000000-0005-0000-0000-00001A000000}"/>
    <cellStyle name="_Table_Balance GNC 2010 + Financiamiento (PreCONFIS Dic 11) 4" xfId="326" xr:uid="{00000000-0005-0000-0000-00001B000000}"/>
    <cellStyle name="_Table_Balance GNC 2010 + Financiamiento (PreCONFIS Dic 11) 5" xfId="327" xr:uid="{00000000-0005-0000-0000-00001C000000}"/>
    <cellStyle name="_Table_MP 2011 Cuadros Anexo" xfId="190" xr:uid="{00000000-0005-0000-0000-00001D000000}"/>
    <cellStyle name="_Table_MP 2011 Cuadros Anexo 2" xfId="328" xr:uid="{00000000-0005-0000-0000-00001E000000}"/>
    <cellStyle name="_Table_MP 2011 Cuadros Anexo 3" xfId="329" xr:uid="{00000000-0005-0000-0000-00001F000000}"/>
    <cellStyle name="_Table_MP 2011 Cuadros Anexo 4" xfId="330" xr:uid="{00000000-0005-0000-0000-000020000000}"/>
    <cellStyle name="_Table_MP 2011 Cuadros Anexo 5" xfId="331" xr:uid="{00000000-0005-0000-0000-000021000000}"/>
    <cellStyle name="_TableHead" xfId="21" xr:uid="{00000000-0005-0000-0000-000022000000}"/>
    <cellStyle name="_TableHead_Balance GNC 2010 + Financiamiento (PreCONFIS Dic 11)" xfId="332" xr:uid="{00000000-0005-0000-0000-000023000000}"/>
    <cellStyle name="_TableHead_MP 2011 Cuadros Anexo" xfId="191" xr:uid="{00000000-0005-0000-0000-000024000000}"/>
    <cellStyle name="_TableRowHead" xfId="22" xr:uid="{00000000-0005-0000-0000-000025000000}"/>
    <cellStyle name="_TableSuperHead" xfId="23" xr:uid="{00000000-0005-0000-0000-000026000000}"/>
    <cellStyle name="1 indent" xfId="333" xr:uid="{00000000-0005-0000-0000-000027000000}"/>
    <cellStyle name="2 indents" xfId="334" xr:uid="{00000000-0005-0000-0000-000028000000}"/>
    <cellStyle name="20% - Accent1" xfId="24" xr:uid="{00000000-0005-0000-0000-000029000000}"/>
    <cellStyle name="20% - Accent2" xfId="25" xr:uid="{00000000-0005-0000-0000-00002A000000}"/>
    <cellStyle name="20% - Accent3" xfId="26" xr:uid="{00000000-0005-0000-0000-00002B000000}"/>
    <cellStyle name="20% - Accent4" xfId="27" xr:uid="{00000000-0005-0000-0000-00002C000000}"/>
    <cellStyle name="20% - Accent5" xfId="28" xr:uid="{00000000-0005-0000-0000-00002D000000}"/>
    <cellStyle name="20% - Accent6" xfId="29" xr:uid="{00000000-0005-0000-0000-00002E000000}"/>
    <cellStyle name="20% - Énfasis1 2" xfId="224" xr:uid="{00000000-0005-0000-0000-00002F000000}"/>
    <cellStyle name="20% - Énfasis1 3" xfId="575" xr:uid="{00000000-0005-0000-0000-000030000000}"/>
    <cellStyle name="20% - Énfasis1 3 2" xfId="886" xr:uid="{00000000-0005-0000-0000-000031000000}"/>
    <cellStyle name="20% - Énfasis1 4" xfId="675" xr:uid="{00000000-0005-0000-0000-000032000000}"/>
    <cellStyle name="20% - Énfasis1 5" xfId="30" xr:uid="{00000000-0005-0000-0000-000033000000}"/>
    <cellStyle name="20% - Énfasis2 2" xfId="225" xr:uid="{00000000-0005-0000-0000-000034000000}"/>
    <cellStyle name="20% - Énfasis2 3" xfId="576" xr:uid="{00000000-0005-0000-0000-000035000000}"/>
    <cellStyle name="20% - Énfasis2 3 2" xfId="887" xr:uid="{00000000-0005-0000-0000-000036000000}"/>
    <cellStyle name="20% - Énfasis2 4" xfId="676" xr:uid="{00000000-0005-0000-0000-000037000000}"/>
    <cellStyle name="20% - Énfasis2 5" xfId="31" xr:uid="{00000000-0005-0000-0000-000038000000}"/>
    <cellStyle name="20% - Énfasis3 2" xfId="226" xr:uid="{00000000-0005-0000-0000-000039000000}"/>
    <cellStyle name="20% - Énfasis3 3" xfId="577" xr:uid="{00000000-0005-0000-0000-00003A000000}"/>
    <cellStyle name="20% - Énfasis3 3 2" xfId="888" xr:uid="{00000000-0005-0000-0000-00003B000000}"/>
    <cellStyle name="20% - Énfasis3 4" xfId="677" xr:uid="{00000000-0005-0000-0000-00003C000000}"/>
    <cellStyle name="20% - Énfasis3 5" xfId="32" xr:uid="{00000000-0005-0000-0000-00003D000000}"/>
    <cellStyle name="20% - Énfasis4 2" xfId="227" xr:uid="{00000000-0005-0000-0000-00003E000000}"/>
    <cellStyle name="20% - Énfasis4 3" xfId="335" xr:uid="{00000000-0005-0000-0000-00003F000000}"/>
    <cellStyle name="20% - Énfasis4 4" xfId="678" xr:uid="{00000000-0005-0000-0000-000040000000}"/>
    <cellStyle name="20% - Énfasis4 5" xfId="33" xr:uid="{00000000-0005-0000-0000-000041000000}"/>
    <cellStyle name="20% - Énfasis5 2" xfId="228" xr:uid="{00000000-0005-0000-0000-000042000000}"/>
    <cellStyle name="20% - Énfasis5 3" xfId="336" xr:uid="{00000000-0005-0000-0000-000043000000}"/>
    <cellStyle name="20% - Énfasis5 4" xfId="679" xr:uid="{00000000-0005-0000-0000-000044000000}"/>
    <cellStyle name="20% - Énfasis5 5" xfId="34" xr:uid="{00000000-0005-0000-0000-000045000000}"/>
    <cellStyle name="20% - Énfasis6 2" xfId="229" xr:uid="{00000000-0005-0000-0000-000046000000}"/>
    <cellStyle name="20% - Énfasis6 3" xfId="680" xr:uid="{00000000-0005-0000-0000-000047000000}"/>
    <cellStyle name="20% - Énfasis6 4" xfId="35" xr:uid="{00000000-0005-0000-0000-000048000000}"/>
    <cellStyle name="3 indents" xfId="337" xr:uid="{00000000-0005-0000-0000-000049000000}"/>
    <cellStyle name="4 indents" xfId="338" xr:uid="{00000000-0005-0000-0000-00004A000000}"/>
    <cellStyle name="40% - Accent1" xfId="36" xr:uid="{00000000-0005-0000-0000-00004B000000}"/>
    <cellStyle name="40% - Accent2" xfId="37" xr:uid="{00000000-0005-0000-0000-00004C000000}"/>
    <cellStyle name="40% - Accent3" xfId="38" xr:uid="{00000000-0005-0000-0000-00004D000000}"/>
    <cellStyle name="40% - Accent4" xfId="39" xr:uid="{00000000-0005-0000-0000-00004E000000}"/>
    <cellStyle name="40% - Accent5" xfId="40" xr:uid="{00000000-0005-0000-0000-00004F000000}"/>
    <cellStyle name="40% - Accent6" xfId="41" xr:uid="{00000000-0005-0000-0000-000050000000}"/>
    <cellStyle name="40% - Énfasis1 2" xfId="233" xr:uid="{00000000-0005-0000-0000-000051000000}"/>
    <cellStyle name="40% - Énfasis1 3" xfId="683" xr:uid="{00000000-0005-0000-0000-000052000000}"/>
    <cellStyle name="40% - Énfasis1 4" xfId="42" xr:uid="{00000000-0005-0000-0000-000053000000}"/>
    <cellStyle name="40% - Énfasis2 2" xfId="234" xr:uid="{00000000-0005-0000-0000-000054000000}"/>
    <cellStyle name="40% - Énfasis2 3" xfId="339" xr:uid="{00000000-0005-0000-0000-000055000000}"/>
    <cellStyle name="40% - Énfasis2 4" xfId="684" xr:uid="{00000000-0005-0000-0000-000056000000}"/>
    <cellStyle name="40% - Énfasis2 5" xfId="43" xr:uid="{00000000-0005-0000-0000-000057000000}"/>
    <cellStyle name="40% - Énfasis3 2" xfId="235" xr:uid="{00000000-0005-0000-0000-000058000000}"/>
    <cellStyle name="40% - Énfasis3 3" xfId="340" xr:uid="{00000000-0005-0000-0000-000059000000}"/>
    <cellStyle name="40% - Énfasis3 4" xfId="685" xr:uid="{00000000-0005-0000-0000-00005A000000}"/>
    <cellStyle name="40% - Énfasis3 5" xfId="44" xr:uid="{00000000-0005-0000-0000-00005B000000}"/>
    <cellStyle name="40% - Énfasis4 2" xfId="236" xr:uid="{00000000-0005-0000-0000-00005C000000}"/>
    <cellStyle name="40% - Énfasis4 2 2" xfId="341" xr:uid="{00000000-0005-0000-0000-00005D000000}"/>
    <cellStyle name="40% - Énfasis4 3" xfId="686" xr:uid="{00000000-0005-0000-0000-00005E000000}"/>
    <cellStyle name="40% - Énfasis4 4" xfId="45" xr:uid="{00000000-0005-0000-0000-00005F000000}"/>
    <cellStyle name="40% - Énfasis5 2" xfId="237" xr:uid="{00000000-0005-0000-0000-000060000000}"/>
    <cellStyle name="40% - Énfasis5 3" xfId="342" xr:uid="{00000000-0005-0000-0000-000061000000}"/>
    <cellStyle name="40% - Énfasis5 4" xfId="687" xr:uid="{00000000-0005-0000-0000-000062000000}"/>
    <cellStyle name="40% - Énfasis5 5" xfId="46" xr:uid="{00000000-0005-0000-0000-000063000000}"/>
    <cellStyle name="40% - Énfasis6 2" xfId="238" xr:uid="{00000000-0005-0000-0000-000064000000}"/>
    <cellStyle name="40% - Énfasis6 3" xfId="688" xr:uid="{00000000-0005-0000-0000-000065000000}"/>
    <cellStyle name="40% - Énfasis6 4" xfId="47" xr:uid="{00000000-0005-0000-0000-000066000000}"/>
    <cellStyle name="5 indents" xfId="343" xr:uid="{00000000-0005-0000-0000-000067000000}"/>
    <cellStyle name="60% - Accent1" xfId="48" xr:uid="{00000000-0005-0000-0000-000068000000}"/>
    <cellStyle name="60% - Accent2" xfId="49" xr:uid="{00000000-0005-0000-0000-000069000000}"/>
    <cellStyle name="60% - Accent3" xfId="50" xr:uid="{00000000-0005-0000-0000-00006A000000}"/>
    <cellStyle name="60% - Accent4" xfId="51" xr:uid="{00000000-0005-0000-0000-00006B000000}"/>
    <cellStyle name="60% - Accent5" xfId="52" xr:uid="{00000000-0005-0000-0000-00006C000000}"/>
    <cellStyle name="60% - Accent6" xfId="53" xr:uid="{00000000-0005-0000-0000-00006D000000}"/>
    <cellStyle name="60% - Énfasis1 2" xfId="242" xr:uid="{00000000-0005-0000-0000-00006E000000}"/>
    <cellStyle name="60% - Énfasis1 3" xfId="692" xr:uid="{00000000-0005-0000-0000-00006F000000}"/>
    <cellStyle name="60% - Énfasis1 4" xfId="54" xr:uid="{00000000-0005-0000-0000-000070000000}"/>
    <cellStyle name="60% - Énfasis2 2" xfId="243" xr:uid="{00000000-0005-0000-0000-000071000000}"/>
    <cellStyle name="60% - Énfasis2 3" xfId="693" xr:uid="{00000000-0005-0000-0000-000072000000}"/>
    <cellStyle name="60% - Énfasis2 4" xfId="55" xr:uid="{00000000-0005-0000-0000-000073000000}"/>
    <cellStyle name="60% - Énfasis3 2" xfId="244" xr:uid="{00000000-0005-0000-0000-000074000000}"/>
    <cellStyle name="60% - Énfasis3 3" xfId="578" xr:uid="{00000000-0005-0000-0000-000075000000}"/>
    <cellStyle name="60% - Énfasis3 4" xfId="694" xr:uid="{00000000-0005-0000-0000-000076000000}"/>
    <cellStyle name="60% - Énfasis3 5" xfId="56" xr:uid="{00000000-0005-0000-0000-000077000000}"/>
    <cellStyle name="60% - Énfasis4 2" xfId="245" xr:uid="{00000000-0005-0000-0000-000078000000}"/>
    <cellStyle name="60% - Énfasis4 3" xfId="344" xr:uid="{00000000-0005-0000-0000-000079000000}"/>
    <cellStyle name="60% - Énfasis4 4" xfId="695" xr:uid="{00000000-0005-0000-0000-00007A000000}"/>
    <cellStyle name="60% - Énfasis4 5" xfId="57" xr:uid="{00000000-0005-0000-0000-00007B000000}"/>
    <cellStyle name="60% - Énfasis5 2" xfId="246" xr:uid="{00000000-0005-0000-0000-00007C000000}"/>
    <cellStyle name="60% - Énfasis5 3" xfId="696" xr:uid="{00000000-0005-0000-0000-00007D000000}"/>
    <cellStyle name="60% - Énfasis5 4" xfId="58" xr:uid="{00000000-0005-0000-0000-00007E000000}"/>
    <cellStyle name="60% - Énfasis6 2" xfId="247" xr:uid="{00000000-0005-0000-0000-00007F000000}"/>
    <cellStyle name="60% - Énfasis6 3" xfId="579" xr:uid="{00000000-0005-0000-0000-000080000000}"/>
    <cellStyle name="60% - Énfasis6 4" xfId="697" xr:uid="{00000000-0005-0000-0000-000081000000}"/>
    <cellStyle name="60% - Énfasis6 5" xfId="59" xr:uid="{00000000-0005-0000-0000-000082000000}"/>
    <cellStyle name="Accent1" xfId="60" xr:uid="{00000000-0005-0000-0000-000083000000}"/>
    <cellStyle name="Accent2" xfId="61" xr:uid="{00000000-0005-0000-0000-000084000000}"/>
    <cellStyle name="Accent3" xfId="62" xr:uid="{00000000-0005-0000-0000-000085000000}"/>
    <cellStyle name="Accent4" xfId="63" xr:uid="{00000000-0005-0000-0000-000086000000}"/>
    <cellStyle name="Accent5" xfId="64" xr:uid="{00000000-0005-0000-0000-000087000000}"/>
    <cellStyle name="Accent6" xfId="65" xr:uid="{00000000-0005-0000-0000-000088000000}"/>
    <cellStyle name="ANCLAS,REZONES Y SUS PARTES,DE FUNDICION,DE HIERRO O DE ACERO" xfId="345" xr:uid="{00000000-0005-0000-0000-000089000000}"/>
    <cellStyle name="Bad" xfId="66" xr:uid="{00000000-0005-0000-0000-00008A000000}"/>
    <cellStyle name="Buena 2" xfId="249" xr:uid="{00000000-0005-0000-0000-00008B000000}"/>
    <cellStyle name="Buena 3" xfId="698" xr:uid="{00000000-0005-0000-0000-00008C000000}"/>
    <cellStyle name="Bueno 2" xfId="67" xr:uid="{00000000-0005-0000-0000-00008D000000}"/>
    <cellStyle name="Cabecera 1" xfId="68" xr:uid="{00000000-0005-0000-0000-00008E000000}"/>
    <cellStyle name="Cabecera 2" xfId="69" xr:uid="{00000000-0005-0000-0000-00008F000000}"/>
    <cellStyle name="Calculation" xfId="70" xr:uid="{00000000-0005-0000-0000-000090000000}"/>
    <cellStyle name="Calculation 2" xfId="306" xr:uid="{00000000-0005-0000-0000-000091000000}"/>
    <cellStyle name="Calculation 2 2" xfId="818" xr:uid="{00000000-0005-0000-0000-000092000000}"/>
    <cellStyle name="Calculation 2 3" xfId="830" xr:uid="{00000000-0005-0000-0000-000093000000}"/>
    <cellStyle name="Calculation 3" xfId="310" xr:uid="{00000000-0005-0000-0000-000094000000}"/>
    <cellStyle name="Calculation 3 2" xfId="822" xr:uid="{00000000-0005-0000-0000-000095000000}"/>
    <cellStyle name="Calculation 3 3" xfId="868" xr:uid="{00000000-0005-0000-0000-000096000000}"/>
    <cellStyle name="Calculation 4" xfId="312" xr:uid="{00000000-0005-0000-0000-000097000000}"/>
    <cellStyle name="Calculation 4 2" xfId="824" xr:uid="{00000000-0005-0000-0000-000098000000}"/>
    <cellStyle name="Calculation 4 3" xfId="681" xr:uid="{00000000-0005-0000-0000-000099000000}"/>
    <cellStyle name="Calculation 5" xfId="699" xr:uid="{00000000-0005-0000-0000-00009A000000}"/>
    <cellStyle name="Calculation 6" xfId="719" xr:uid="{00000000-0005-0000-0000-00009B000000}"/>
    <cellStyle name="Cálculo 2" xfId="250" xr:uid="{00000000-0005-0000-0000-00009C000000}"/>
    <cellStyle name="Cálculo 2 2" xfId="308" xr:uid="{00000000-0005-0000-0000-00009D000000}"/>
    <cellStyle name="Cálculo 2 2 2" xfId="820" xr:uid="{00000000-0005-0000-0000-00009E000000}"/>
    <cellStyle name="Cálculo 2 2 3" xfId="869" xr:uid="{00000000-0005-0000-0000-00009F000000}"/>
    <cellStyle name="Cálculo 2 3" xfId="218" xr:uid="{00000000-0005-0000-0000-0000A0000000}"/>
    <cellStyle name="Cálculo 2 3 2" xfId="771" xr:uid="{00000000-0005-0000-0000-0000A1000000}"/>
    <cellStyle name="Cálculo 2 3 3" xfId="921" xr:uid="{00000000-0005-0000-0000-0000A2000000}"/>
    <cellStyle name="Cálculo 2 4" xfId="266" xr:uid="{00000000-0005-0000-0000-0000A3000000}"/>
    <cellStyle name="Cálculo 2 4 2" xfId="793" xr:uid="{00000000-0005-0000-0000-0000A4000000}"/>
    <cellStyle name="Cálculo 2 4 3" xfId="691" xr:uid="{00000000-0005-0000-0000-0000A5000000}"/>
    <cellStyle name="Cálculo 2 5" xfId="788" xr:uid="{00000000-0005-0000-0000-0000A6000000}"/>
    <cellStyle name="Cálculo 2 6" xfId="920" xr:uid="{00000000-0005-0000-0000-0000A7000000}"/>
    <cellStyle name="Cálculo 3" xfId="700" xr:uid="{00000000-0005-0000-0000-0000A8000000}"/>
    <cellStyle name="Cálculo 3 2" xfId="755" xr:uid="{00000000-0005-0000-0000-0000A9000000}"/>
    <cellStyle name="Cálculo 4" xfId="71" xr:uid="{00000000-0005-0000-0000-0000AA000000}"/>
    <cellStyle name="Celda de comprobación 2" xfId="251" xr:uid="{00000000-0005-0000-0000-0000AB000000}"/>
    <cellStyle name="Celda de comprobación 3" xfId="701" xr:uid="{00000000-0005-0000-0000-0000AC000000}"/>
    <cellStyle name="Celda de comprobación 4" xfId="72" xr:uid="{00000000-0005-0000-0000-0000AD000000}"/>
    <cellStyle name="Celda vinculada 2" xfId="252" xr:uid="{00000000-0005-0000-0000-0000AE000000}"/>
    <cellStyle name="Celda vinculada 3" xfId="702" xr:uid="{00000000-0005-0000-0000-0000AF000000}"/>
    <cellStyle name="Celda vinculada 4" xfId="73" xr:uid="{00000000-0005-0000-0000-0000B0000000}"/>
    <cellStyle name="Check Cell" xfId="74" xr:uid="{00000000-0005-0000-0000-0000B1000000}"/>
    <cellStyle name="Comma" xfId="75" xr:uid="{00000000-0005-0000-0000-0000B2000000}"/>
    <cellStyle name="Comma [0]_PIB" xfId="76" xr:uid="{00000000-0005-0000-0000-0000B3000000}"/>
    <cellStyle name="Comma 2" xfId="346" xr:uid="{00000000-0005-0000-0000-0000B4000000}"/>
    <cellStyle name="Comma 3" xfId="347" xr:uid="{00000000-0005-0000-0000-0000B5000000}"/>
    <cellStyle name="Comma_2003 y 2004" xfId="77" xr:uid="{00000000-0005-0000-0000-0000B6000000}"/>
    <cellStyle name="Comma0" xfId="78" xr:uid="{00000000-0005-0000-0000-0000B7000000}"/>
    <cellStyle name="Comma0 2" xfId="348" xr:uid="{00000000-0005-0000-0000-0000B8000000}"/>
    <cellStyle name="Comma0 2 2" xfId="349" xr:uid="{00000000-0005-0000-0000-0000B9000000}"/>
    <cellStyle name="Comma0 3" xfId="350" xr:uid="{00000000-0005-0000-0000-0000BA000000}"/>
    <cellStyle name="Comma0 4" xfId="351" xr:uid="{00000000-0005-0000-0000-0000BB000000}"/>
    <cellStyle name="Currency" xfId="79" xr:uid="{00000000-0005-0000-0000-0000BC000000}"/>
    <cellStyle name="Currency [0]_PIB" xfId="80" xr:uid="{00000000-0005-0000-0000-0000BD000000}"/>
    <cellStyle name="Currency 2" xfId="580" xr:uid="{00000000-0005-0000-0000-0000BE000000}"/>
    <cellStyle name="Currency 2 2" xfId="890" xr:uid="{00000000-0005-0000-0000-0000BF000000}"/>
    <cellStyle name="Currency_2003 y 2004" xfId="81" xr:uid="{00000000-0005-0000-0000-0000C0000000}"/>
    <cellStyle name="Currency0" xfId="82" xr:uid="{00000000-0005-0000-0000-0000C1000000}"/>
    <cellStyle name="Currency0 2" xfId="352" xr:uid="{00000000-0005-0000-0000-0000C2000000}"/>
    <cellStyle name="Currency0 2 2" xfId="353" xr:uid="{00000000-0005-0000-0000-0000C3000000}"/>
    <cellStyle name="Currency0 2 2 2" xfId="833" xr:uid="{00000000-0005-0000-0000-0000C4000000}"/>
    <cellStyle name="Currency0 2 3" xfId="832" xr:uid="{00000000-0005-0000-0000-0000C5000000}"/>
    <cellStyle name="Currency0 3" xfId="354" xr:uid="{00000000-0005-0000-0000-0000C6000000}"/>
    <cellStyle name="Currency0 3 2" xfId="834" xr:uid="{00000000-0005-0000-0000-0000C7000000}"/>
    <cellStyle name="Currency0 4" xfId="355" xr:uid="{00000000-0005-0000-0000-0000C8000000}"/>
    <cellStyle name="Date" xfId="83" xr:uid="{00000000-0005-0000-0000-0000C9000000}"/>
    <cellStyle name="Date 2" xfId="356" xr:uid="{00000000-0005-0000-0000-0000CA000000}"/>
    <cellStyle name="Encabezado 1 2" xfId="728" xr:uid="{00000000-0005-0000-0000-0000CB000000}"/>
    <cellStyle name="Encabezado 1 3" xfId="129" xr:uid="{00000000-0005-0000-0000-0000CC000000}"/>
    <cellStyle name="Encabezado 4 2" xfId="253" xr:uid="{00000000-0005-0000-0000-0000CD000000}"/>
    <cellStyle name="Encabezado 4 3" xfId="704" xr:uid="{00000000-0005-0000-0000-0000CE000000}"/>
    <cellStyle name="Encabezado 4 4" xfId="84" xr:uid="{00000000-0005-0000-0000-0000CF000000}"/>
    <cellStyle name="Énfasis1 2" xfId="254" xr:uid="{00000000-0005-0000-0000-0000D0000000}"/>
    <cellStyle name="Énfasis1 3" xfId="705" xr:uid="{00000000-0005-0000-0000-0000D1000000}"/>
    <cellStyle name="Énfasis1 4" xfId="85" xr:uid="{00000000-0005-0000-0000-0000D2000000}"/>
    <cellStyle name="Énfasis2 2" xfId="255" xr:uid="{00000000-0005-0000-0000-0000D3000000}"/>
    <cellStyle name="Énfasis2 3" xfId="706" xr:uid="{00000000-0005-0000-0000-0000D4000000}"/>
    <cellStyle name="Énfasis2 4" xfId="86" xr:uid="{00000000-0005-0000-0000-0000D5000000}"/>
    <cellStyle name="Énfasis3 2" xfId="256" xr:uid="{00000000-0005-0000-0000-0000D6000000}"/>
    <cellStyle name="Énfasis3 3" xfId="357" xr:uid="{00000000-0005-0000-0000-0000D7000000}"/>
    <cellStyle name="Énfasis3 4" xfId="707" xr:uid="{00000000-0005-0000-0000-0000D8000000}"/>
    <cellStyle name="Énfasis3 5" xfId="87" xr:uid="{00000000-0005-0000-0000-0000D9000000}"/>
    <cellStyle name="Énfasis4 2" xfId="257" xr:uid="{00000000-0005-0000-0000-0000DA000000}"/>
    <cellStyle name="Énfasis4 2 2" xfId="358" xr:uid="{00000000-0005-0000-0000-0000DB000000}"/>
    <cellStyle name="Énfasis4 3" xfId="708" xr:uid="{00000000-0005-0000-0000-0000DC000000}"/>
    <cellStyle name="Énfasis4 4" xfId="88" xr:uid="{00000000-0005-0000-0000-0000DD000000}"/>
    <cellStyle name="Énfasis5 2" xfId="258" xr:uid="{00000000-0005-0000-0000-0000DE000000}"/>
    <cellStyle name="Énfasis5 3" xfId="359" xr:uid="{00000000-0005-0000-0000-0000DF000000}"/>
    <cellStyle name="Énfasis5 4" xfId="709" xr:uid="{00000000-0005-0000-0000-0000E0000000}"/>
    <cellStyle name="Énfasis5 5" xfId="89" xr:uid="{00000000-0005-0000-0000-0000E1000000}"/>
    <cellStyle name="Énfasis6 2" xfId="259" xr:uid="{00000000-0005-0000-0000-0000E2000000}"/>
    <cellStyle name="Énfasis6 3" xfId="360" xr:uid="{00000000-0005-0000-0000-0000E3000000}"/>
    <cellStyle name="Énfasis6 4" xfId="710" xr:uid="{00000000-0005-0000-0000-0000E4000000}"/>
    <cellStyle name="Énfasis6 5" xfId="90" xr:uid="{00000000-0005-0000-0000-0000E5000000}"/>
    <cellStyle name="Entrada 2" xfId="260" xr:uid="{00000000-0005-0000-0000-0000E6000000}"/>
    <cellStyle name="Entrada 2 2" xfId="219" xr:uid="{00000000-0005-0000-0000-0000E7000000}"/>
    <cellStyle name="Entrada 2 2 2" xfId="772" xr:uid="{00000000-0005-0000-0000-0000E8000000}"/>
    <cellStyle name="Entrada 2 2 3" xfId="786" xr:uid="{00000000-0005-0000-0000-0000E9000000}"/>
    <cellStyle name="Entrada 2 3" xfId="305" xr:uid="{00000000-0005-0000-0000-0000EA000000}"/>
    <cellStyle name="Entrada 2 3 2" xfId="817" xr:uid="{00000000-0005-0000-0000-0000EB000000}"/>
    <cellStyle name="Entrada 2 3 3" xfId="703" xr:uid="{00000000-0005-0000-0000-0000EC000000}"/>
    <cellStyle name="Entrada 2 4" xfId="309" xr:uid="{00000000-0005-0000-0000-0000ED000000}"/>
    <cellStyle name="Entrada 2 4 2" xfId="821" xr:uid="{00000000-0005-0000-0000-0000EE000000}"/>
    <cellStyle name="Entrada 2 4 3" xfId="780" xr:uid="{00000000-0005-0000-0000-0000EF000000}"/>
    <cellStyle name="Entrada 2 5" xfId="790" xr:uid="{00000000-0005-0000-0000-0000F0000000}"/>
    <cellStyle name="Entrada 2 6" xfId="733" xr:uid="{00000000-0005-0000-0000-0000F1000000}"/>
    <cellStyle name="Entrada 3" xfId="711" xr:uid="{00000000-0005-0000-0000-0000F2000000}"/>
    <cellStyle name="Entrada 3 2" xfId="739" xr:uid="{00000000-0005-0000-0000-0000F3000000}"/>
    <cellStyle name="Entrada 4" xfId="91" xr:uid="{00000000-0005-0000-0000-0000F4000000}"/>
    <cellStyle name="Estilo 1" xfId="92" xr:uid="{00000000-0005-0000-0000-0000F5000000}"/>
    <cellStyle name="Estilo 1 2" xfId="152" xr:uid="{00000000-0005-0000-0000-0000F6000000}"/>
    <cellStyle name="Estilo 1 3" xfId="261" xr:uid="{00000000-0005-0000-0000-0000F7000000}"/>
    <cellStyle name="Estilo 2" xfId="93" xr:uid="{00000000-0005-0000-0000-0000F8000000}"/>
    <cellStyle name="Estilo 3" xfId="94" xr:uid="{00000000-0005-0000-0000-0000F9000000}"/>
    <cellStyle name="Estilo 4" xfId="361" xr:uid="{00000000-0005-0000-0000-0000FA000000}"/>
    <cellStyle name="Euro" xfId="95" xr:uid="{00000000-0005-0000-0000-0000FB000000}"/>
    <cellStyle name="Euro 10" xfId="362" xr:uid="{00000000-0005-0000-0000-0000FC000000}"/>
    <cellStyle name="Euro 11" xfId="363" xr:uid="{00000000-0005-0000-0000-0000FD000000}"/>
    <cellStyle name="Euro 12" xfId="364" xr:uid="{00000000-0005-0000-0000-0000FE000000}"/>
    <cellStyle name="Euro 2" xfId="365" xr:uid="{00000000-0005-0000-0000-0000FF000000}"/>
    <cellStyle name="Euro 2 2" xfId="366" xr:uid="{00000000-0005-0000-0000-000000010000}"/>
    <cellStyle name="Euro 2 3" xfId="367" xr:uid="{00000000-0005-0000-0000-000001010000}"/>
    <cellStyle name="Euro 3" xfId="368" xr:uid="{00000000-0005-0000-0000-000002010000}"/>
    <cellStyle name="Euro 3 2" xfId="369" xr:uid="{00000000-0005-0000-0000-000003010000}"/>
    <cellStyle name="Euro 4" xfId="370" xr:uid="{00000000-0005-0000-0000-000004010000}"/>
    <cellStyle name="Euro 5" xfId="371" xr:uid="{00000000-0005-0000-0000-000005010000}"/>
    <cellStyle name="Euro 6" xfId="372" xr:uid="{00000000-0005-0000-0000-000006010000}"/>
    <cellStyle name="Euro 7" xfId="373" xr:uid="{00000000-0005-0000-0000-000007010000}"/>
    <cellStyle name="Euro 8" xfId="374" xr:uid="{00000000-0005-0000-0000-000008010000}"/>
    <cellStyle name="Euro 9" xfId="375" xr:uid="{00000000-0005-0000-0000-000009010000}"/>
    <cellStyle name="Euro_010910HS" xfId="376" xr:uid="{00000000-0005-0000-0000-00000A010000}"/>
    <cellStyle name="Explanatory Text" xfId="96" xr:uid="{00000000-0005-0000-0000-00000B010000}"/>
    <cellStyle name="F2" xfId="377" xr:uid="{00000000-0005-0000-0000-00000C010000}"/>
    <cellStyle name="F3" xfId="378" xr:uid="{00000000-0005-0000-0000-00000D010000}"/>
    <cellStyle name="F4" xfId="379" xr:uid="{00000000-0005-0000-0000-00000E010000}"/>
    <cellStyle name="F5" xfId="380" xr:uid="{00000000-0005-0000-0000-00000F010000}"/>
    <cellStyle name="F6" xfId="381" xr:uid="{00000000-0005-0000-0000-000010010000}"/>
    <cellStyle name="F7" xfId="382" xr:uid="{00000000-0005-0000-0000-000011010000}"/>
    <cellStyle name="F8" xfId="383" xr:uid="{00000000-0005-0000-0000-000012010000}"/>
    <cellStyle name="Fecha" xfId="97" xr:uid="{00000000-0005-0000-0000-000013010000}"/>
    <cellStyle name="Fecha 2" xfId="384" xr:uid="{00000000-0005-0000-0000-000014010000}"/>
    <cellStyle name="Fijo" xfId="98" xr:uid="{00000000-0005-0000-0000-000015010000}"/>
    <cellStyle name="Fijo 2" xfId="385" xr:uid="{00000000-0005-0000-0000-000016010000}"/>
    <cellStyle name="Fijo 2 2" xfId="386" xr:uid="{00000000-0005-0000-0000-000017010000}"/>
    <cellStyle name="Fijo 3" xfId="387" xr:uid="{00000000-0005-0000-0000-000018010000}"/>
    <cellStyle name="Fijo 4" xfId="388" xr:uid="{00000000-0005-0000-0000-000019010000}"/>
    <cellStyle name="Fixed" xfId="99" xr:uid="{00000000-0005-0000-0000-00001A010000}"/>
    <cellStyle name="Fixed 2" xfId="389" xr:uid="{00000000-0005-0000-0000-00001B010000}"/>
    <cellStyle name="Fixed 2 2" xfId="390" xr:uid="{00000000-0005-0000-0000-00001C010000}"/>
    <cellStyle name="Fixed 3" xfId="391" xr:uid="{00000000-0005-0000-0000-00001D010000}"/>
    <cellStyle name="Fixed 4" xfId="392" xr:uid="{00000000-0005-0000-0000-00001E010000}"/>
    <cellStyle name="Good" xfId="100" xr:uid="{00000000-0005-0000-0000-00001F010000}"/>
    <cellStyle name="Heading 1" xfId="101" xr:uid="{00000000-0005-0000-0000-000020010000}"/>
    <cellStyle name="Heading 1 2" xfId="393" xr:uid="{00000000-0005-0000-0000-000021010000}"/>
    <cellStyle name="Heading 2" xfId="102" xr:uid="{00000000-0005-0000-0000-000022010000}"/>
    <cellStyle name="Heading 3" xfId="103" xr:uid="{00000000-0005-0000-0000-000023010000}"/>
    <cellStyle name="Heading 4" xfId="104" xr:uid="{00000000-0005-0000-0000-000024010000}"/>
    <cellStyle name="Heading1" xfId="105" xr:uid="{00000000-0005-0000-0000-000025010000}"/>
    <cellStyle name="Heading2" xfId="106" xr:uid="{00000000-0005-0000-0000-000026010000}"/>
    <cellStyle name="Hipervínculo 2" xfId="642" xr:uid="{00000000-0005-0000-0000-000027010000}"/>
    <cellStyle name="Hyperlink 2" xfId="394" xr:uid="{00000000-0005-0000-0000-000028010000}"/>
    <cellStyle name="imf-one decimal" xfId="395" xr:uid="{00000000-0005-0000-0000-000029010000}"/>
    <cellStyle name="imf-zero decimal" xfId="396" xr:uid="{00000000-0005-0000-0000-00002A010000}"/>
    <cellStyle name="Incorrecto 2" xfId="263" xr:uid="{00000000-0005-0000-0000-00002B010000}"/>
    <cellStyle name="Incorrecto 3" xfId="397" xr:uid="{00000000-0005-0000-0000-00002C010000}"/>
    <cellStyle name="Incorrecto 4" xfId="713" xr:uid="{00000000-0005-0000-0000-00002D010000}"/>
    <cellStyle name="Incorrecto 5" xfId="107" xr:uid="{00000000-0005-0000-0000-00002E010000}"/>
    <cellStyle name="Input" xfId="108" xr:uid="{00000000-0005-0000-0000-00002F010000}"/>
    <cellStyle name="Input 2" xfId="304" xr:uid="{00000000-0005-0000-0000-000030010000}"/>
    <cellStyle name="Input 2 2" xfId="816" xr:uid="{00000000-0005-0000-0000-000031010000}"/>
    <cellStyle name="Input 2 3" xfId="789" xr:uid="{00000000-0005-0000-0000-000032010000}"/>
    <cellStyle name="Input 3" xfId="303" xr:uid="{00000000-0005-0000-0000-000033010000}"/>
    <cellStyle name="Input 3 2" xfId="815" xr:uid="{00000000-0005-0000-0000-000034010000}"/>
    <cellStyle name="Input 3 3" xfId="875" xr:uid="{00000000-0005-0000-0000-000035010000}"/>
    <cellStyle name="Input 4" xfId="311" xr:uid="{00000000-0005-0000-0000-000036010000}"/>
    <cellStyle name="Input 4 2" xfId="823" xr:uid="{00000000-0005-0000-0000-000037010000}"/>
    <cellStyle name="Input 4 3" xfId="682" xr:uid="{00000000-0005-0000-0000-000038010000}"/>
    <cellStyle name="Input 5" xfId="714" xr:uid="{00000000-0005-0000-0000-000039010000}"/>
    <cellStyle name="Input 6" xfId="878" xr:uid="{00000000-0005-0000-0000-00003A010000}"/>
    <cellStyle name="Linked Cell" xfId="109" xr:uid="{00000000-0005-0000-0000-00003B010000}"/>
    <cellStyle name="Millares" xfId="992" builtinId="3"/>
    <cellStyle name="Millares [0] 2" xfId="398" xr:uid="{00000000-0005-0000-0000-00003D010000}"/>
    <cellStyle name="Millares [0] 2 2" xfId="839" xr:uid="{00000000-0005-0000-0000-00003E010000}"/>
    <cellStyle name="Millares [0] 3" xfId="673" xr:uid="{00000000-0005-0000-0000-00003F010000}"/>
    <cellStyle name="Millares [0] 4" xfId="943" xr:uid="{00000000-0005-0000-0000-000040010000}"/>
    <cellStyle name="Millares [0] 5" xfId="953" xr:uid="{00000000-0005-0000-0000-000041010000}"/>
    <cellStyle name="Millares [0] 6" xfId="969" xr:uid="{00000000-0005-0000-0000-000042010000}"/>
    <cellStyle name="Millares [0] 7" xfId="926" xr:uid="{00000000-0005-0000-0000-000043010000}"/>
    <cellStyle name="Millares 10" xfId="177" xr:uid="{00000000-0005-0000-0000-000044010000}"/>
    <cellStyle name="Millares 10 2" xfId="290" xr:uid="{00000000-0005-0000-0000-000045010000}"/>
    <cellStyle name="Millares 10 2 2" xfId="804" xr:uid="{00000000-0005-0000-0000-000046010000}"/>
    <cellStyle name="Millares 10 3" xfId="747" xr:uid="{00000000-0005-0000-0000-000047010000}"/>
    <cellStyle name="Millares 11" xfId="207" xr:uid="{00000000-0005-0000-0000-000048010000}"/>
    <cellStyle name="Millares 11 2" xfId="399" xr:uid="{00000000-0005-0000-0000-000049010000}"/>
    <cellStyle name="Millares 11 3" xfId="762" xr:uid="{00000000-0005-0000-0000-00004A010000}"/>
    <cellStyle name="Millares 12" xfId="314" xr:uid="{00000000-0005-0000-0000-00004B010000}"/>
    <cellStyle name="Millares 12 2" xfId="581" xr:uid="{00000000-0005-0000-0000-00004C010000}"/>
    <cellStyle name="Millares 12 3" xfId="582" xr:uid="{00000000-0005-0000-0000-00004D010000}"/>
    <cellStyle name="Millares 12 4" xfId="583" xr:uid="{00000000-0005-0000-0000-00004E010000}"/>
    <cellStyle name="Millares 12 5" xfId="584" xr:uid="{00000000-0005-0000-0000-00004F010000}"/>
    <cellStyle name="Millares 12 6" xfId="826" xr:uid="{00000000-0005-0000-0000-000050010000}"/>
    <cellStyle name="Millares 13" xfId="400" xr:uid="{00000000-0005-0000-0000-000051010000}"/>
    <cellStyle name="Millares 14" xfId="401" xr:uid="{00000000-0005-0000-0000-000052010000}"/>
    <cellStyle name="Millares 14 2" xfId="585" xr:uid="{00000000-0005-0000-0000-000053010000}"/>
    <cellStyle name="Millares 14 3" xfId="586" xr:uid="{00000000-0005-0000-0000-000054010000}"/>
    <cellStyle name="Millares 14 4" xfId="587" xr:uid="{00000000-0005-0000-0000-000055010000}"/>
    <cellStyle name="Millares 14 5" xfId="588" xr:uid="{00000000-0005-0000-0000-000056010000}"/>
    <cellStyle name="Millares 15" xfId="402" xr:uid="{00000000-0005-0000-0000-000057010000}"/>
    <cellStyle name="Millares 16" xfId="403" xr:uid="{00000000-0005-0000-0000-000058010000}"/>
    <cellStyle name="Millares 16 2" xfId="589" xr:uid="{00000000-0005-0000-0000-000059010000}"/>
    <cellStyle name="Millares 16 3" xfId="590" xr:uid="{00000000-0005-0000-0000-00005A010000}"/>
    <cellStyle name="Millares 16 4" xfId="591" xr:uid="{00000000-0005-0000-0000-00005B010000}"/>
    <cellStyle name="Millares 16 5" xfId="592" xr:uid="{00000000-0005-0000-0000-00005C010000}"/>
    <cellStyle name="Millares 17" xfId="404" xr:uid="{00000000-0005-0000-0000-00005D010000}"/>
    <cellStyle name="Millares 17 2" xfId="593" xr:uid="{00000000-0005-0000-0000-00005E010000}"/>
    <cellStyle name="Millares 17 3" xfId="594" xr:uid="{00000000-0005-0000-0000-00005F010000}"/>
    <cellStyle name="Millares 17 4" xfId="595" xr:uid="{00000000-0005-0000-0000-000060010000}"/>
    <cellStyle name="Millares 17 5" xfId="596" xr:uid="{00000000-0005-0000-0000-000061010000}"/>
    <cellStyle name="Millares 18" xfId="405" xr:uid="{00000000-0005-0000-0000-000062010000}"/>
    <cellStyle name="Millares 18 2" xfId="597" xr:uid="{00000000-0005-0000-0000-000063010000}"/>
    <cellStyle name="Millares 18 3" xfId="598" xr:uid="{00000000-0005-0000-0000-000064010000}"/>
    <cellStyle name="Millares 18 4" xfId="599" xr:uid="{00000000-0005-0000-0000-000065010000}"/>
    <cellStyle name="Millares 18 5" xfId="600" xr:uid="{00000000-0005-0000-0000-000066010000}"/>
    <cellStyle name="Millares 19" xfId="406" xr:uid="{00000000-0005-0000-0000-000067010000}"/>
    <cellStyle name="Millares 19 2" xfId="601" xr:uid="{00000000-0005-0000-0000-000068010000}"/>
    <cellStyle name="Millares 19 3" xfId="602" xr:uid="{00000000-0005-0000-0000-000069010000}"/>
    <cellStyle name="Millares 19 4" xfId="603" xr:uid="{00000000-0005-0000-0000-00006A010000}"/>
    <cellStyle name="Millares 19 5" xfId="604" xr:uid="{00000000-0005-0000-0000-00006B010000}"/>
    <cellStyle name="Millares 2" xfId="145" xr:uid="{00000000-0005-0000-0000-00006C010000}"/>
    <cellStyle name="Millares 2 10" xfId="734" xr:uid="{00000000-0005-0000-0000-00006D010000}"/>
    <cellStyle name="Millares 2 11" xfId="934" xr:uid="{00000000-0005-0000-0000-00006E010000}"/>
    <cellStyle name="Millares 2 12" xfId="994" xr:uid="{00000000-0005-0000-0000-00006F010000}"/>
    <cellStyle name="Millares 2 2" xfId="153" xr:uid="{00000000-0005-0000-0000-000070010000}"/>
    <cellStyle name="Millares 2 2 2" xfId="187" xr:uid="{00000000-0005-0000-0000-000071010000}"/>
    <cellStyle name="Millares 2 2 2 2" xfId="751" xr:uid="{00000000-0005-0000-0000-000072010000}"/>
    <cellStyle name="Millares 2 2 2 3" xfId="667" xr:uid="{00000000-0005-0000-0000-000073010000}"/>
    <cellStyle name="Millares 2 2 3" xfId="407" xr:uid="{00000000-0005-0000-0000-000074010000}"/>
    <cellStyle name="Millares 2 2 3 3" xfId="940" xr:uid="{00000000-0005-0000-0000-000075010000}"/>
    <cellStyle name="Millares 2 3" xfId="154" xr:uid="{00000000-0005-0000-0000-000076010000}"/>
    <cellStyle name="Millares 2 3 2" xfId="408" xr:uid="{00000000-0005-0000-0000-000077010000}"/>
    <cellStyle name="Millares 2 4" xfId="166" xr:uid="{00000000-0005-0000-0000-000078010000}"/>
    <cellStyle name="Millares 2 4 2" xfId="409" xr:uid="{00000000-0005-0000-0000-000079010000}"/>
    <cellStyle name="Millares 2 4 2 2" xfId="840" xr:uid="{00000000-0005-0000-0000-00007A010000}"/>
    <cellStyle name="Millares 2 5" xfId="174" xr:uid="{00000000-0005-0000-0000-00007B010000}"/>
    <cellStyle name="Millares 2 5 2" xfId="410" xr:uid="{00000000-0005-0000-0000-00007C010000}"/>
    <cellStyle name="Millares 2 6" xfId="180" xr:uid="{00000000-0005-0000-0000-00007D010000}"/>
    <cellStyle name="Millares 2 7" xfId="201" xr:uid="{00000000-0005-0000-0000-00007E010000}"/>
    <cellStyle name="Millares 2 7 2" xfId="298" xr:uid="{00000000-0005-0000-0000-00007F010000}"/>
    <cellStyle name="Millares 2 7 2 2" xfId="810" xr:uid="{00000000-0005-0000-0000-000080010000}"/>
    <cellStyle name="Millares 2 7 3" xfId="757" xr:uid="{00000000-0005-0000-0000-000081010000}"/>
    <cellStyle name="Millares 2 8" xfId="277" xr:uid="{00000000-0005-0000-0000-000082010000}"/>
    <cellStyle name="Millares 2 8 2" xfId="796" xr:uid="{00000000-0005-0000-0000-000083010000}"/>
    <cellStyle name="Millares 2 9" xfId="213" xr:uid="{00000000-0005-0000-0000-000084010000}"/>
    <cellStyle name="Millares 2 9 2" xfId="767" xr:uid="{00000000-0005-0000-0000-000085010000}"/>
    <cellStyle name="Millares 2_Anexos Resoluciones" xfId="605" xr:uid="{00000000-0005-0000-0000-000086010000}"/>
    <cellStyle name="Millares 20" xfId="411" xr:uid="{00000000-0005-0000-0000-000087010000}"/>
    <cellStyle name="Millares 20 2" xfId="841" xr:uid="{00000000-0005-0000-0000-000088010000}"/>
    <cellStyle name="Millares 21" xfId="412" xr:uid="{00000000-0005-0000-0000-000089010000}"/>
    <cellStyle name="Millares 21 2" xfId="842" xr:uid="{00000000-0005-0000-0000-00008A010000}"/>
    <cellStyle name="Millares 22" xfId="413" xr:uid="{00000000-0005-0000-0000-00008B010000}"/>
    <cellStyle name="Millares 22 2" xfId="843" xr:uid="{00000000-0005-0000-0000-00008C010000}"/>
    <cellStyle name="Millares 23" xfId="414" xr:uid="{00000000-0005-0000-0000-00008D010000}"/>
    <cellStyle name="Millares 23 2" xfId="844" xr:uid="{00000000-0005-0000-0000-00008E010000}"/>
    <cellStyle name="Millares 24" xfId="415" xr:uid="{00000000-0005-0000-0000-00008F010000}"/>
    <cellStyle name="Millares 24 2" xfId="845" xr:uid="{00000000-0005-0000-0000-000090010000}"/>
    <cellStyle name="Millares 25" xfId="416" xr:uid="{00000000-0005-0000-0000-000091010000}"/>
    <cellStyle name="Millares 25 2" xfId="606" xr:uid="{00000000-0005-0000-0000-000092010000}"/>
    <cellStyle name="Millares 25 3" xfId="607" xr:uid="{00000000-0005-0000-0000-000093010000}"/>
    <cellStyle name="Millares 25 4" xfId="846" xr:uid="{00000000-0005-0000-0000-000094010000}"/>
    <cellStyle name="Millares 26" xfId="417" xr:uid="{00000000-0005-0000-0000-000095010000}"/>
    <cellStyle name="Millares 26 2" xfId="847" xr:uid="{00000000-0005-0000-0000-000096010000}"/>
    <cellStyle name="Millares 27" xfId="418" xr:uid="{00000000-0005-0000-0000-000097010000}"/>
    <cellStyle name="Millares 28" xfId="419" xr:uid="{00000000-0005-0000-0000-000098010000}"/>
    <cellStyle name="Millares 29" xfId="420" xr:uid="{00000000-0005-0000-0000-000099010000}"/>
    <cellStyle name="Millares 3" xfId="148" xr:uid="{00000000-0005-0000-0000-00009A010000}"/>
    <cellStyle name="Millares 3 2" xfId="170" xr:uid="{00000000-0005-0000-0000-00009B010000}"/>
    <cellStyle name="Millares 3 2 2" xfId="421" xr:uid="{00000000-0005-0000-0000-00009C010000}"/>
    <cellStyle name="Millares 3 2 2 2" xfId="848" xr:uid="{00000000-0005-0000-0000-00009D010000}"/>
    <cellStyle name="Millares 3 2 3" xfId="422" xr:uid="{00000000-0005-0000-0000-00009E010000}"/>
    <cellStyle name="Millares 3 3" xfId="280" xr:uid="{00000000-0005-0000-0000-00009F010000}"/>
    <cellStyle name="Millares 3 3 2" xfId="423" xr:uid="{00000000-0005-0000-0000-0000A0010000}"/>
    <cellStyle name="Millares 3 3 2 2" xfId="849" xr:uid="{00000000-0005-0000-0000-0000A1010000}"/>
    <cellStyle name="Millares 3 3 3" xfId="797" xr:uid="{00000000-0005-0000-0000-0000A2010000}"/>
    <cellStyle name="Millares 3 4" xfId="216" xr:uid="{00000000-0005-0000-0000-0000A3010000}"/>
    <cellStyle name="Millares 3 4 2" xfId="769" xr:uid="{00000000-0005-0000-0000-0000A4010000}"/>
    <cellStyle name="Millares 3 5" xfId="424" xr:uid="{00000000-0005-0000-0000-0000A5010000}"/>
    <cellStyle name="Millares 3 5 2" xfId="850" xr:uid="{00000000-0005-0000-0000-0000A6010000}"/>
    <cellStyle name="Millares 3 6" xfId="736" xr:uid="{00000000-0005-0000-0000-0000A7010000}"/>
    <cellStyle name="Millares 3_Anexos Resoluciones" xfId="608" xr:uid="{00000000-0005-0000-0000-0000A8010000}"/>
    <cellStyle name="Millares 30" xfId="425" xr:uid="{00000000-0005-0000-0000-0000A9010000}"/>
    <cellStyle name="Millares 31" xfId="426" xr:uid="{00000000-0005-0000-0000-0000AA010000}"/>
    <cellStyle name="Millares 31 2" xfId="851" xr:uid="{00000000-0005-0000-0000-0000AB010000}"/>
    <cellStyle name="Millares 32" xfId="427" xr:uid="{00000000-0005-0000-0000-0000AC010000}"/>
    <cellStyle name="Millares 32 2" xfId="852" xr:uid="{00000000-0005-0000-0000-0000AD010000}"/>
    <cellStyle name="Millares 33" xfId="428" xr:uid="{00000000-0005-0000-0000-0000AE010000}"/>
    <cellStyle name="Millares 33 2" xfId="853" xr:uid="{00000000-0005-0000-0000-0000AF010000}"/>
    <cellStyle name="Millares 34" xfId="429" xr:uid="{00000000-0005-0000-0000-0000B0010000}"/>
    <cellStyle name="Millares 34 2" xfId="854" xr:uid="{00000000-0005-0000-0000-0000B1010000}"/>
    <cellStyle name="Millares 35" xfId="430" xr:uid="{00000000-0005-0000-0000-0000B2010000}"/>
    <cellStyle name="Millares 35 2" xfId="609" xr:uid="{00000000-0005-0000-0000-0000B3010000}"/>
    <cellStyle name="Millares 36" xfId="431" xr:uid="{00000000-0005-0000-0000-0000B4010000}"/>
    <cellStyle name="Millares 37" xfId="432" xr:uid="{00000000-0005-0000-0000-0000B5010000}"/>
    <cellStyle name="Millares 38" xfId="433" xr:uid="{00000000-0005-0000-0000-0000B6010000}"/>
    <cellStyle name="Millares 39" xfId="434" xr:uid="{00000000-0005-0000-0000-0000B7010000}"/>
    <cellStyle name="Millares 39 2" xfId="610" xr:uid="{00000000-0005-0000-0000-0000B8010000}"/>
    <cellStyle name="Millares 39 3" xfId="611" xr:uid="{00000000-0005-0000-0000-0000B9010000}"/>
    <cellStyle name="Millares 4" xfId="155" xr:uid="{00000000-0005-0000-0000-0000BA010000}"/>
    <cellStyle name="Millares 4 2" xfId="281" xr:uid="{00000000-0005-0000-0000-0000BB010000}"/>
    <cellStyle name="Millares 4 2 2" xfId="435" xr:uid="{00000000-0005-0000-0000-0000BC010000}"/>
    <cellStyle name="Millares 4 2 2 2" xfId="855" xr:uid="{00000000-0005-0000-0000-0000BD010000}"/>
    <cellStyle name="Millares 4 3" xfId="217" xr:uid="{00000000-0005-0000-0000-0000BE010000}"/>
    <cellStyle name="Millares 4 3 2" xfId="770" xr:uid="{00000000-0005-0000-0000-0000BF010000}"/>
    <cellStyle name="Millares 4 4" xfId="738" xr:uid="{00000000-0005-0000-0000-0000C0010000}"/>
    <cellStyle name="Millares 4 5" xfId="668" xr:uid="{00000000-0005-0000-0000-0000C1010000}"/>
    <cellStyle name="Millares 40" xfId="436" xr:uid="{00000000-0005-0000-0000-0000C2010000}"/>
    <cellStyle name="Millares 41" xfId="437" xr:uid="{00000000-0005-0000-0000-0000C3010000}"/>
    <cellStyle name="Millares 42" xfId="438" xr:uid="{00000000-0005-0000-0000-0000C4010000}"/>
    <cellStyle name="Millares 43" xfId="439" xr:uid="{00000000-0005-0000-0000-0000C5010000}"/>
    <cellStyle name="Millares 44" xfId="440" xr:uid="{00000000-0005-0000-0000-0000C6010000}"/>
    <cellStyle name="Millares 45" xfId="441" xr:uid="{00000000-0005-0000-0000-0000C7010000}"/>
    <cellStyle name="Millares 46" xfId="442" xr:uid="{00000000-0005-0000-0000-0000C8010000}"/>
    <cellStyle name="Millares 47" xfId="443" xr:uid="{00000000-0005-0000-0000-0000C9010000}"/>
    <cellStyle name="Millares 47 2" xfId="856" xr:uid="{00000000-0005-0000-0000-0000CA010000}"/>
    <cellStyle name="Millares 48" xfId="444" xr:uid="{00000000-0005-0000-0000-0000CB010000}"/>
    <cellStyle name="Millares 48 2" xfId="857" xr:uid="{00000000-0005-0000-0000-0000CC010000}"/>
    <cellStyle name="Millares 49" xfId="445" xr:uid="{00000000-0005-0000-0000-0000CD010000}"/>
    <cellStyle name="Millares 49 2" xfId="858" xr:uid="{00000000-0005-0000-0000-0000CE010000}"/>
    <cellStyle name="Millares 5" xfId="151" xr:uid="{00000000-0005-0000-0000-0000CF010000}"/>
    <cellStyle name="Millares 5 2" xfId="192" xr:uid="{00000000-0005-0000-0000-0000D0010000}"/>
    <cellStyle name="Millares 5 2 2" xfId="295" xr:uid="{00000000-0005-0000-0000-0000D1010000}"/>
    <cellStyle name="Millares 5 2 2 2" xfId="807" xr:uid="{00000000-0005-0000-0000-0000D2010000}"/>
    <cellStyle name="Millares 5 2 3" xfId="752" xr:uid="{00000000-0005-0000-0000-0000D3010000}"/>
    <cellStyle name="Millares 5 3" xfId="446" xr:uid="{00000000-0005-0000-0000-0000D4010000}"/>
    <cellStyle name="Millares 5 3 2" xfId="859" xr:uid="{00000000-0005-0000-0000-0000D5010000}"/>
    <cellStyle name="Millares 5 4" xfId="447" xr:uid="{00000000-0005-0000-0000-0000D6010000}"/>
    <cellStyle name="Millares 5 4 2" xfId="860" xr:uid="{00000000-0005-0000-0000-0000D7010000}"/>
    <cellStyle name="Millares 5 5" xfId="737" xr:uid="{00000000-0005-0000-0000-0000D8010000}"/>
    <cellStyle name="Millares 50" xfId="448" xr:uid="{00000000-0005-0000-0000-0000D9010000}"/>
    <cellStyle name="Millares 50 2" xfId="861" xr:uid="{00000000-0005-0000-0000-0000DA010000}"/>
    <cellStyle name="Millares 51" xfId="449" xr:uid="{00000000-0005-0000-0000-0000DB010000}"/>
    <cellStyle name="Millares 52" xfId="450" xr:uid="{00000000-0005-0000-0000-0000DC010000}"/>
    <cellStyle name="Millares 53" xfId="451" xr:uid="{00000000-0005-0000-0000-0000DD010000}"/>
    <cellStyle name="Millares 54" xfId="452" xr:uid="{00000000-0005-0000-0000-0000DE010000}"/>
    <cellStyle name="Millares 55" xfId="573" xr:uid="{00000000-0005-0000-0000-0000DF010000}"/>
    <cellStyle name="Millares 55 2" xfId="884" xr:uid="{00000000-0005-0000-0000-0000E0010000}"/>
    <cellStyle name="Millares 56" xfId="638" xr:uid="{00000000-0005-0000-0000-0000E1010000}"/>
    <cellStyle name="Millares 56 2" xfId="647" xr:uid="{00000000-0005-0000-0000-0000E2010000}"/>
    <cellStyle name="Millares 56 2 2" xfId="657" xr:uid="{00000000-0005-0000-0000-0000E3010000}"/>
    <cellStyle name="Millares 56 2 2 2" xfId="912" xr:uid="{00000000-0005-0000-0000-0000E4010000}"/>
    <cellStyle name="Millares 56 2 2 3" xfId="933" xr:uid="{00000000-0005-0000-0000-0000E5010000}"/>
    <cellStyle name="Millares 56 2 2 3 2" xfId="945" xr:uid="{00000000-0005-0000-0000-0000E6010000}"/>
    <cellStyle name="Millares 56 2 2 3 3" xfId="960" xr:uid="{00000000-0005-0000-0000-0000E7010000}"/>
    <cellStyle name="Millares 56 2 2 3 3 2" xfId="978" xr:uid="{00000000-0005-0000-0000-0000E8010000}"/>
    <cellStyle name="Millares 56 2 2 3 3 2 2" xfId="984" xr:uid="{00000000-0005-0000-0000-0000E9010000}"/>
    <cellStyle name="Millares 56 2 2 3 4" xfId="982" xr:uid="{00000000-0005-0000-0000-0000EA010000}"/>
    <cellStyle name="Millares 56 2 3" xfId="902" xr:uid="{00000000-0005-0000-0000-0000EB010000}"/>
    <cellStyle name="Millares 56 3" xfId="649" xr:uid="{00000000-0005-0000-0000-0000EC010000}"/>
    <cellStyle name="Millares 56 3 2" xfId="664" xr:uid="{00000000-0005-0000-0000-0000ED010000}"/>
    <cellStyle name="Millares 56 3 2 2" xfId="918" xr:uid="{00000000-0005-0000-0000-0000EE010000}"/>
    <cellStyle name="Millares 56 3 2 3" xfId="956" xr:uid="{00000000-0005-0000-0000-0000EF010000}"/>
    <cellStyle name="Millares 56 3 2 3 2" xfId="972" xr:uid="{00000000-0005-0000-0000-0000F0010000}"/>
    <cellStyle name="Millares 56 3 3" xfId="904" xr:uid="{00000000-0005-0000-0000-0000F1010000}"/>
    <cellStyle name="Millares 56 4" xfId="654" xr:uid="{00000000-0005-0000-0000-0000F2010000}"/>
    <cellStyle name="Millares 56 4 2" xfId="909" xr:uid="{00000000-0005-0000-0000-0000F3010000}"/>
    <cellStyle name="Millares 56 4 2 2" xfId="930" xr:uid="{00000000-0005-0000-0000-0000F4010000}"/>
    <cellStyle name="Millares 56 4 2 2 2" xfId="966" xr:uid="{00000000-0005-0000-0000-0000F5010000}"/>
    <cellStyle name="Millares 56 4 2 2 2 2" xfId="975" xr:uid="{00000000-0005-0000-0000-0000F6010000}"/>
    <cellStyle name="Millares 56 4 2 2 3" xfId="987" xr:uid="{00000000-0005-0000-0000-0000F7010000}"/>
    <cellStyle name="Millares 56 5" xfId="894" xr:uid="{00000000-0005-0000-0000-0000F8010000}"/>
    <cellStyle name="Millares 57" xfId="644" xr:uid="{00000000-0005-0000-0000-0000F9010000}"/>
    <cellStyle name="Millares 57 2" xfId="899" xr:uid="{00000000-0005-0000-0000-0000FA010000}"/>
    <cellStyle name="Millares 58" xfId="652" xr:uid="{00000000-0005-0000-0000-0000FB010000}"/>
    <cellStyle name="Millares 58 2" xfId="907" xr:uid="{00000000-0005-0000-0000-0000FC010000}"/>
    <cellStyle name="Millares 59" xfId="661" xr:uid="{00000000-0005-0000-0000-0000FD010000}"/>
    <cellStyle name="Millares 59 2" xfId="915" xr:uid="{00000000-0005-0000-0000-0000FE010000}"/>
    <cellStyle name="Millares 6" xfId="162" xr:uid="{00000000-0005-0000-0000-0000FF010000}"/>
    <cellStyle name="Millares 6 2" xfId="453" xr:uid="{00000000-0005-0000-0000-000000020000}"/>
    <cellStyle name="Millares 6 3" xfId="454" xr:uid="{00000000-0005-0000-0000-000001020000}"/>
    <cellStyle name="Millares 6 3 2" xfId="862" xr:uid="{00000000-0005-0000-0000-000002020000}"/>
    <cellStyle name="Millares 60" xfId="672" xr:uid="{00000000-0005-0000-0000-000003020000}"/>
    <cellStyle name="Millares 61" xfId="726" xr:uid="{00000000-0005-0000-0000-000004020000}"/>
    <cellStyle name="Millares 62" xfId="867" xr:uid="{00000000-0005-0000-0000-000005020000}"/>
    <cellStyle name="Millares 63" xfId="836" xr:uid="{00000000-0005-0000-0000-000006020000}"/>
    <cellStyle name="Millares 64" xfId="712" xr:uid="{00000000-0005-0000-0000-000007020000}"/>
    <cellStyle name="Millares 65" xfId="939" xr:uid="{00000000-0005-0000-0000-000008020000}"/>
    <cellStyle name="Millares 66" xfId="949" xr:uid="{00000000-0005-0000-0000-000009020000}"/>
    <cellStyle name="Millares 67" xfId="958" xr:uid="{00000000-0005-0000-0000-00000A020000}"/>
    <cellStyle name="Millares 68" xfId="968" xr:uid="{00000000-0005-0000-0000-00000B020000}"/>
    <cellStyle name="Millares 69" xfId="110" xr:uid="{00000000-0005-0000-0000-00000C020000}"/>
    <cellStyle name="Millares 7" xfId="165" xr:uid="{00000000-0005-0000-0000-00000D020000}"/>
    <cellStyle name="Millares 7 2" xfId="455" xr:uid="{00000000-0005-0000-0000-00000E020000}"/>
    <cellStyle name="Millares 7 2 2" xfId="863" xr:uid="{00000000-0005-0000-0000-00000F020000}"/>
    <cellStyle name="Millares 7 3" xfId="456" xr:uid="{00000000-0005-0000-0000-000010020000}"/>
    <cellStyle name="Millares 7 3 2" xfId="864" xr:uid="{00000000-0005-0000-0000-000011020000}"/>
    <cellStyle name="Millares 7 4" xfId="741" xr:uid="{00000000-0005-0000-0000-000012020000}"/>
    <cellStyle name="Millares 8" xfId="169" xr:uid="{00000000-0005-0000-0000-000013020000}"/>
    <cellStyle name="Millares 8 2" xfId="182" xr:uid="{00000000-0005-0000-0000-000014020000}"/>
    <cellStyle name="Millares 8 2 2" xfId="749" xr:uid="{00000000-0005-0000-0000-000015020000}"/>
    <cellStyle name="Millares 8 3" xfId="285" xr:uid="{00000000-0005-0000-0000-000016020000}"/>
    <cellStyle name="Millares 8 3 2" xfId="800" xr:uid="{00000000-0005-0000-0000-000017020000}"/>
    <cellStyle name="Millares 8 4" xfId="743" xr:uid="{00000000-0005-0000-0000-000018020000}"/>
    <cellStyle name="Millares 9" xfId="173" xr:uid="{00000000-0005-0000-0000-000019020000}"/>
    <cellStyle name="Millares 9 2" xfId="185" xr:uid="{00000000-0005-0000-0000-00001A020000}"/>
    <cellStyle name="Millares 9 3" xfId="287" xr:uid="{00000000-0005-0000-0000-00001B020000}"/>
    <cellStyle name="Millares 9 3 2" xfId="802" xr:uid="{00000000-0005-0000-0000-00001C020000}"/>
    <cellStyle name="Millares 9 4" xfId="745" xr:uid="{00000000-0005-0000-0000-00001D020000}"/>
    <cellStyle name="Moneda 10" xfId="991" xr:uid="{00000000-0005-0000-0000-00001E020000}"/>
    <cellStyle name="Moneda 2" xfId="193" xr:uid="{00000000-0005-0000-0000-00001F020000}"/>
    <cellStyle name="Moneda 2 2" xfId="194" xr:uid="{00000000-0005-0000-0000-000020020000}"/>
    <cellStyle name="Moneda 2 3" xfId="612" xr:uid="{00000000-0005-0000-0000-000021020000}"/>
    <cellStyle name="Moneda 3" xfId="195" xr:uid="{00000000-0005-0000-0000-000022020000}"/>
    <cellStyle name="Moneda 3 2" xfId="613" xr:uid="{00000000-0005-0000-0000-000023020000}"/>
    <cellStyle name="Moneda 4" xfId="457" xr:uid="{00000000-0005-0000-0000-000024020000}"/>
    <cellStyle name="Moneda 5" xfId="458" xr:uid="{00000000-0005-0000-0000-000025020000}"/>
    <cellStyle name="Moneda 6" xfId="459" xr:uid="{00000000-0005-0000-0000-000026020000}"/>
    <cellStyle name="Moneda 7" xfId="460" xr:uid="{00000000-0005-0000-0000-000027020000}"/>
    <cellStyle name="Moneda 8" xfId="461" xr:uid="{00000000-0005-0000-0000-000028020000}"/>
    <cellStyle name="Moneda 8 2" xfId="614" xr:uid="{00000000-0005-0000-0000-000029020000}"/>
    <cellStyle name="Moneda 9" xfId="615" xr:uid="{00000000-0005-0000-0000-00002A020000}"/>
    <cellStyle name="Moneda 9 2" xfId="616" xr:uid="{00000000-0005-0000-0000-00002B020000}"/>
    <cellStyle name="Monetario" xfId="111" xr:uid="{00000000-0005-0000-0000-00002C020000}"/>
    <cellStyle name="Monetario 2" xfId="462" xr:uid="{00000000-0005-0000-0000-00002D020000}"/>
    <cellStyle name="Monetario 2 2" xfId="463" xr:uid="{00000000-0005-0000-0000-00002E020000}"/>
    <cellStyle name="Monetario 3" xfId="464" xr:uid="{00000000-0005-0000-0000-00002F020000}"/>
    <cellStyle name="Monetario 4" xfId="465" xr:uid="{00000000-0005-0000-0000-000030020000}"/>
    <cellStyle name="Monetario0" xfId="112" xr:uid="{00000000-0005-0000-0000-000031020000}"/>
    <cellStyle name="Monetario0 2" xfId="466" xr:uid="{00000000-0005-0000-0000-000032020000}"/>
    <cellStyle name="Monetario0 2 2" xfId="467" xr:uid="{00000000-0005-0000-0000-000033020000}"/>
    <cellStyle name="Monetario0 3" xfId="468" xr:uid="{00000000-0005-0000-0000-000034020000}"/>
    <cellStyle name="Neutral 2" xfId="264" xr:uid="{00000000-0005-0000-0000-000035020000}"/>
    <cellStyle name="Neutral 3" xfId="715" xr:uid="{00000000-0005-0000-0000-000036020000}"/>
    <cellStyle name="Neutral 4" xfId="113" xr:uid="{00000000-0005-0000-0000-000037020000}"/>
    <cellStyle name="Normal" xfId="0" builtinId="0"/>
    <cellStyle name="Normal 10" xfId="168" xr:uid="{00000000-0005-0000-0000-000039020000}"/>
    <cellStyle name="Normal 10 2" xfId="188" xr:uid="{00000000-0005-0000-0000-00003A020000}"/>
    <cellStyle name="Normal 10 2 2" xfId="469" xr:uid="{00000000-0005-0000-0000-00003B020000}"/>
    <cellStyle name="Normal 10 3" xfId="301" xr:uid="{00000000-0005-0000-0000-00003C020000}"/>
    <cellStyle name="Normal 10 3 2" xfId="813" xr:uid="{00000000-0005-0000-0000-00003D020000}"/>
    <cellStyle name="Normal 10 4" xfId="284" xr:uid="{00000000-0005-0000-0000-00003E020000}"/>
    <cellStyle name="Normal 10 4 2" xfId="799" xr:uid="{00000000-0005-0000-0000-00003F020000}"/>
    <cellStyle name="Normal 10 5" xfId="742" xr:uid="{00000000-0005-0000-0000-000040020000}"/>
    <cellStyle name="Normal 11" xfId="172" xr:uid="{00000000-0005-0000-0000-000041020000}"/>
    <cellStyle name="Normal 11 2" xfId="286" xr:uid="{00000000-0005-0000-0000-000042020000}"/>
    <cellStyle name="Normal 11 2 2" xfId="801" xr:uid="{00000000-0005-0000-0000-000043020000}"/>
    <cellStyle name="Normal 11 3" xfId="744" xr:uid="{00000000-0005-0000-0000-000044020000}"/>
    <cellStyle name="Normal 12" xfId="176" xr:uid="{00000000-0005-0000-0000-000045020000}"/>
    <cellStyle name="Normal 12 2" xfId="206" xr:uid="{00000000-0005-0000-0000-000046020000}"/>
    <cellStyle name="Normal 12 2 2" xfId="761" xr:uid="{00000000-0005-0000-0000-000047020000}"/>
    <cellStyle name="Normal 12 3" xfId="289" xr:uid="{00000000-0005-0000-0000-000048020000}"/>
    <cellStyle name="Normal 12 3 2" xfId="803" xr:uid="{00000000-0005-0000-0000-000049020000}"/>
    <cellStyle name="Normal 12 4" xfId="313" xr:uid="{00000000-0005-0000-0000-00004A020000}"/>
    <cellStyle name="Normal 12 4 2" xfId="825" xr:uid="{00000000-0005-0000-0000-00004B020000}"/>
    <cellStyle name="Normal 12 5" xfId="568" xr:uid="{00000000-0005-0000-0000-00004C020000}"/>
    <cellStyle name="Normal 12 5 2" xfId="879" xr:uid="{00000000-0005-0000-0000-00004D020000}"/>
    <cellStyle name="Normal 12 6" xfId="572" xr:uid="{00000000-0005-0000-0000-00004E020000}"/>
    <cellStyle name="Normal 12 6 2" xfId="883" xr:uid="{00000000-0005-0000-0000-00004F020000}"/>
    <cellStyle name="Normal 12 7" xfId="637" xr:uid="{00000000-0005-0000-0000-000050020000}"/>
    <cellStyle name="Normal 12 7 2" xfId="648" xr:uid="{00000000-0005-0000-0000-000051020000}"/>
    <cellStyle name="Normal 12 7 2 2" xfId="663" xr:uid="{00000000-0005-0000-0000-000052020000}"/>
    <cellStyle name="Normal 12 7 2 2 2" xfId="917" xr:uid="{00000000-0005-0000-0000-000053020000}"/>
    <cellStyle name="Normal 12 7 2 2 3" xfId="954" xr:uid="{00000000-0005-0000-0000-000054020000}"/>
    <cellStyle name="Normal 12 7 2 2 3 2" xfId="970" xr:uid="{00000000-0005-0000-0000-000055020000}"/>
    <cellStyle name="Normal 12 7 2 3" xfId="903" xr:uid="{00000000-0005-0000-0000-000056020000}"/>
    <cellStyle name="Normal 12 7 3" xfId="653" xr:uid="{00000000-0005-0000-0000-000057020000}"/>
    <cellStyle name="Normal 12 7 3 2" xfId="908" xr:uid="{00000000-0005-0000-0000-000058020000}"/>
    <cellStyle name="Normal 12 7 3 2 2" xfId="929" xr:uid="{00000000-0005-0000-0000-000059020000}"/>
    <cellStyle name="Normal 12 7 3 2 2 2" xfId="946" xr:uid="{00000000-0005-0000-0000-00005A020000}"/>
    <cellStyle name="Normal 12 7 3 2 2 3" xfId="961" xr:uid="{00000000-0005-0000-0000-00005B020000}"/>
    <cellStyle name="Normal 12 7 3 2 2 3 2" xfId="976" xr:uid="{00000000-0005-0000-0000-00005C020000}"/>
    <cellStyle name="Normal 12 7 3 2 2 3 2 2" xfId="983" xr:uid="{00000000-0005-0000-0000-00005D020000}"/>
    <cellStyle name="Normal 12 7 3 2 2 4" xfId="981" xr:uid="{00000000-0005-0000-0000-00005E020000}"/>
    <cellStyle name="Normal 12 7 4" xfId="893" xr:uid="{00000000-0005-0000-0000-00005F020000}"/>
    <cellStyle name="Normal 12 8" xfId="645" xr:uid="{00000000-0005-0000-0000-000060020000}"/>
    <cellStyle name="Normal 12 8 2" xfId="656" xr:uid="{00000000-0005-0000-0000-000061020000}"/>
    <cellStyle name="Normal 12 8 2 2" xfId="911" xr:uid="{00000000-0005-0000-0000-000062020000}"/>
    <cellStyle name="Normal 12 8 2 3" xfId="932" xr:uid="{00000000-0005-0000-0000-000063020000}"/>
    <cellStyle name="Normal 12 8 2 3 2" xfId="944" xr:uid="{00000000-0005-0000-0000-000064020000}"/>
    <cellStyle name="Normal 12 8 2 3 3" xfId="959" xr:uid="{00000000-0005-0000-0000-000065020000}"/>
    <cellStyle name="Normal 12 8 2 3 3 2" xfId="977" xr:uid="{00000000-0005-0000-0000-000066020000}"/>
    <cellStyle name="Normal 12 8 3" xfId="900" xr:uid="{00000000-0005-0000-0000-000067020000}"/>
    <cellStyle name="Normal 12 9" xfId="746" xr:uid="{00000000-0005-0000-0000-000068020000}"/>
    <cellStyle name="Normal 13" xfId="178" xr:uid="{00000000-0005-0000-0000-000069020000}"/>
    <cellStyle name="Normal 13 2" xfId="291" xr:uid="{00000000-0005-0000-0000-00006A020000}"/>
    <cellStyle name="Normal 131" xfId="990" xr:uid="{00000000-0005-0000-0000-00006B020000}"/>
    <cellStyle name="Normal 14" xfId="186" xr:uid="{00000000-0005-0000-0000-00006C020000}"/>
    <cellStyle name="Normal 14 2" xfId="294" xr:uid="{00000000-0005-0000-0000-00006D020000}"/>
    <cellStyle name="Normal 15" xfId="205" xr:uid="{00000000-0005-0000-0000-00006E020000}"/>
    <cellStyle name="Normal 15 2" xfId="470" xr:uid="{00000000-0005-0000-0000-00006F020000}"/>
    <cellStyle name="Normal 15 3" xfId="760" xr:uid="{00000000-0005-0000-0000-000070020000}"/>
    <cellStyle name="Normal 15 4" xfId="671" xr:uid="{00000000-0005-0000-0000-000071020000}"/>
    <cellStyle name="Normal 16" xfId="300" xr:uid="{00000000-0005-0000-0000-000072020000}"/>
    <cellStyle name="Normal 16 2" xfId="471" xr:uid="{00000000-0005-0000-0000-000073020000}"/>
    <cellStyle name="Normal 16 3" xfId="812" xr:uid="{00000000-0005-0000-0000-000074020000}"/>
    <cellStyle name="Normal 17" xfId="317" xr:uid="{00000000-0005-0000-0000-000075020000}"/>
    <cellStyle name="Normal 17 2" xfId="662" xr:uid="{00000000-0005-0000-0000-000076020000}"/>
    <cellStyle name="Normal 17 2 2" xfId="916" xr:uid="{00000000-0005-0000-0000-000077020000}"/>
    <cellStyle name="Normal 17 2 3" xfId="989" xr:uid="{00000000-0005-0000-0000-000078020000}"/>
    <cellStyle name="Normal 17 3" xfId="669" xr:uid="{00000000-0005-0000-0000-000079020000}"/>
    <cellStyle name="Normal 17 4" xfId="988" xr:uid="{00000000-0005-0000-0000-00007A020000}"/>
    <cellStyle name="Normal 18" xfId="472" xr:uid="{00000000-0005-0000-0000-00007B020000}"/>
    <cellStyle name="Normal 19" xfId="473" xr:uid="{00000000-0005-0000-0000-00007C020000}"/>
    <cellStyle name="Normal 2" xfId="144" xr:uid="{00000000-0005-0000-0000-00007D020000}"/>
    <cellStyle name="Normal 2 2" xfId="156" xr:uid="{00000000-0005-0000-0000-00007E020000}"/>
    <cellStyle name="Normal 2 2 2" xfId="203" xr:uid="{00000000-0005-0000-0000-00007F020000}"/>
    <cellStyle name="Normal 2 2 2 2" xfId="617" xr:uid="{00000000-0005-0000-0000-000080020000}"/>
    <cellStyle name="Normal 2 2 3" xfId="618" xr:uid="{00000000-0005-0000-0000-000081020000}"/>
    <cellStyle name="Normal 2 3" xfId="157" xr:uid="{00000000-0005-0000-0000-000082020000}"/>
    <cellStyle name="Normal 2 3 2" xfId="474" xr:uid="{00000000-0005-0000-0000-000083020000}"/>
    <cellStyle name="Normal 2 3 3" xfId="475" xr:uid="{00000000-0005-0000-0000-000084020000}"/>
    <cellStyle name="Normal 2 4" xfId="181" xr:uid="{00000000-0005-0000-0000-000085020000}"/>
    <cellStyle name="Normal 2 5" xfId="196" xr:uid="{00000000-0005-0000-0000-000086020000}"/>
    <cellStyle name="Normal 2 6" xfId="200" xr:uid="{00000000-0005-0000-0000-000087020000}"/>
    <cellStyle name="Normal 2 6 2" xfId="297" xr:uid="{00000000-0005-0000-0000-000088020000}"/>
    <cellStyle name="Normal 2 6 2 2" xfId="809" xr:uid="{00000000-0005-0000-0000-000089020000}"/>
    <cellStyle name="Normal 2 6 3" xfId="756" xr:uid="{00000000-0005-0000-0000-00008A020000}"/>
    <cellStyle name="Normal 2 7" xfId="276" xr:uid="{00000000-0005-0000-0000-00008B020000}"/>
    <cellStyle name="Normal 2 8" xfId="212" xr:uid="{00000000-0005-0000-0000-00008C020000}"/>
    <cellStyle name="Normal 2 8 2" xfId="766" xr:uid="{00000000-0005-0000-0000-00008D020000}"/>
    <cellStyle name="Normal 2 9" xfId="670" xr:uid="{00000000-0005-0000-0000-00008E020000}"/>
    <cellStyle name="Normal 2_Anexos Resoluciones" xfId="619" xr:uid="{00000000-0005-0000-0000-00008F020000}"/>
    <cellStyle name="Normal 20" xfId="476" xr:uid="{00000000-0005-0000-0000-000090020000}"/>
    <cellStyle name="Normal 21" xfId="477" xr:uid="{00000000-0005-0000-0000-000091020000}"/>
    <cellStyle name="Normal 22" xfId="478" xr:uid="{00000000-0005-0000-0000-000092020000}"/>
    <cellStyle name="Normal 23" xfId="479" xr:uid="{00000000-0005-0000-0000-000093020000}"/>
    <cellStyle name="Normal 24" xfId="480" xr:uid="{00000000-0005-0000-0000-000094020000}"/>
    <cellStyle name="Normal 25" xfId="481" xr:uid="{00000000-0005-0000-0000-000095020000}"/>
    <cellStyle name="Normal 26" xfId="482" xr:uid="{00000000-0005-0000-0000-000096020000}"/>
    <cellStyle name="Normal 27" xfId="483" xr:uid="{00000000-0005-0000-0000-000097020000}"/>
    <cellStyle name="Normal 28" xfId="484" xr:uid="{00000000-0005-0000-0000-000098020000}"/>
    <cellStyle name="Normal 29" xfId="485" xr:uid="{00000000-0005-0000-0000-000099020000}"/>
    <cellStyle name="Normal 3" xfId="146" xr:uid="{00000000-0005-0000-0000-00009A020000}"/>
    <cellStyle name="Normal 3 2" xfId="167" xr:uid="{00000000-0005-0000-0000-00009B020000}"/>
    <cellStyle name="Normal 3 2 2" xfId="486" xr:uid="{00000000-0005-0000-0000-00009C020000}"/>
    <cellStyle name="Normal 3 2 3" xfId="487" xr:uid="{00000000-0005-0000-0000-00009D020000}"/>
    <cellStyle name="Normal 3 3" xfId="278" xr:uid="{00000000-0005-0000-0000-00009E020000}"/>
    <cellStyle name="Normal 3 3 2" xfId="488" xr:uid="{00000000-0005-0000-0000-00009F020000}"/>
    <cellStyle name="Normal 3 4" xfId="215" xr:uid="{00000000-0005-0000-0000-0000A0020000}"/>
    <cellStyle name="Normal 3 5" xfId="735" xr:uid="{00000000-0005-0000-0000-0000A1020000}"/>
    <cellStyle name="Normal 3 6" xfId="937" xr:uid="{00000000-0005-0000-0000-0000A2020000}"/>
    <cellStyle name="Normal 3_Anexos Resoluciones" xfId="620" xr:uid="{00000000-0005-0000-0000-0000A3020000}"/>
    <cellStyle name="Normal 30" xfId="489" xr:uid="{00000000-0005-0000-0000-0000A4020000}"/>
    <cellStyle name="Normal 31" xfId="490" xr:uid="{00000000-0005-0000-0000-0000A5020000}"/>
    <cellStyle name="Normal 32" xfId="491" xr:uid="{00000000-0005-0000-0000-0000A6020000}"/>
    <cellStyle name="Normal 33" xfId="492" xr:uid="{00000000-0005-0000-0000-0000A7020000}"/>
    <cellStyle name="Normal 34" xfId="493" xr:uid="{00000000-0005-0000-0000-0000A8020000}"/>
    <cellStyle name="Normal 35" xfId="494" xr:uid="{00000000-0005-0000-0000-0000A9020000}"/>
    <cellStyle name="Normal 36" xfId="495" xr:uid="{00000000-0005-0000-0000-0000AA020000}"/>
    <cellStyle name="Normal 37" xfId="496" xr:uid="{00000000-0005-0000-0000-0000AB020000}"/>
    <cellStyle name="Normal 38" xfId="497" xr:uid="{00000000-0005-0000-0000-0000AC020000}"/>
    <cellStyle name="Normal 39" xfId="498" xr:uid="{00000000-0005-0000-0000-0000AD020000}"/>
    <cellStyle name="Normal 4" xfId="114" xr:uid="{00000000-0005-0000-0000-0000AE020000}"/>
    <cellStyle name="Normal 4 2" xfId="171" xr:uid="{00000000-0005-0000-0000-0000AF020000}"/>
    <cellStyle name="Normal 4 3" xfId="499" xr:uid="{00000000-0005-0000-0000-0000B0020000}"/>
    <cellStyle name="Normal 40" xfId="500" xr:uid="{00000000-0005-0000-0000-0000B1020000}"/>
    <cellStyle name="Normal 41" xfId="501" xr:uid="{00000000-0005-0000-0000-0000B2020000}"/>
    <cellStyle name="Normal 42" xfId="502" xr:uid="{00000000-0005-0000-0000-0000B3020000}"/>
    <cellStyle name="Normal 43" xfId="503" xr:uid="{00000000-0005-0000-0000-0000B4020000}"/>
    <cellStyle name="Normal 44" xfId="504" xr:uid="{00000000-0005-0000-0000-0000B5020000}"/>
    <cellStyle name="Normal 45" xfId="505" xr:uid="{00000000-0005-0000-0000-0000B6020000}"/>
    <cellStyle name="Normal 46" xfId="506" xr:uid="{00000000-0005-0000-0000-0000B7020000}"/>
    <cellStyle name="Normal 47" xfId="507" xr:uid="{00000000-0005-0000-0000-0000B8020000}"/>
    <cellStyle name="Normal 48" xfId="508" xr:uid="{00000000-0005-0000-0000-0000B9020000}"/>
    <cellStyle name="Normal 49" xfId="509" xr:uid="{00000000-0005-0000-0000-0000BA020000}"/>
    <cellStyle name="Normal 5" xfId="147" xr:uid="{00000000-0005-0000-0000-0000BB020000}"/>
    <cellStyle name="Normal 5 2" xfId="197" xr:uid="{00000000-0005-0000-0000-0000BC020000}"/>
    <cellStyle name="Normal 5 2 2" xfId="296" xr:uid="{00000000-0005-0000-0000-0000BD020000}"/>
    <cellStyle name="Normal 5 2 2 2" xfId="808" xr:uid="{00000000-0005-0000-0000-0000BE020000}"/>
    <cellStyle name="Normal 5 2 3" xfId="754" xr:uid="{00000000-0005-0000-0000-0000BF020000}"/>
    <cellStyle name="Normal 5 3" xfId="279" xr:uid="{00000000-0005-0000-0000-0000C0020000}"/>
    <cellStyle name="Normal 5 4" xfId="211" xr:uid="{00000000-0005-0000-0000-0000C1020000}"/>
    <cellStyle name="Normal 5 4 2" xfId="765" xr:uid="{00000000-0005-0000-0000-0000C2020000}"/>
    <cellStyle name="Normal 50" xfId="510" xr:uid="{00000000-0005-0000-0000-0000C3020000}"/>
    <cellStyle name="Normal 51" xfId="511" xr:uid="{00000000-0005-0000-0000-0000C4020000}"/>
    <cellStyle name="Normal 52" xfId="512" xr:uid="{00000000-0005-0000-0000-0000C5020000}"/>
    <cellStyle name="Normal 53" xfId="513" xr:uid="{00000000-0005-0000-0000-0000C6020000}"/>
    <cellStyle name="Normal 54" xfId="514" xr:uid="{00000000-0005-0000-0000-0000C7020000}"/>
    <cellStyle name="Normal 55" xfId="515" xr:uid="{00000000-0005-0000-0000-0000C8020000}"/>
    <cellStyle name="Normal 56" xfId="516" xr:uid="{00000000-0005-0000-0000-0000C9020000}"/>
    <cellStyle name="Normal 57" xfId="517" xr:uid="{00000000-0005-0000-0000-0000CA020000}"/>
    <cellStyle name="Normal 58" xfId="518" xr:uid="{00000000-0005-0000-0000-0000CB020000}"/>
    <cellStyle name="Normal 59" xfId="519" xr:uid="{00000000-0005-0000-0000-0000CC020000}"/>
    <cellStyle name="Normal 6" xfId="150" xr:uid="{00000000-0005-0000-0000-0000CD020000}"/>
    <cellStyle name="Normal 6 2" xfId="520" xr:uid="{00000000-0005-0000-0000-0000CE020000}"/>
    <cellStyle name="Normal 6 3" xfId="521" xr:uid="{00000000-0005-0000-0000-0000CF020000}"/>
    <cellStyle name="Normal 60" xfId="522" xr:uid="{00000000-0005-0000-0000-0000D0020000}"/>
    <cellStyle name="Normal 61" xfId="523" xr:uid="{00000000-0005-0000-0000-0000D1020000}"/>
    <cellStyle name="Normal 62" xfId="524" xr:uid="{00000000-0005-0000-0000-0000D2020000}"/>
    <cellStyle name="Normal 63" xfId="525" xr:uid="{00000000-0005-0000-0000-0000D3020000}"/>
    <cellStyle name="Normal 64" xfId="526" xr:uid="{00000000-0005-0000-0000-0000D4020000}"/>
    <cellStyle name="Normal 65" xfId="527" xr:uid="{00000000-0005-0000-0000-0000D5020000}"/>
    <cellStyle name="Normal 66" xfId="528" xr:uid="{00000000-0005-0000-0000-0000D6020000}"/>
    <cellStyle name="Normal 67" xfId="529" xr:uid="{00000000-0005-0000-0000-0000D7020000}"/>
    <cellStyle name="Normal 68" xfId="530" xr:uid="{00000000-0005-0000-0000-0000D8020000}"/>
    <cellStyle name="Normal 69" xfId="531" xr:uid="{00000000-0005-0000-0000-0000D9020000}"/>
    <cellStyle name="Normal 7" xfId="158" xr:uid="{00000000-0005-0000-0000-0000DA020000}"/>
    <cellStyle name="Normal 7 2" xfId="161" xr:uid="{00000000-0005-0000-0000-0000DB020000}"/>
    <cellStyle name="Normal 7 3" xfId="202" xr:uid="{00000000-0005-0000-0000-0000DC020000}"/>
    <cellStyle name="Normal 7 3 2" xfId="299" xr:uid="{00000000-0005-0000-0000-0000DD020000}"/>
    <cellStyle name="Normal 7 3 2 2" xfId="811" xr:uid="{00000000-0005-0000-0000-0000DE020000}"/>
    <cellStyle name="Normal 7 3 3" xfId="758" xr:uid="{00000000-0005-0000-0000-0000DF020000}"/>
    <cellStyle name="Normal 7 4" xfId="282" xr:uid="{00000000-0005-0000-0000-0000E0020000}"/>
    <cellStyle name="Normal 7 4 2" xfId="532" xr:uid="{00000000-0005-0000-0000-0000E1020000}"/>
    <cellStyle name="Normal 7 5" xfId="214" xr:uid="{00000000-0005-0000-0000-0000E2020000}"/>
    <cellStyle name="Normal 7 5 2" xfId="768" xr:uid="{00000000-0005-0000-0000-0000E3020000}"/>
    <cellStyle name="Normal 70" xfId="533" xr:uid="{00000000-0005-0000-0000-0000E4020000}"/>
    <cellStyle name="Normal 71" xfId="534" xr:uid="{00000000-0005-0000-0000-0000E5020000}"/>
    <cellStyle name="Normal 72" xfId="535" xr:uid="{00000000-0005-0000-0000-0000E6020000}"/>
    <cellStyle name="Normal 73" xfId="536" xr:uid="{00000000-0005-0000-0000-0000E7020000}"/>
    <cellStyle name="Normal 74" xfId="537" xr:uid="{00000000-0005-0000-0000-0000E8020000}"/>
    <cellStyle name="Normal 75" xfId="570" xr:uid="{00000000-0005-0000-0000-0000E9020000}"/>
    <cellStyle name="Normal 75 2" xfId="881" xr:uid="{00000000-0005-0000-0000-0000EA020000}"/>
    <cellStyle name="Normal 76" xfId="636" xr:uid="{00000000-0005-0000-0000-0000EB020000}"/>
    <cellStyle name="Normal 76 2" xfId="651" xr:uid="{00000000-0005-0000-0000-0000EC020000}"/>
    <cellStyle name="Normal 76 2 2" xfId="906" xr:uid="{00000000-0005-0000-0000-0000ED020000}"/>
    <cellStyle name="Normal 76 2 2 2" xfId="927" xr:uid="{00000000-0005-0000-0000-0000EE020000}"/>
    <cellStyle name="Normal 76 2 2 2 2" xfId="964" xr:uid="{00000000-0005-0000-0000-0000EF020000}"/>
    <cellStyle name="Normal 76 2 2 2 2 2" xfId="973" xr:uid="{00000000-0005-0000-0000-0000F0020000}"/>
    <cellStyle name="Normal 76 2 2 2 3" xfId="986" xr:uid="{00000000-0005-0000-0000-0000F1020000}"/>
    <cellStyle name="Normal 76 3" xfId="892" xr:uid="{00000000-0005-0000-0000-0000F2020000}"/>
    <cellStyle name="Normal 77" xfId="641" xr:uid="{00000000-0005-0000-0000-0000F3020000}"/>
    <cellStyle name="Normal 77 2" xfId="897" xr:uid="{00000000-0005-0000-0000-0000F4020000}"/>
    <cellStyle name="Normal 78" xfId="660" xr:uid="{00000000-0005-0000-0000-0000F5020000}"/>
    <cellStyle name="Normal 79" xfId="666" xr:uid="{00000000-0005-0000-0000-0000F6020000}"/>
    <cellStyle name="Normal 8" xfId="159" xr:uid="{00000000-0005-0000-0000-0000F7020000}"/>
    <cellStyle name="Normal 8 2" xfId="538" xr:uid="{00000000-0005-0000-0000-0000F8020000}"/>
    <cellStyle name="Normal 8 2 2" xfId="871" xr:uid="{00000000-0005-0000-0000-0000F9020000}"/>
    <cellStyle name="Normal 80" xfId="938" xr:uid="{00000000-0005-0000-0000-0000FA020000}"/>
    <cellStyle name="Normal 81" xfId="941" xr:uid="{00000000-0005-0000-0000-0000FB020000}"/>
    <cellStyle name="Normal 81 2" xfId="952" xr:uid="{00000000-0005-0000-0000-0000FC020000}"/>
    <cellStyle name="Normal 82" xfId="950" xr:uid="{00000000-0005-0000-0000-0000FD020000}"/>
    <cellStyle name="Normal 83" xfId="957" xr:uid="{00000000-0005-0000-0000-0000FE020000}"/>
    <cellStyle name="Normal 84" xfId="967" xr:uid="{00000000-0005-0000-0000-0000FF020000}"/>
    <cellStyle name="Normal 85" xfId="1" xr:uid="{00000000-0005-0000-0000-000000030000}"/>
    <cellStyle name="Normal 9" xfId="164" xr:uid="{00000000-0005-0000-0000-000001030000}"/>
    <cellStyle name="Normal 9 2" xfId="283" xr:uid="{00000000-0005-0000-0000-000002030000}"/>
    <cellStyle name="Normal 9 2 2" xfId="798" xr:uid="{00000000-0005-0000-0000-000003030000}"/>
    <cellStyle name="Normal 9 3" xfId="740" xr:uid="{00000000-0005-0000-0000-000004030000}"/>
    <cellStyle name="Notas 2" xfId="265" xr:uid="{00000000-0005-0000-0000-000005030000}"/>
    <cellStyle name="Notas 2 2" xfId="232" xr:uid="{00000000-0005-0000-0000-000006030000}"/>
    <cellStyle name="Notas 2 2 2" xfId="779" xr:uid="{00000000-0005-0000-0000-000007030000}"/>
    <cellStyle name="Notas 2 2 3" xfId="925" xr:uid="{00000000-0005-0000-0000-000008030000}"/>
    <cellStyle name="Notas 2 3" xfId="223" xr:uid="{00000000-0005-0000-0000-000009030000}"/>
    <cellStyle name="Notas 2 3 2" xfId="776" xr:uid="{00000000-0005-0000-0000-00000A030000}"/>
    <cellStyle name="Notas 2 3 3" xfId="750" xr:uid="{00000000-0005-0000-0000-00000B030000}"/>
    <cellStyle name="Notas 2 4" xfId="220" xr:uid="{00000000-0005-0000-0000-00000C030000}"/>
    <cellStyle name="Notas 2 4 2" xfId="773" xr:uid="{00000000-0005-0000-0000-00000D030000}"/>
    <cellStyle name="Notas 2 4 3" xfId="870" xr:uid="{00000000-0005-0000-0000-00000E030000}"/>
    <cellStyle name="Notas 2 5" xfId="792" xr:uid="{00000000-0005-0000-0000-00000F030000}"/>
    <cellStyle name="Notas 2 6" xfId="732" xr:uid="{00000000-0005-0000-0000-000010030000}"/>
    <cellStyle name="Notas 3" xfId="621" xr:uid="{00000000-0005-0000-0000-000011030000}"/>
    <cellStyle name="Notas 3 2" xfId="891" xr:uid="{00000000-0005-0000-0000-000012030000}"/>
    <cellStyle name="Notas 4" xfId="716" xr:uid="{00000000-0005-0000-0000-000013030000}"/>
    <cellStyle name="Notas 4 2" xfId="924" xr:uid="{00000000-0005-0000-0000-000014030000}"/>
    <cellStyle name="Notas 5" xfId="115" xr:uid="{00000000-0005-0000-0000-000015030000}"/>
    <cellStyle name="Note" xfId="116" xr:uid="{00000000-0005-0000-0000-000016030000}"/>
    <cellStyle name="Note 2" xfId="239" xr:uid="{00000000-0005-0000-0000-000017030000}"/>
    <cellStyle name="Note 2 2" xfId="539" xr:uid="{00000000-0005-0000-0000-000018030000}"/>
    <cellStyle name="Note 2 2 2" xfId="872" xr:uid="{00000000-0005-0000-0000-000019030000}"/>
    <cellStyle name="Note 2 2 3" xfId="674" xr:uid="{00000000-0005-0000-0000-00001A030000}"/>
    <cellStyle name="Note 2 3" xfId="782" xr:uid="{00000000-0005-0000-0000-00001B030000}"/>
    <cellStyle name="Note 2 4" xfId="922" xr:uid="{00000000-0005-0000-0000-00001C030000}"/>
    <cellStyle name="Note 3" xfId="230" xr:uid="{00000000-0005-0000-0000-00001D030000}"/>
    <cellStyle name="Note 3 2" xfId="777" xr:uid="{00000000-0005-0000-0000-00001E030000}"/>
    <cellStyle name="Note 3 3" xfId="866" xr:uid="{00000000-0005-0000-0000-00001F030000}"/>
    <cellStyle name="Note 4" xfId="221" xr:uid="{00000000-0005-0000-0000-000020030000}"/>
    <cellStyle name="Note 4 2" xfId="774" xr:uid="{00000000-0005-0000-0000-000021030000}"/>
    <cellStyle name="Note 4 3" xfId="838" xr:uid="{00000000-0005-0000-0000-000022030000}"/>
    <cellStyle name="Note 5" xfId="717" xr:uid="{00000000-0005-0000-0000-000023030000}"/>
    <cellStyle name="Note 6" xfId="753" xr:uid="{00000000-0005-0000-0000-000024030000}"/>
    <cellStyle name="OKBENE2.XLS" xfId="540" xr:uid="{00000000-0005-0000-0000-000025030000}"/>
    <cellStyle name="Output" xfId="117" xr:uid="{00000000-0005-0000-0000-000026030000}"/>
    <cellStyle name="Output 2" xfId="240" xr:uid="{00000000-0005-0000-0000-000027030000}"/>
    <cellStyle name="Output 2 2" xfId="783" xr:uid="{00000000-0005-0000-0000-000028030000}"/>
    <cellStyle name="Output 2 3" xfId="722" xr:uid="{00000000-0005-0000-0000-000029030000}"/>
    <cellStyle name="Output 3" xfId="231" xr:uid="{00000000-0005-0000-0000-00002A030000}"/>
    <cellStyle name="Output 3 2" xfId="778" xr:uid="{00000000-0005-0000-0000-00002B030000}"/>
    <cellStyle name="Output 3 3" xfId="889" xr:uid="{00000000-0005-0000-0000-00002C030000}"/>
    <cellStyle name="Output 4" xfId="222" xr:uid="{00000000-0005-0000-0000-00002D030000}"/>
    <cellStyle name="Output 4 2" xfId="775" xr:uid="{00000000-0005-0000-0000-00002E030000}"/>
    <cellStyle name="Output 4 3" xfId="873" xr:uid="{00000000-0005-0000-0000-00002F030000}"/>
    <cellStyle name="Output 5" xfId="718" xr:uid="{00000000-0005-0000-0000-000030030000}"/>
    <cellStyle name="Output 6" xfId="837" xr:uid="{00000000-0005-0000-0000-000031030000}"/>
    <cellStyle name="Percent" xfId="118" xr:uid="{00000000-0005-0000-0000-000032030000}"/>
    <cellStyle name="Percent 2" xfId="541" xr:uid="{00000000-0005-0000-0000-000033030000}"/>
    <cellStyle name="percentage difference one decimal" xfId="542" xr:uid="{00000000-0005-0000-0000-000034030000}"/>
    <cellStyle name="percentage difference zero decimal" xfId="543" xr:uid="{00000000-0005-0000-0000-000035030000}"/>
    <cellStyle name="Porcentaje" xfId="993" builtinId="5"/>
    <cellStyle name="Porcentaje 10" xfId="928" xr:uid="{00000000-0005-0000-0000-000037030000}"/>
    <cellStyle name="Porcentaje 11" xfId="942" xr:uid="{00000000-0005-0000-0000-000038030000}"/>
    <cellStyle name="Porcentaje 12" xfId="951" xr:uid="{00000000-0005-0000-0000-000039030000}"/>
    <cellStyle name="Porcentaje 13" xfId="175" xr:uid="{00000000-0005-0000-0000-00003A030000}"/>
    <cellStyle name="Porcentaje 2" xfId="204" xr:uid="{00000000-0005-0000-0000-00003B030000}"/>
    <cellStyle name="Porcentaje 2 2" xfId="288" xr:uid="{00000000-0005-0000-0000-00003C030000}"/>
    <cellStyle name="Porcentaje 2 2 2" xfId="622" xr:uid="{00000000-0005-0000-0000-00003D030000}"/>
    <cellStyle name="Porcentaje 2 3" xfId="544" xr:uid="{00000000-0005-0000-0000-00003E030000}"/>
    <cellStyle name="Porcentaje 2 3 2" xfId="623" xr:uid="{00000000-0005-0000-0000-00003F030000}"/>
    <cellStyle name="Porcentaje 2 4" xfId="624" xr:uid="{00000000-0005-0000-0000-000040030000}"/>
    <cellStyle name="Porcentaje 2 5" xfId="759" xr:uid="{00000000-0005-0000-0000-000041030000}"/>
    <cellStyle name="Porcentaje 3" xfId="209" xr:uid="{00000000-0005-0000-0000-000042030000}"/>
    <cellStyle name="Porcentaje 3 2" xfId="625" xr:uid="{00000000-0005-0000-0000-000043030000}"/>
    <cellStyle name="Porcentaje 3 3" xfId="764" xr:uid="{00000000-0005-0000-0000-000044030000}"/>
    <cellStyle name="Porcentaje 4" xfId="210" xr:uid="{00000000-0005-0000-0000-000045030000}"/>
    <cellStyle name="Porcentaje 4 2" xfId="626" xr:uid="{00000000-0005-0000-0000-000046030000}"/>
    <cellStyle name="Porcentaje 5" xfId="316" xr:uid="{00000000-0005-0000-0000-000047030000}"/>
    <cellStyle name="Porcentaje 5 2" xfId="627" xr:uid="{00000000-0005-0000-0000-000048030000}"/>
    <cellStyle name="Porcentaje 5 3" xfId="828" xr:uid="{00000000-0005-0000-0000-000049030000}"/>
    <cellStyle name="Porcentaje 6" xfId="318" xr:uid="{00000000-0005-0000-0000-00004A030000}"/>
    <cellStyle name="Porcentaje 6 2" xfId="829" xr:uid="{00000000-0005-0000-0000-00004B030000}"/>
    <cellStyle name="Porcentaje 7" xfId="571" xr:uid="{00000000-0005-0000-0000-00004C030000}"/>
    <cellStyle name="Porcentaje 7 2" xfId="882" xr:uid="{00000000-0005-0000-0000-00004D030000}"/>
    <cellStyle name="Porcentaje 8" xfId="639" xr:uid="{00000000-0005-0000-0000-00004E030000}"/>
    <cellStyle name="Porcentaje 8 2" xfId="650" xr:uid="{00000000-0005-0000-0000-00004F030000}"/>
    <cellStyle name="Porcentaje 8 2 2" xfId="665" xr:uid="{00000000-0005-0000-0000-000050030000}"/>
    <cellStyle name="Porcentaje 8 2 2 2" xfId="919" xr:uid="{00000000-0005-0000-0000-000051030000}"/>
    <cellStyle name="Porcentaje 8 2 2 3" xfId="955" xr:uid="{00000000-0005-0000-0000-000052030000}"/>
    <cellStyle name="Porcentaje 8 2 2 3 2" xfId="971" xr:uid="{00000000-0005-0000-0000-000053030000}"/>
    <cellStyle name="Porcentaje 8 2 3" xfId="905" xr:uid="{00000000-0005-0000-0000-000054030000}"/>
    <cellStyle name="Porcentaje 8 3" xfId="655" xr:uid="{00000000-0005-0000-0000-000055030000}"/>
    <cellStyle name="Porcentaje 8 3 2" xfId="910" xr:uid="{00000000-0005-0000-0000-000056030000}"/>
    <cellStyle name="Porcentaje 8 3 2 2" xfId="931" xr:uid="{00000000-0005-0000-0000-000057030000}"/>
    <cellStyle name="Porcentaje 8 3 2 2 2" xfId="965" xr:uid="{00000000-0005-0000-0000-000058030000}"/>
    <cellStyle name="Porcentaje 8 3 2 2 2 2" xfId="974" xr:uid="{00000000-0005-0000-0000-000059030000}"/>
    <cellStyle name="Porcentaje 8 3 2 2 3" xfId="985" xr:uid="{00000000-0005-0000-0000-00005A030000}"/>
    <cellStyle name="Porcentaje 8 4" xfId="895" xr:uid="{00000000-0005-0000-0000-00005B030000}"/>
    <cellStyle name="Porcentaje 9" xfId="643" xr:uid="{00000000-0005-0000-0000-00005C030000}"/>
    <cellStyle name="Porcentaje 9 2" xfId="659" xr:uid="{00000000-0005-0000-0000-00005D030000}"/>
    <cellStyle name="Porcentaje 9 2 2" xfId="914" xr:uid="{00000000-0005-0000-0000-00005E030000}"/>
    <cellStyle name="Porcentaje 9 2 3" xfId="936" xr:uid="{00000000-0005-0000-0000-00005F030000}"/>
    <cellStyle name="Porcentaje 9 2 3 2" xfId="948" xr:uid="{00000000-0005-0000-0000-000060030000}"/>
    <cellStyle name="Porcentaje 9 2 3 3" xfId="962" xr:uid="{00000000-0005-0000-0000-000061030000}"/>
    <cellStyle name="Porcentaje 9 2 3 3 2" xfId="979" xr:uid="{00000000-0005-0000-0000-000062030000}"/>
    <cellStyle name="Porcentaje 9 3" xfId="898" xr:uid="{00000000-0005-0000-0000-000063030000}"/>
    <cellStyle name="Porcentual 10" xfId="628" xr:uid="{00000000-0005-0000-0000-000064030000}"/>
    <cellStyle name="Porcentual 10 2" xfId="629" xr:uid="{00000000-0005-0000-0000-000065030000}"/>
    <cellStyle name="Porcentual 2" xfId="149" xr:uid="{00000000-0005-0000-0000-000066030000}"/>
    <cellStyle name="Porcentual 2 2" xfId="184" xr:uid="{00000000-0005-0000-0000-000067030000}"/>
    <cellStyle name="Porcentual 2 3" xfId="545" xr:uid="{00000000-0005-0000-0000-000068030000}"/>
    <cellStyle name="Porcentual 2 4" xfId="546" xr:uid="{00000000-0005-0000-0000-000069030000}"/>
    <cellStyle name="Porcentual 2 5" xfId="547" xr:uid="{00000000-0005-0000-0000-00006A030000}"/>
    <cellStyle name="Porcentual 2 6" xfId="548" xr:uid="{00000000-0005-0000-0000-00006B030000}"/>
    <cellStyle name="Porcentual 2 7" xfId="549" xr:uid="{00000000-0005-0000-0000-00006C030000}"/>
    <cellStyle name="Porcentual 3" xfId="160" xr:uid="{00000000-0005-0000-0000-00006D030000}"/>
    <cellStyle name="Porcentual 3 2" xfId="550" xr:uid="{00000000-0005-0000-0000-00006E030000}"/>
    <cellStyle name="Porcentual 4" xfId="163" xr:uid="{00000000-0005-0000-0000-00006F030000}"/>
    <cellStyle name="Porcentual 4 2" xfId="551" xr:uid="{00000000-0005-0000-0000-000070030000}"/>
    <cellStyle name="Porcentual 4 3" xfId="552" xr:uid="{00000000-0005-0000-0000-000071030000}"/>
    <cellStyle name="Porcentual 5" xfId="179" xr:uid="{00000000-0005-0000-0000-000072030000}"/>
    <cellStyle name="Porcentual 5 10" xfId="748" xr:uid="{00000000-0005-0000-0000-000073030000}"/>
    <cellStyle name="Porcentual 5 2" xfId="183" xr:uid="{00000000-0005-0000-0000-000074030000}"/>
    <cellStyle name="Porcentual 5 3" xfId="208" xr:uid="{00000000-0005-0000-0000-000075030000}"/>
    <cellStyle name="Porcentual 5 3 2" xfId="763" xr:uid="{00000000-0005-0000-0000-000076030000}"/>
    <cellStyle name="Porcentual 5 4" xfId="292" xr:uid="{00000000-0005-0000-0000-000077030000}"/>
    <cellStyle name="Porcentual 5 4 2" xfId="805" xr:uid="{00000000-0005-0000-0000-000078030000}"/>
    <cellStyle name="Porcentual 5 5" xfId="315" xr:uid="{00000000-0005-0000-0000-000079030000}"/>
    <cellStyle name="Porcentual 5 5 2" xfId="827" xr:uid="{00000000-0005-0000-0000-00007A030000}"/>
    <cellStyle name="Porcentual 5 6" xfId="569" xr:uid="{00000000-0005-0000-0000-00007B030000}"/>
    <cellStyle name="Porcentual 5 6 2" xfId="880" xr:uid="{00000000-0005-0000-0000-00007C030000}"/>
    <cellStyle name="Porcentual 5 7" xfId="574" xr:uid="{00000000-0005-0000-0000-00007D030000}"/>
    <cellStyle name="Porcentual 5 7 2" xfId="885" xr:uid="{00000000-0005-0000-0000-00007E030000}"/>
    <cellStyle name="Porcentual 5 8" xfId="640" xr:uid="{00000000-0005-0000-0000-00007F030000}"/>
    <cellStyle name="Porcentual 5 8 2" xfId="896" xr:uid="{00000000-0005-0000-0000-000080030000}"/>
    <cellStyle name="Porcentual 5 9" xfId="646" xr:uid="{00000000-0005-0000-0000-000081030000}"/>
    <cellStyle name="Porcentual 5 9 2" xfId="658" xr:uid="{00000000-0005-0000-0000-000082030000}"/>
    <cellStyle name="Porcentual 5 9 2 2" xfId="913" xr:uid="{00000000-0005-0000-0000-000083030000}"/>
    <cellStyle name="Porcentual 5 9 2 3" xfId="935" xr:uid="{00000000-0005-0000-0000-000084030000}"/>
    <cellStyle name="Porcentual 5 9 2 3 2" xfId="947" xr:uid="{00000000-0005-0000-0000-000085030000}"/>
    <cellStyle name="Porcentual 5 9 2 3 3" xfId="963" xr:uid="{00000000-0005-0000-0000-000086030000}"/>
    <cellStyle name="Porcentual 5 9 2 3 3 2" xfId="980" xr:uid="{00000000-0005-0000-0000-000087030000}"/>
    <cellStyle name="Porcentual 5 9 3" xfId="901" xr:uid="{00000000-0005-0000-0000-000088030000}"/>
    <cellStyle name="Porcentual 6" xfId="553" xr:uid="{00000000-0005-0000-0000-000089030000}"/>
    <cellStyle name="Porcentual 7" xfId="630" xr:uid="{00000000-0005-0000-0000-00008A030000}"/>
    <cellStyle name="Porcentual 7 2" xfId="631" xr:uid="{00000000-0005-0000-0000-00008B030000}"/>
    <cellStyle name="Porcentual 7 3" xfId="632" xr:uid="{00000000-0005-0000-0000-00008C030000}"/>
    <cellStyle name="Porcentual 8" xfId="633" xr:uid="{00000000-0005-0000-0000-00008D030000}"/>
    <cellStyle name="Porcentual 9" xfId="634" xr:uid="{00000000-0005-0000-0000-00008E030000}"/>
    <cellStyle name="Porcentual 9 2" xfId="635" xr:uid="{00000000-0005-0000-0000-00008F030000}"/>
    <cellStyle name="Punto" xfId="119" xr:uid="{00000000-0005-0000-0000-000090030000}"/>
    <cellStyle name="Punto 2" xfId="554" xr:uid="{00000000-0005-0000-0000-000091030000}"/>
    <cellStyle name="Punto 3" xfId="555" xr:uid="{00000000-0005-0000-0000-000092030000}"/>
    <cellStyle name="Punto0" xfId="120" xr:uid="{00000000-0005-0000-0000-000093030000}"/>
    <cellStyle name="Punto0 2" xfId="556" xr:uid="{00000000-0005-0000-0000-000094030000}"/>
    <cellStyle name="reportes1" xfId="557" xr:uid="{00000000-0005-0000-0000-000095030000}"/>
    <cellStyle name="Reportes2" xfId="558" xr:uid="{00000000-0005-0000-0000-000096030000}"/>
    <cellStyle name="reportes3" xfId="559" xr:uid="{00000000-0005-0000-0000-000097030000}"/>
    <cellStyle name="reportes4" xfId="560" xr:uid="{00000000-0005-0000-0000-000098030000}"/>
    <cellStyle name="reportes5" xfId="561" xr:uid="{00000000-0005-0000-0000-000099030000}"/>
    <cellStyle name="Resumen" xfId="121" xr:uid="{00000000-0005-0000-0000-00009A030000}"/>
    <cellStyle name="Resumen 2" xfId="267" xr:uid="{00000000-0005-0000-0000-00009B030000}"/>
    <cellStyle name="Resumen 2 2" xfId="562" xr:uid="{00000000-0005-0000-0000-00009C030000}"/>
    <cellStyle name="Resumen 2 2 2" xfId="877" xr:uid="{00000000-0005-0000-0000-00009D030000}"/>
    <cellStyle name="Resumen 2 2 3" xfId="923" xr:uid="{00000000-0005-0000-0000-00009E030000}"/>
    <cellStyle name="Resumen 2 3" xfId="794" xr:uid="{00000000-0005-0000-0000-00009F030000}"/>
    <cellStyle name="Resumen 2 4" xfId="690" xr:uid="{00000000-0005-0000-0000-0000A0030000}"/>
    <cellStyle name="Resumen 3" xfId="241" xr:uid="{00000000-0005-0000-0000-0000A1030000}"/>
    <cellStyle name="Resumen 3 2" xfId="784" xr:uid="{00000000-0005-0000-0000-0000A2030000}"/>
    <cellStyle name="Resumen 3 3" xfId="874" xr:uid="{00000000-0005-0000-0000-0000A3030000}"/>
    <cellStyle name="Resumen 4" xfId="302" xr:uid="{00000000-0005-0000-0000-0000A4030000}"/>
    <cellStyle name="Resumen 4 2" xfId="814" xr:uid="{00000000-0005-0000-0000-0000A5030000}"/>
    <cellStyle name="Resumen 4 3" xfId="723" xr:uid="{00000000-0005-0000-0000-0000A6030000}"/>
    <cellStyle name="Resumen 5" xfId="307" xr:uid="{00000000-0005-0000-0000-0000A7030000}"/>
    <cellStyle name="Resumen 5 2" xfId="819" xr:uid="{00000000-0005-0000-0000-0000A8030000}"/>
    <cellStyle name="Resumen 5 3" xfId="781" xr:uid="{00000000-0005-0000-0000-0000A9030000}"/>
    <cellStyle name="Resumen 6" xfId="720" xr:uid="{00000000-0005-0000-0000-0000AA030000}"/>
    <cellStyle name="Resumen 7" xfId="835" xr:uid="{00000000-0005-0000-0000-0000AB030000}"/>
    <cellStyle name="Salida 2" xfId="268" xr:uid="{00000000-0005-0000-0000-0000AC030000}"/>
    <cellStyle name="Salida 2 2" xfId="248" xr:uid="{00000000-0005-0000-0000-0000AD030000}"/>
    <cellStyle name="Salida 2 2 2" xfId="787" xr:uid="{00000000-0005-0000-0000-0000AE030000}"/>
    <cellStyle name="Salida 2 2 3" xfId="865" xr:uid="{00000000-0005-0000-0000-0000AF030000}"/>
    <cellStyle name="Salida 2 3" xfId="262" xr:uid="{00000000-0005-0000-0000-0000B0030000}"/>
    <cellStyle name="Salida 2 3 2" xfId="791" xr:uid="{00000000-0005-0000-0000-0000B1030000}"/>
    <cellStyle name="Salida 2 3 3" xfId="785" xr:uid="{00000000-0005-0000-0000-0000B2030000}"/>
    <cellStyle name="Salida 2 4" xfId="293" xr:uid="{00000000-0005-0000-0000-0000B3030000}"/>
    <cellStyle name="Salida 2 4 2" xfId="806" xr:uid="{00000000-0005-0000-0000-0000B4030000}"/>
    <cellStyle name="Salida 2 4 3" xfId="831" xr:uid="{00000000-0005-0000-0000-0000B5030000}"/>
    <cellStyle name="Salida 2 5" xfId="795" xr:uid="{00000000-0005-0000-0000-0000B6030000}"/>
    <cellStyle name="Salida 2 6" xfId="689" xr:uid="{00000000-0005-0000-0000-0000B7030000}"/>
    <cellStyle name="Salida 3" xfId="721" xr:uid="{00000000-0005-0000-0000-0000B8030000}"/>
    <cellStyle name="Salida 3 2" xfId="876" xr:uid="{00000000-0005-0000-0000-0000B9030000}"/>
    <cellStyle name="Salida 4" xfId="122" xr:uid="{00000000-0005-0000-0000-0000BA030000}"/>
    <cellStyle name="Style 1" xfId="198" xr:uid="{00000000-0005-0000-0000-0000BB030000}"/>
    <cellStyle name="Style 2" xfId="199" xr:uid="{00000000-0005-0000-0000-0000BC030000}"/>
    <cellStyle name="Style 27" xfId="123" xr:uid="{00000000-0005-0000-0000-0000BD030000}"/>
    <cellStyle name="Text" xfId="124" xr:uid="{00000000-0005-0000-0000-0000BE030000}"/>
    <cellStyle name="Text 2" xfId="563" xr:uid="{00000000-0005-0000-0000-0000BF030000}"/>
    <cellStyle name="Text 2 2" xfId="564" xr:uid="{00000000-0005-0000-0000-0000C0030000}"/>
    <cellStyle name="Text 3" xfId="565" xr:uid="{00000000-0005-0000-0000-0000C1030000}"/>
    <cellStyle name="Texto de advertencia 2" xfId="269" xr:uid="{00000000-0005-0000-0000-0000C2030000}"/>
    <cellStyle name="Texto de advertencia 3" xfId="724" xr:uid="{00000000-0005-0000-0000-0000C3030000}"/>
    <cellStyle name="Texto de advertencia 4" xfId="125" xr:uid="{00000000-0005-0000-0000-0000C4030000}"/>
    <cellStyle name="Texto explicativo 2" xfId="270" xr:uid="{00000000-0005-0000-0000-0000C5030000}"/>
    <cellStyle name="Texto explicativo 3" xfId="725" xr:uid="{00000000-0005-0000-0000-0000C6030000}"/>
    <cellStyle name="Texto explicativo 4" xfId="126" xr:uid="{00000000-0005-0000-0000-0000C7030000}"/>
    <cellStyle name="Title" xfId="127" xr:uid="{00000000-0005-0000-0000-0000C8030000}"/>
    <cellStyle name="Título 1 2" xfId="272" xr:uid="{00000000-0005-0000-0000-0000C9030000}"/>
    <cellStyle name="Título 2 2" xfId="273" xr:uid="{00000000-0005-0000-0000-0000CA030000}"/>
    <cellStyle name="Título 2 3" xfId="729" xr:uid="{00000000-0005-0000-0000-0000CB030000}"/>
    <cellStyle name="Título 2 4" xfId="130" xr:uid="{00000000-0005-0000-0000-0000CC030000}"/>
    <cellStyle name="Título 3 2" xfId="274" xr:uid="{00000000-0005-0000-0000-0000CD030000}"/>
    <cellStyle name="Título 3 3" xfId="730" xr:uid="{00000000-0005-0000-0000-0000CE030000}"/>
    <cellStyle name="Título 3 4" xfId="131" xr:uid="{00000000-0005-0000-0000-0000CF030000}"/>
    <cellStyle name="Título 4" xfId="271" xr:uid="{00000000-0005-0000-0000-0000D0030000}"/>
    <cellStyle name="Título 5" xfId="727" xr:uid="{00000000-0005-0000-0000-0000D1030000}"/>
    <cellStyle name="Título 6" xfId="128" xr:uid="{00000000-0005-0000-0000-0000D2030000}"/>
    <cellStyle name="Total 2" xfId="275" xr:uid="{00000000-0005-0000-0000-0000D3030000}"/>
    <cellStyle name="Total 3" xfId="731" xr:uid="{00000000-0005-0000-0000-0000D4030000}"/>
    <cellStyle name="Total 4" xfId="132" xr:uid="{00000000-0005-0000-0000-0000D5030000}"/>
    <cellStyle name="Warning Text" xfId="133" xr:uid="{00000000-0005-0000-0000-0000D6030000}"/>
    <cellStyle name="wilman" xfId="566" xr:uid="{00000000-0005-0000-0000-0000D7030000}"/>
    <cellStyle name="ДАТА" xfId="134" xr:uid="{00000000-0005-0000-0000-0000D8030000}"/>
    <cellStyle name="ДЕНЕЖНЫЙ_BOPENGC" xfId="135" xr:uid="{00000000-0005-0000-0000-0000D9030000}"/>
    <cellStyle name="ЗАГОЛОВОК1" xfId="136" xr:uid="{00000000-0005-0000-0000-0000DA030000}"/>
    <cellStyle name="ЗАГОЛОВОК2" xfId="137" xr:uid="{00000000-0005-0000-0000-0000DB030000}"/>
    <cellStyle name="ИТОГОВЫЙ" xfId="138" xr:uid="{00000000-0005-0000-0000-0000DC030000}"/>
    <cellStyle name="ИТОГОВЫЙ 2" xfId="567" xr:uid="{00000000-0005-0000-0000-0000DD030000}"/>
    <cellStyle name="Обычный_BOPENGC" xfId="139" xr:uid="{00000000-0005-0000-0000-0000DE030000}"/>
    <cellStyle name="ПРОЦЕНТНЫЙ_BOPENGC" xfId="140" xr:uid="{00000000-0005-0000-0000-0000DF030000}"/>
    <cellStyle name="ТЕКСТ" xfId="141" xr:uid="{00000000-0005-0000-0000-0000E0030000}"/>
    <cellStyle name="ФИКСИРОВАННЫЙ" xfId="142" xr:uid="{00000000-0005-0000-0000-0000E1030000}"/>
    <cellStyle name="ФИНАНСОВЫЙ_BOPENGC" xfId="143" xr:uid="{00000000-0005-0000-0000-0000E2030000}"/>
  </cellStyles>
  <dxfs count="2"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5C72BC"/>
      <color rgb="FF2A2DD1"/>
      <color rgb="FFFA9496"/>
      <color rgb="FFFCB6B8"/>
      <color rgb="FFF9F9F9"/>
      <color rgb="FF6895FB"/>
      <color rgb="FFECF5F7"/>
      <color rgb="FFFF9900"/>
      <color rgb="FF000099"/>
      <color rgb="FFB06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143-4B00-A7BF-8630B09CD9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B5-4101-AC55-A5784B064F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143-4B00-A7BF-8630B09CD9AC}"/>
              </c:ext>
            </c:extLst>
          </c:dPt>
          <c:dLbls>
            <c:dLbl>
              <c:idx val="0"/>
              <c:layout>
                <c:manualLayout>
                  <c:x val="-4.5379224712025046E-2"/>
                  <c:y val="2.73283719068640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43-4B00-A7BF-8630B09CD9A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C6B5-4101-AC55-A5784B064F30}"/>
                </c:ext>
              </c:extLst>
            </c:dLbl>
            <c:dLbl>
              <c:idx val="2"/>
              <c:layout>
                <c:manualLayout>
                  <c:x val="3.8324811044727666E-2"/>
                  <c:y val="-0.129809994609928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43-4B00-A7BF-8630B09CD9A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n'!$A$27:$A$29</c:f>
              <c:strCache>
                <c:ptCount val="3"/>
                <c:pt idx="0">
                  <c:v>DIAN Internos</c:v>
                </c:pt>
                <c:pt idx="1">
                  <c:v>DIAN Externos</c:v>
                </c:pt>
                <c:pt idx="2">
                  <c:v>No Tributarios</c:v>
                </c:pt>
              </c:strCache>
            </c:strRef>
          </c:cat>
          <c:val>
            <c:numRef>
              <c:f>'Graficas n'!$B$27:$B$29</c:f>
              <c:numCache>
                <c:formatCode>_-* #,##0.0_-;\-* #,##0.0_-;_-* "-"??_-;_-@_-</c:formatCode>
                <c:ptCount val="3"/>
                <c:pt idx="0">
                  <c:v>266.589154408399</c:v>
                </c:pt>
                <c:pt idx="1">
                  <c:v>37.915613999999998</c:v>
                </c:pt>
                <c:pt idx="2">
                  <c:v>1.2731600000000001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43-4B00-A7BF-8630B09CD9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'Graficas n'!$A$162</c:f>
              <c:strCache>
                <c:ptCount val="1"/>
                <c:pt idx="0">
                  <c:v>Funcionamiento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838C6AD-BB79-42FA-8FF4-064CB69DE0EC}" type="SERIESNAME">
                      <a:rPr lang="en-US" sz="105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[NOMBRE DE LA SERIE]</a:t>
                    </a:fld>
                    <a:r>
                      <a:rPr lang="en-US" sz="1050" b="1">
                        <a:solidFill>
                          <a:schemeClr val="bg1"/>
                        </a:solidFill>
                      </a:rPr>
                      <a:t> </a:t>
                    </a:r>
                    <a:fld id="{ABF3B34C-15A6-454C-836C-C5677075B520}" type="CELLRANGE">
                      <a:rPr lang="en-US" sz="1050" b="1">
                        <a:solidFill>
                          <a:schemeClr val="bg1"/>
                        </a:solidFill>
                      </a:rPr>
                      <a:pPr/>
                      <a:t>[CELLRANGE]</a:t>
                    </a:fld>
                    <a:r>
                      <a:rPr lang="en-US" sz="1050" b="1" baseline="0">
                        <a:solidFill>
                          <a:schemeClr val="bg1"/>
                        </a:solidFill>
                      </a:rPr>
                      <a:t>; </a:t>
                    </a:r>
                    <a:fld id="{72C53D99-E28C-4C4B-96D1-BBCCD6874D52}" type="VALUE">
                      <a:rPr lang="en-US" sz="1050" b="1" baseline="0">
                        <a:solidFill>
                          <a:schemeClr val="bg1"/>
                        </a:solidFill>
                      </a:rPr>
                      <a:pPr/>
                      <a:t>[VALOR]</a:t>
                    </a:fld>
                    <a:endParaRPr lang="en-US" sz="1050" b="1" baseline="0">
                      <a:solidFill>
                        <a:schemeClr val="bg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24F1-4850-911F-406CF787EB88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05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3BDE6CA-44C8-49F1-A3E9-DAFB6D32CB17}" type="SERIESNAME"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1050" b="1" i="0" u="none" strike="noStrike" kern="1200" baseline="0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+mn-cs"/>
                        </a:defRPr>
                      </a:pPr>
                      <a:t>[NOMBRE DE LA SERIE]</a:t>
                    </a:fld>
                    <a:r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3DED5A40-E8DB-4D01-9309-DC1C36C8AABD}" type="CELLRANGE">
                      <a:rPr lang="en-US" sz="105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1050" b="1" i="0" u="none" strike="noStrike" kern="1200" baseline="0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+mn-cs"/>
                        </a:defRPr>
                      </a:pPr>
                      <a:t>[CELLRANGE]</a:t>
                    </a:fld>
                    <a:r>
                      <a:rPr lang="en-US" sz="105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4DD3560B-B46F-4561-8BBB-98B8A9BA734C}" type="VALUE">
                      <a:rPr lang="en-US" sz="105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1050" b="1" i="0" u="none" strike="noStrike" kern="1200" baseline="0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  <a:cs typeface="+mn-cs"/>
                        </a:defRPr>
                      </a:pPr>
                      <a:t>[VALOR]</a:t>
                    </a:fld>
                    <a:endParaRPr lang="en-US" sz="1050" baseline="0"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24F1-4850-911F-406CF787E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n'!$B$161:$C$161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n'!$B$162:$C$162</c:f>
              <c:numCache>
                <c:formatCode>_-* #,##0.0_-;\-* #,##0.0_-;_-* "-"??_-;_-@_-</c:formatCode>
                <c:ptCount val="2"/>
                <c:pt idx="0">
                  <c:v>308.85520162327305</c:v>
                </c:pt>
                <c:pt idx="1">
                  <c:v>327.93771126438997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n'!$D$162:$E$162</c15:f>
                <c15:dlblRangeCache>
                  <c:ptCount val="2"/>
                  <c:pt idx="0">
                    <c:v>61,4%</c:v>
                  </c:pt>
                  <c:pt idx="1">
                    <c:v>62,7%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4F1-4850-911F-406CF787EB88}"/>
            </c:ext>
          </c:extLst>
        </c:ser>
        <c:ser>
          <c:idx val="1"/>
          <c:order val="1"/>
          <c:tx>
            <c:strRef>
              <c:f>'Graficas n'!$A$163</c:f>
              <c:strCache>
                <c:ptCount val="1"/>
                <c:pt idx="0">
                  <c:v>Servicio de la Deuda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D30F914-2E12-406B-B9EC-67A615358ED0}" type="SERIESNAME"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[NOMBRE DE LA SERIE]</a:t>
                    </a:fld>
                    <a:r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                 </a:t>
                    </a:r>
                    <a:fld id="{E726BF3E-6F33-401B-99A9-104E6AF90AE4}" type="CELLRANGE">
                      <a:rPr lang="en-US" sz="105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[CELLRANGE]</a:t>
                    </a:fld>
                    <a:r>
                      <a:rPr lang="en-US" sz="105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164FCC4B-C706-459E-BEB3-801CDC1B5CCF}" type="VALUE">
                      <a:rPr lang="en-US" sz="105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[VALOR]</a:t>
                    </a:fld>
                    <a:endParaRPr lang="en-US" sz="1050" baseline="0"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634813422233866"/>
                      <c:h val="0.16563307666192903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4F1-4850-911F-406CF787EB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01BB489-3D40-4C79-85AC-A6A07F1CCF81}" type="SERIESNAME"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[NOMBRE DE LA SERIE]</a:t>
                    </a:fld>
                    <a:r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Century Gothic" panose="020B0502020202020204" pitchFamily="34" charset="0"/>
                      </a:rPr>
                      <a:t>                    </a:t>
                    </a:r>
                    <a:fld id="{535E4B83-082E-424C-9B29-A0D98FB8D8B9}" type="CELLRANGE">
                      <a:rPr lang="en-US" sz="1050"/>
                      <a:pPr/>
                      <a:t>[CELLRANGE]</a:t>
                    </a:fld>
                    <a:r>
                      <a:rPr lang="en-US" sz="1050" baseline="0"/>
                      <a:t>; </a:t>
                    </a:r>
                    <a:fld id="{FF916707-C3FD-48B0-B17F-FCC364C7ACB8}" type="VALUE">
                      <a:rPr lang="en-US" sz="1050" baseline="0"/>
                      <a:pPr/>
                      <a:t>[VALOR]</a:t>
                    </a:fld>
                    <a:endParaRPr lang="en-US" sz="105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518969880502484"/>
                      <c:h val="0.16773430134756465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24F1-4850-911F-406CF787E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n'!$B$161:$C$161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n'!$B$163:$C$163</c:f>
              <c:numCache>
                <c:formatCode>_-* #,##0.0_-;\-* #,##0.0_-;_-* "-"??_-;_-@_-</c:formatCode>
                <c:ptCount val="2"/>
                <c:pt idx="0">
                  <c:v>94.521847301682996</c:v>
                </c:pt>
                <c:pt idx="1">
                  <c:v>112.60518639403399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n'!$D$163:$E$163</c15:f>
                <c15:dlblRangeCache>
                  <c:ptCount val="2"/>
                  <c:pt idx="0">
                    <c:v>18,8%</c:v>
                  </c:pt>
                  <c:pt idx="1">
                    <c:v>21,5%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24F1-4850-911F-406CF787EB88}"/>
            </c:ext>
          </c:extLst>
        </c:ser>
        <c:ser>
          <c:idx val="2"/>
          <c:order val="2"/>
          <c:tx>
            <c:strRef>
              <c:f>'Graficas n'!$A$164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E88CAB2-F2A3-4249-A46C-6C0B914F683A}" type="SERIESNAME"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[NOMBRE DE LA SERIE]</a:t>
                    </a:fld>
                    <a:r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Century Gothic" panose="020B0502020202020204" pitchFamily="34" charset="0"/>
                      </a:rPr>
                      <a:t>                    </a:t>
                    </a:r>
                    <a:fld id="{6876E8C5-242B-4565-BB84-150C9A317D40}" type="CELLRANGE">
                      <a:rPr lang="en-US" sz="1050"/>
                      <a:pPr/>
                      <a:t>[CELLRANGE]</a:t>
                    </a:fld>
                    <a:r>
                      <a:rPr lang="en-US" sz="1050" baseline="0"/>
                      <a:t>; </a:t>
                    </a:r>
                    <a:fld id="{E70D136A-3EE8-40FB-A868-2F2629507370}" type="VALUE">
                      <a:rPr lang="en-US" sz="1050" baseline="0"/>
                      <a:pPr/>
                      <a:t>[VALOR]</a:t>
                    </a:fld>
                    <a:endParaRPr lang="en-US" sz="105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24F1-4850-911F-406CF787EB88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E024181-C726-4F91-9CD7-14125D6692B1}" type="SERIESNAME"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[NOMBRE DE LA SERIE]</a:t>
                    </a:fld>
                    <a:r>
                      <a:rPr lang="en-US" sz="1050" b="1" i="0" u="none" strike="noStrike" kern="1200" baseline="0">
                        <a:solidFill>
                          <a:sysClr val="window" lastClr="FFFFFF"/>
                        </a:solidFill>
                        <a:latin typeface="Century Gothic" panose="020B0502020202020204" pitchFamily="34" charset="0"/>
                      </a:rPr>
                      <a:t>                </a:t>
                    </a:r>
                    <a:fld id="{CCC4927D-0D24-48F3-884F-BC870DFF6112}" type="CELLRANGE">
                      <a:rPr lang="en-US" sz="1050"/>
                      <a:pPr/>
                      <a:t>[CELLRANGE]</a:t>
                    </a:fld>
                    <a:r>
                      <a:rPr lang="en-US" sz="1050" baseline="0"/>
                      <a:t>;  </a:t>
                    </a:r>
                    <a:fld id="{BCE801C2-534C-46B5-8DFC-A95CA8804330}" type="VALUE">
                      <a:rPr lang="en-US" sz="1050" baseline="0"/>
                      <a:pPr/>
                      <a:t>[VALOR]</a:t>
                    </a:fld>
                    <a:endParaRPr lang="en-US" sz="1050" baseline="0"/>
                  </a:p>
                </c:rich>
              </c:tx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24F1-4850-911F-406CF787EB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n'!$B$161:$C$161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n'!$B$164:$C$164</c:f>
              <c:numCache>
                <c:formatCode>_-* #,##0.0_-;\-* #,##0.0_-;_-* "-"??_-;_-@_-</c:formatCode>
                <c:ptCount val="2"/>
                <c:pt idx="0">
                  <c:v>99.867113667306</c:v>
                </c:pt>
                <c:pt idx="1">
                  <c:v>82.464234798280003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n'!$D$164:$E$164</c15:f>
                <c15:dlblRangeCache>
                  <c:ptCount val="2"/>
                  <c:pt idx="0">
                    <c:v>19,8%</c:v>
                  </c:pt>
                  <c:pt idx="1">
                    <c:v>15,8%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24F1-4850-911F-406CF787EB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6"/>
        <c:overlap val="100"/>
        <c:axId val="1343774079"/>
        <c:axId val="1343774495"/>
      </c:barChart>
      <c:catAx>
        <c:axId val="13437740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343774495"/>
        <c:crosses val="autoZero"/>
        <c:auto val="1"/>
        <c:lblAlgn val="ctr"/>
        <c:lblOffset val="100"/>
        <c:noMultiLvlLbl val="0"/>
      </c:catAx>
      <c:valAx>
        <c:axId val="1343774495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13437740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50"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'Graficas n'!$A$178:$A$184</c:f>
            </c:multiLvlStrRef>
          </c:cat>
          <c:val>
            <c:numRef>
              <c:f>'Graficas n'!$B$178:$B$184</c:f>
            </c:numRef>
          </c:val>
          <c:extLst>
            <c:ext xmlns:c15="http://schemas.microsoft.com/office/drawing/2012/chart" uri="{02D57815-91ED-43cb-92C2-25804820EDAC}">
              <c15:datalabelsRange>
                <c15:f>'Graficas n'!$D$178:$D$184</c15:f>
              </c15:datalabelsRange>
            </c:ext>
            <c:ext xmlns:c16="http://schemas.microsoft.com/office/drawing/2014/chart" uri="{C3380CC4-5D6E-409C-BE32-E72D297353CC}">
              <c16:uniqueId val="{00000000-1CC0-4396-9EA3-090FF5607E39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'Graficas n'!$A$178:$A$184</c:f>
            </c:multiLvlStrRef>
          </c:cat>
          <c:val>
            <c:numRef>
              <c:f>'Graficas n'!$C$178:$C$184</c:f>
            </c:numRef>
          </c:val>
          <c:extLst>
            <c:ext xmlns:c15="http://schemas.microsoft.com/office/drawing/2012/chart" uri="{02D57815-91ED-43cb-92C2-25804820EDAC}">
              <c15:datalabelsRange>
                <c15:f>'Graficas n'!$E$178:$E$184</c15:f>
              </c15:datalabelsRange>
            </c:ext>
            <c:ext xmlns:c16="http://schemas.microsoft.com/office/drawing/2014/chart" uri="{C3380CC4-5D6E-409C-BE32-E72D297353CC}">
              <c16:uniqueId val="{00000001-1CC0-4396-9EA3-090FF5607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"/>
        <c:overlap val="100"/>
        <c:axId val="1441390464"/>
        <c:axId val="1441397120"/>
      </c:barChart>
      <c:catAx>
        <c:axId val="14413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1441397120"/>
        <c:crosses val="autoZero"/>
        <c:auto val="1"/>
        <c:lblAlgn val="ctr"/>
        <c:lblOffset val="100"/>
        <c:noMultiLvlLbl val="0"/>
      </c:catAx>
      <c:valAx>
        <c:axId val="14413971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4413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'Graficas n'!$C$208</c:f>
              <c:strCache>
                <c:ptCount val="1"/>
                <c:pt idx="0">
                  <c:v>Externa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'Graficas n'!$A$209:$B$216</c:f>
            </c:multiLvlStrRef>
          </c:cat>
          <c:val>
            <c:numRef>
              <c:f>'Graficas n'!$C$209:$C$216</c:f>
            </c:numRef>
          </c:val>
          <c:extLst>
            <c:ext xmlns:c15="http://schemas.microsoft.com/office/drawing/2012/chart" uri="{02D57815-91ED-43cb-92C2-25804820EDAC}">
              <c15:datalabelsRange>
                <c15:f>'Graficas n'!$F$209:$F$214</c15:f>
              </c15:datalabelsRange>
            </c:ext>
            <c:ext xmlns:c16="http://schemas.microsoft.com/office/drawing/2014/chart" uri="{C3380CC4-5D6E-409C-BE32-E72D297353CC}">
              <c16:uniqueId val="{00000000-D90E-455D-B59F-7307BB0A6707}"/>
            </c:ext>
          </c:extLst>
        </c:ser>
        <c:ser>
          <c:idx val="1"/>
          <c:order val="1"/>
          <c:tx>
            <c:strRef>
              <c:f>'Graficas n'!$D$208</c:f>
              <c:strCache>
                <c:ptCount val="1"/>
                <c:pt idx="0">
                  <c:v>Interna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5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multiLvlStrRef>
              <c:f>'Graficas n'!$A$209:$B$216</c:f>
            </c:multiLvlStrRef>
          </c:cat>
          <c:val>
            <c:numRef>
              <c:f>'Graficas n'!$D$209:$D$216</c:f>
            </c:numRef>
          </c:val>
          <c:extLst>
            <c:ext xmlns:c15="http://schemas.microsoft.com/office/drawing/2012/chart" uri="{02D57815-91ED-43cb-92C2-25804820EDAC}">
              <c15:datalabelsRange>
                <c15:f>'Graficas n'!$G$209:$G$216</c15:f>
              </c15:datalabelsRange>
            </c:ext>
            <c:ext xmlns:c16="http://schemas.microsoft.com/office/drawing/2014/chart" uri="{C3380CC4-5D6E-409C-BE32-E72D297353CC}">
              <c16:uniqueId val="{00000001-D90E-455D-B59F-7307BB0A6707}"/>
            </c:ext>
          </c:extLst>
        </c:ser>
        <c:ser>
          <c:idx val="2"/>
          <c:order val="2"/>
          <c:tx>
            <c:strRef>
              <c:f>'Graficas n'!$E$208</c:f>
              <c:strCache>
                <c:ptCount val="1"/>
                <c:pt idx="0">
                  <c:v>Acuerdo Marco de Retribución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'Graficas n'!$A$209:$B$216</c:f>
            </c:multiLvlStrRef>
          </c:cat>
          <c:val>
            <c:numRef>
              <c:f>'Graficas n'!$E$209:$E$216</c:f>
            </c:numRef>
          </c:val>
          <c:extLst>
            <c:ext xmlns:c15="http://schemas.microsoft.com/office/drawing/2012/chart" uri="{02D57815-91ED-43cb-92C2-25804820EDAC}">
              <c15:datalabelsRange>
                <c15:f>('Graficas n'!$E$210,'Graficas n'!$H$210)</c15:f>
              </c15:datalabelsRange>
            </c:ext>
            <c:ext xmlns:c16="http://schemas.microsoft.com/office/drawing/2014/chart" uri="{C3380CC4-5D6E-409C-BE32-E72D297353CC}">
              <c16:uniqueId val="{00000000-19F6-4155-9F03-3AC0A327C10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1594029231"/>
        <c:axId val="1594042127"/>
      </c:barChart>
      <c:catAx>
        <c:axId val="15940292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CO"/>
          </a:p>
        </c:txPr>
        <c:crossAx val="1594042127"/>
        <c:crosses val="autoZero"/>
        <c:auto val="1"/>
        <c:lblAlgn val="ctr"/>
        <c:lblOffset val="100"/>
        <c:noMultiLvlLbl val="0"/>
      </c:catAx>
      <c:valAx>
        <c:axId val="1594042127"/>
        <c:scaling>
          <c:orientation val="minMax"/>
          <c:max val="40"/>
        </c:scaling>
        <c:delete val="1"/>
        <c:axPos val="l"/>
        <c:numFmt formatCode="_-* #,##0.0_-;\-* #,##0.0_-;_-* &quot;-&quot;??_-;_-@_-" sourceLinked="1"/>
        <c:majorTickMark val="out"/>
        <c:minorTickMark val="none"/>
        <c:tickLblPos val="nextTo"/>
        <c:crossAx val="1594029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'Graficas n'!$A$239</c:f>
              <c:strCache>
                <c:ptCount val="1"/>
                <c:pt idx="0">
                  <c:v>Inclusión Social Y Reconciliación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n'!$B$239:$C$239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n'!$D$239:$E$239</c15:f>
              </c15:datalabelsRange>
            </c:ext>
            <c:ext xmlns:c16="http://schemas.microsoft.com/office/drawing/2014/chart" uri="{C3380CC4-5D6E-409C-BE32-E72D297353CC}">
              <c16:uniqueId val="{00000000-A305-471E-9E1B-30389CE4D13F}"/>
            </c:ext>
          </c:extLst>
        </c:ser>
        <c:ser>
          <c:idx val="1"/>
          <c:order val="1"/>
          <c:tx>
            <c:strRef>
              <c:f>'Graficas n'!$A$240</c:f>
              <c:strCache>
                <c:ptCount val="1"/>
                <c:pt idx="0">
                  <c:v>Transporte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n'!$B$240:$C$240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n'!$D$240:$E$240</c15:f>
              </c15:datalabelsRange>
            </c:ext>
            <c:ext xmlns:c16="http://schemas.microsoft.com/office/drawing/2014/chart" uri="{C3380CC4-5D6E-409C-BE32-E72D297353CC}">
              <c16:uniqueId val="{00000001-A305-471E-9E1B-30389CE4D13F}"/>
            </c:ext>
          </c:extLst>
        </c:ser>
        <c:ser>
          <c:idx val="2"/>
          <c:order val="2"/>
          <c:tx>
            <c:strRef>
              <c:f>'Graficas n'!$A$241</c:f>
              <c:strCache>
                <c:ptCount val="1"/>
                <c:pt idx="0">
                  <c:v>Educación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n'!$B$241:$C$241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n'!$D$241:$E$241</c15:f>
              </c15:datalabelsRange>
            </c:ext>
            <c:ext xmlns:c16="http://schemas.microsoft.com/office/drawing/2014/chart" uri="{C3380CC4-5D6E-409C-BE32-E72D297353CC}">
              <c16:uniqueId val="{00000002-A305-471E-9E1B-30389CE4D13F}"/>
            </c:ext>
          </c:extLst>
        </c:ser>
        <c:ser>
          <c:idx val="3"/>
          <c:order val="3"/>
          <c:tx>
            <c:strRef>
              <c:f>'Graficas n'!$A$242</c:f>
              <c:strCache>
                <c:ptCount val="1"/>
                <c:pt idx="0">
                  <c:v>Trabajo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n'!$B$242:$C$242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n'!$D$242:$E$242</c15:f>
              </c15:datalabelsRange>
            </c:ext>
            <c:ext xmlns:c16="http://schemas.microsoft.com/office/drawing/2014/chart" uri="{C3380CC4-5D6E-409C-BE32-E72D297353CC}">
              <c16:uniqueId val="{00000003-A305-471E-9E1B-30389CE4D13F}"/>
            </c:ext>
          </c:extLst>
        </c:ser>
        <c:ser>
          <c:idx val="4"/>
          <c:order val="4"/>
          <c:tx>
            <c:strRef>
              <c:f>'Graficas n'!$A$243</c:f>
              <c:strCache>
                <c:ptCount val="1"/>
                <c:pt idx="0">
                  <c:v>Hacienda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n'!$B$243:$C$243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n'!$D$243:$E$243</c15:f>
              </c15:datalabelsRange>
            </c:ext>
            <c:ext xmlns:c16="http://schemas.microsoft.com/office/drawing/2014/chart" uri="{C3380CC4-5D6E-409C-BE32-E72D297353CC}">
              <c16:uniqueId val="{00000004-A305-471E-9E1B-30389CE4D13F}"/>
            </c:ext>
          </c:extLst>
        </c:ser>
        <c:ser>
          <c:idx val="5"/>
          <c:order val="5"/>
          <c:tx>
            <c:strRef>
              <c:f>'Graficas n'!$A$244</c:f>
              <c:strCache>
                <c:ptCount val="1"/>
                <c:pt idx="0">
                  <c:v>Resto de Sectores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'Graficas n'!$B$244:$C$244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'Graficas n'!$B$238:$C$238</c15:sqref>
                        </c15:formulaRef>
                      </c:ext>
                    </c:extLst>
                  </c:multiLvlStrRef>
                </c15:cat>
              </c15:filteredCategoryTitle>
            </c:ext>
            <c:ext xmlns:c15="http://schemas.microsoft.com/office/drawing/2012/chart" uri="{02D57815-91ED-43cb-92C2-25804820EDAC}">
              <c15:datalabelsRange>
                <c15:f>'Graficas n'!$D$244:$E$244</c15:f>
              </c15:datalabelsRange>
            </c:ext>
            <c:ext xmlns:c16="http://schemas.microsoft.com/office/drawing/2014/chart" uri="{C3380CC4-5D6E-409C-BE32-E72D297353CC}">
              <c16:uniqueId val="{00000005-A305-471E-9E1B-30389CE4D1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1081883231"/>
        <c:axId val="1081883647"/>
      </c:barChart>
      <c:catAx>
        <c:axId val="1081883231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81883647"/>
        <c:crosses val="autoZero"/>
        <c:auto val="1"/>
        <c:lblAlgn val="ctr"/>
        <c:lblOffset val="100"/>
        <c:noMultiLvlLbl val="0"/>
      </c:catAx>
      <c:valAx>
        <c:axId val="1081883647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108188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427528566949355"/>
          <c:y val="8.5737493224744998E-2"/>
          <c:w val="0.40333495753657173"/>
          <c:h val="0.627449776103093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2D-4885-8333-8A7F6495E34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2D-4885-8333-8A7F6495E34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2D-4885-8333-8A7F6495E34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2D-4885-8333-8A7F6495E34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2D-4885-8333-8A7F6495E34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65-4C4E-9575-3AE047A274E7}"/>
              </c:ext>
            </c:extLst>
          </c:dPt>
          <c:dLbls>
            <c:dLbl>
              <c:idx val="5"/>
              <c:layout>
                <c:manualLayout>
                  <c:x val="-8.6914269680607569E-3"/>
                  <c:y val="-6.500150220007112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D65-4C4E-9575-3AE047A274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n'!$A$47:$A$52</c:f>
              <c:strCache>
                <c:ptCount val="6"/>
                <c:pt idx="0">
                  <c:v>ANH</c:v>
                </c:pt>
                <c:pt idx="1">
                  <c:v>ICBF</c:v>
                </c:pt>
                <c:pt idx="2">
                  <c:v>FUTIC</c:v>
                </c:pt>
                <c:pt idx="3">
                  <c:v>AEROCIVL</c:v>
                </c:pt>
                <c:pt idx="4">
                  <c:v>SENA</c:v>
                </c:pt>
                <c:pt idx="5">
                  <c:v>Otros</c:v>
                </c:pt>
              </c:strCache>
            </c:strRef>
          </c:cat>
          <c:val>
            <c:numRef>
              <c:f>'Graficas n'!$B$47:$B$52</c:f>
              <c:numCache>
                <c:formatCode>_-* #,##0.0_-;\-* #,##0.0_-;_-* "-"??_-;_-@_-</c:formatCode>
                <c:ptCount val="6"/>
                <c:pt idx="0">
                  <c:v>3.4501003610819998</c:v>
                </c:pt>
                <c:pt idx="1">
                  <c:v>4.4200884605869994</c:v>
                </c:pt>
                <c:pt idx="2">
                  <c:v>1.680930986918</c:v>
                </c:pt>
                <c:pt idx="3">
                  <c:v>3.1213608347740003</c:v>
                </c:pt>
                <c:pt idx="4">
                  <c:v>3.0704103288669997</c:v>
                </c:pt>
                <c:pt idx="5">
                  <c:v>11.565572894167996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03-4E02-B57D-7BBD324CA6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9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80354918281983"/>
          <c:y val="0.77378914229238294"/>
          <c:w val="0.69644299490794193"/>
          <c:h val="0.187209956387574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rgbClr val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21743321971564E-3"/>
          <c:y val="2.548881694121425E-2"/>
          <c:w val="0.97194202744861047"/>
          <c:h val="0.9490223661175715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384078832624019"/>
                  <c:y val="-4.272189506373549E-3"/>
                </c:manualLayout>
              </c:layout>
              <c:tx>
                <c:rich>
                  <a:bodyPr/>
                  <a:lstStyle/>
                  <a:p>
                    <a:fld id="{F52DDB96-0746-44A9-B0F1-6B35E5D65E28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DD58E6A-05D6-4D7E-B951-2BDB139A0603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57687156450874"/>
                      <c:h val="8.972825894063897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BC3-4638-96E5-F1D9F5023671}"/>
                </c:ext>
              </c:extLst>
            </c:dLbl>
            <c:dLbl>
              <c:idx val="1"/>
              <c:layout>
                <c:manualLayout>
                  <c:x val="-0.15380929765245788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FCACA5F-C3A6-404E-90DE-5F004EF62F83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1B92152C-7C43-4790-BA9F-BE0B7C41DC8B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BC3-4638-96E5-F1D9F5023671}"/>
                </c:ext>
              </c:extLst>
            </c:dLbl>
            <c:dLbl>
              <c:idx val="2"/>
              <c:layout>
                <c:manualLayout>
                  <c:x val="-0.15347212985788344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B68F4C8-C6F6-4FD9-B1C8-4D4E98096E99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E4A780A5-EB14-418F-9865-235BF4972DF8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BC3-4638-96E5-F1D9F5023671}"/>
                </c:ext>
              </c:extLst>
            </c:dLbl>
            <c:dLbl>
              <c:idx val="3"/>
              <c:layout>
                <c:manualLayout>
                  <c:x val="-0.14946508648237528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94D7D3AA-0C01-46E7-9746-F36A854F1A81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7B128416-8732-4AD2-9B53-99FA37BCD46D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BC3-4638-96E5-F1D9F5023671}"/>
                </c:ext>
              </c:extLst>
            </c:dLbl>
            <c:dLbl>
              <c:idx val="4"/>
              <c:layout>
                <c:manualLayout>
                  <c:x val="-0.1741808213737055"/>
                  <c:y val="1.7767398458429439E-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BA9EC8DA-A485-40F6-BED7-369EEB1DD9AD}" type="CELLRANGE">
                      <a:rPr lang="en-US" sz="90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EAF1C9C0-4B0A-451D-AA8C-9CA56F61E0B9}" type="CATEGORYNAME">
                      <a:rPr lang="en-US" sz="900" baseline="0"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sz="900" baseline="0"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5763812478"/>
                      <c:h val="8.972820499882201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BC3-4638-96E5-F1D9F5023671}"/>
                </c:ext>
              </c:extLst>
            </c:dLbl>
            <c:dLbl>
              <c:idx val="5"/>
              <c:layout>
                <c:manualLayout>
                  <c:x val="-0.1429057507201382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CD26636C-1015-4CF9-9328-5EE5BCD42F51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564CFBDB-B045-41F5-92D7-5B77579B5CA3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4BC3-4638-96E5-F1D9F5023671}"/>
                </c:ext>
              </c:extLst>
            </c:dLbl>
            <c:dLbl>
              <c:idx val="6"/>
              <c:layout>
                <c:manualLayout>
                  <c:x val="-0.14181742045077039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902E6EB-6937-4006-A7E5-7F7279BAD81D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3E4EA832-FCB6-4E33-A687-235AD208779A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BC3-4638-96E5-F1D9F5023671}"/>
                </c:ext>
              </c:extLst>
            </c:dLbl>
            <c:dLbl>
              <c:idx val="7"/>
              <c:layout>
                <c:manualLayout>
                  <c:x val="-0.13904912203773651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C9020466-4A4F-42EE-9AA3-A6C45D2D4D8C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E28F0A4D-AC8A-4148-9B9D-2AE6A77160DB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BC3-4638-96E5-F1D9F5023671}"/>
                </c:ext>
              </c:extLst>
            </c:dLbl>
            <c:dLbl>
              <c:idx val="8"/>
              <c:layout>
                <c:manualLayout>
                  <c:x val="-0.1396318524470325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6CFD6E0-3EFA-4768-AC22-377835C90436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26480B65-2008-49E4-BC40-7B572206F8EE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4BC3-4638-96E5-F1D9F5023671}"/>
                </c:ext>
              </c:extLst>
            </c:dLbl>
            <c:dLbl>
              <c:idx val="9"/>
              <c:layout>
                <c:manualLayout>
                  <c:x val="-0.19644015127329978"/>
                  <c:y val="-4.6322969192953926E-3"/>
                </c:manualLayout>
              </c:layout>
              <c:tx>
                <c:rich>
                  <a:bodyPr/>
                  <a:lstStyle/>
                  <a:p>
                    <a:fld id="{CDE70CF6-7DCF-4388-B049-49D458FCFE9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7F04D05-912C-4F3F-99DB-A5265B6285B5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450145024913076"/>
                      <c:h val="8.972824755479336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BC3-4638-96E5-F1D9F5023671}"/>
                </c:ext>
              </c:extLst>
            </c:dLbl>
            <c:dLbl>
              <c:idx val="10"/>
              <c:layout>
                <c:manualLayout>
                  <c:x val="-0.12752701239372535"/>
                  <c:y val="-8.5275947810978244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C9C6D73-10BB-484A-8077-BD939538842D}" type="CELLRANGE">
                      <a:rPr lang="en-US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6E5E5C5A-7DF2-4309-888F-58170ABEFA82}" type="CATEGORYNAM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4BC3-4638-96E5-F1D9F5023671}"/>
                </c:ext>
              </c:extLst>
            </c:dLbl>
            <c:dLbl>
              <c:idx val="11"/>
              <c:layout>
                <c:manualLayout>
                  <c:x val="-4.8946267134470554E-2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1BEF903-A4E8-43BA-9307-AFD00110BEDE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DCF09E92-F767-4F41-9A98-7FE013EF8D4D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4BC3-4638-96E5-F1D9F5023671}"/>
                </c:ext>
              </c:extLst>
            </c:dLbl>
            <c:dLbl>
              <c:idx val="12"/>
              <c:layout>
                <c:manualLayout>
                  <c:x val="-2.2818647858959224E-2"/>
                  <c:y val="-8.527594785068795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C67709C-C911-46FB-8E33-4301977B5612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8DDFDB13-4A7D-47F6-A60A-FAF8D256BD86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BC3-4638-96E5-F1D9F5023671}"/>
                </c:ext>
              </c:extLst>
            </c:dLbl>
            <c:dLbl>
              <c:idx val="13"/>
              <c:layout>
                <c:manualLayout>
                  <c:x val="-2.1822934981376337E-2"/>
                  <c:y val="-8.527594783083310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374CDAB-DBDE-4586-B000-24424A0C9BEB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1D23EFFE-2AA6-479B-8D8D-9FE8E11BF113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4BC3-4638-96E5-F1D9F5023671}"/>
                </c:ext>
              </c:extLst>
            </c:dLbl>
            <c:dLbl>
              <c:idx val="14"/>
              <c:layout>
                <c:manualLayout>
                  <c:x val="-7.9399422269917884E-3"/>
                  <c:y val="-8.5275947840760531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238EDBA-8AAB-4306-BD76-60D4C746459D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A191E382-05C8-46B4-887F-75F01737098F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4BC3-4638-96E5-F1D9F5023671}"/>
                </c:ext>
              </c:extLst>
            </c:dLbl>
            <c:dLbl>
              <c:idx val="15"/>
              <c:layout>
                <c:manualLayout>
                  <c:x val="6.0261531270161765E-3"/>
                  <c:y val="-8.5275947848206096E-8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4D0FD9C-2AFB-43EE-B6F7-AA9574BF2767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26584E8B-A277-4D8C-8C0D-4EE05F536ECB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38986314287344"/>
                      <c:h val="8.9728205087972371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BC3-4638-96E5-F1D9F5023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>
                  <c:manualLayout>
                    <c:w val="0.32638985763812478"/>
                    <c:h val="8.9728204998822017E-2"/>
                  </c:manualLayout>
                </c15:layout>
                <c15:showDataLabelsRange val="1"/>
                <c15:showLeaderLines val="0"/>
              </c:ext>
            </c:extLst>
          </c:dLbls>
          <c:cat>
            <c:strRef>
              <c:f>'Grafica total sin deuda'!$A$18:$A$33</c:f>
              <c:strCache>
                <c:ptCount val="16"/>
                <c:pt idx="0">
                  <c:v>RESTO DE SECTORES</c:v>
                </c:pt>
                <c:pt idx="1">
                  <c:v>ORGANISMOS_DE_CONTROL</c:v>
                </c:pt>
                <c:pt idx="2">
                  <c:v>JUSTICIA_Y_DEL_DERECHO</c:v>
                </c:pt>
                <c:pt idx="3">
                  <c:v>FISCALÍA</c:v>
                </c:pt>
                <c:pt idx="4">
                  <c:v>AGRICULTURA_Y_DESARROLLO_RURAL</c:v>
                </c:pt>
                <c:pt idx="5">
                  <c:v>VIVIENDA_CIUDAD_Y_TERRITORIO</c:v>
                </c:pt>
                <c:pt idx="6">
                  <c:v>RAMA_JUDICIAL</c:v>
                </c:pt>
                <c:pt idx="7">
                  <c:v>IGUALDAD Y EQUIDAD</c:v>
                </c:pt>
                <c:pt idx="8">
                  <c:v>MINAS_Y_ENERGÍA</c:v>
                </c:pt>
                <c:pt idx="9">
                  <c:v>INCLUSIÓN_SOCIAL_Y_RECONCILIACIÓN</c:v>
                </c:pt>
                <c:pt idx="10">
                  <c:v>TRANSPORTE</c:v>
                </c:pt>
                <c:pt idx="11">
                  <c:v>TRABAJO</c:v>
                </c:pt>
                <c:pt idx="12">
                  <c:v>HACIENDA</c:v>
                </c:pt>
                <c:pt idx="13">
                  <c:v>DEFENSA_Y_POLICÍA</c:v>
                </c:pt>
                <c:pt idx="14">
                  <c:v>SALUD_Y_PROTECCIÓN_SOCIAL</c:v>
                </c:pt>
                <c:pt idx="15">
                  <c:v>EDUCACIÓN</c:v>
                </c:pt>
              </c:strCache>
            </c:strRef>
          </c:cat>
          <c:val>
            <c:numRef>
              <c:f>'Grafica total sin deuda'!$C$18:$C$33</c:f>
              <c:numCache>
                <c:formatCode>#,###,,,</c:formatCode>
                <c:ptCount val="16"/>
                <c:pt idx="0">
                  <c:v>-23717653686126.016</c:v>
                </c:pt>
                <c:pt idx="1">
                  <c:v>-4359780878127</c:v>
                </c:pt>
                <c:pt idx="2">
                  <c:v>-4470779866998</c:v>
                </c:pt>
                <c:pt idx="3">
                  <c:v>-5790032642340</c:v>
                </c:pt>
                <c:pt idx="4">
                  <c:v>-5427811214639.2568</c:v>
                </c:pt>
                <c:pt idx="5">
                  <c:v>-7949636377425</c:v>
                </c:pt>
                <c:pt idx="6">
                  <c:v>-8307953885163</c:v>
                </c:pt>
                <c:pt idx="7">
                  <c:v>-9219372045275</c:v>
                </c:pt>
                <c:pt idx="8">
                  <c:v>-9027518018496.8672</c:v>
                </c:pt>
                <c:pt idx="9">
                  <c:v>-9507381971197</c:v>
                </c:pt>
                <c:pt idx="10">
                  <c:v>-13012876030805.924</c:v>
                </c:pt>
                <c:pt idx="11">
                  <c:v>-38884635973703.383</c:v>
                </c:pt>
                <c:pt idx="12">
                  <c:v>-47486832984182.625</c:v>
                </c:pt>
                <c:pt idx="13">
                  <c:v>-47814673877646.875</c:v>
                </c:pt>
                <c:pt idx="14">
                  <c:v>-52385468850729.055</c:v>
                </c:pt>
                <c:pt idx="15">
                  <c:v>-56983648342704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 total sin deuda'!$B$18:$B$33</c15:f>
                <c15:dlblRangeCache>
                  <c:ptCount val="16"/>
                  <c:pt idx="0">
                    <c:v>23.718</c:v>
                  </c:pt>
                  <c:pt idx="1">
                    <c:v>4.360</c:v>
                  </c:pt>
                  <c:pt idx="2">
                    <c:v>4.471</c:v>
                  </c:pt>
                  <c:pt idx="3">
                    <c:v>5.790</c:v>
                  </c:pt>
                  <c:pt idx="4">
                    <c:v>5.428</c:v>
                  </c:pt>
                  <c:pt idx="5">
                    <c:v>7.950</c:v>
                  </c:pt>
                  <c:pt idx="6">
                    <c:v>8.308</c:v>
                  </c:pt>
                  <c:pt idx="7">
                    <c:v>9.219</c:v>
                  </c:pt>
                  <c:pt idx="8">
                    <c:v>9.028</c:v>
                  </c:pt>
                  <c:pt idx="9">
                    <c:v>9.507</c:v>
                  </c:pt>
                  <c:pt idx="10">
                    <c:v>13.013</c:v>
                  </c:pt>
                  <c:pt idx="11">
                    <c:v>38.885</c:v>
                  </c:pt>
                  <c:pt idx="12">
                    <c:v>47.487</c:v>
                  </c:pt>
                  <c:pt idx="13">
                    <c:v>47.815</c:v>
                  </c:pt>
                  <c:pt idx="14">
                    <c:v>52.385</c:v>
                  </c:pt>
                  <c:pt idx="15">
                    <c:v>56.984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4BC3-4638-96E5-F1D9F5023671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974872614572003"/>
                  <c:y val="-3.6047334877386075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16220011792883"/>
                      <c:h val="6.37452457635971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BC3-4638-96E5-F1D9F5023671}"/>
                </c:ext>
              </c:extLst>
            </c:dLbl>
            <c:dLbl>
              <c:idx val="1"/>
              <c:layout>
                <c:manualLayout>
                  <c:x val="0.191351315883535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BC3-4638-96E5-F1D9F5023671}"/>
                </c:ext>
              </c:extLst>
            </c:dLbl>
            <c:dLbl>
              <c:idx val="2"/>
              <c:layout>
                <c:manualLayout>
                  <c:x val="0.19135131588353532"/>
                  <c:y val="-8.27358963826179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BC3-4638-96E5-F1D9F5023671}"/>
                </c:ext>
              </c:extLst>
            </c:dLbl>
            <c:dLbl>
              <c:idx val="3"/>
              <c:layout>
                <c:manualLayout>
                  <c:x val="0.19135131588353532"/>
                  <c:y val="8.2735896382617947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4-4BC3-4638-96E5-F1D9F5023671}"/>
                </c:ext>
              </c:extLst>
            </c:dLbl>
            <c:dLbl>
              <c:idx val="4"/>
              <c:layout>
                <c:manualLayout>
                  <c:x val="0.1913513158835353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BC3-4638-96E5-F1D9F5023671}"/>
                </c:ext>
              </c:extLst>
            </c:dLbl>
            <c:dLbl>
              <c:idx val="5"/>
              <c:layout>
                <c:manualLayout>
                  <c:x val="0.1978922604453734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4BC3-4638-96E5-F1D9F5023671}"/>
                </c:ext>
              </c:extLst>
            </c:dLbl>
            <c:dLbl>
              <c:idx val="6"/>
              <c:layout>
                <c:manualLayout>
                  <c:x val="0.2031250160948438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4BC3-4638-96E5-F1D9F5023671}"/>
                </c:ext>
              </c:extLst>
            </c:dLbl>
            <c:dLbl>
              <c:idx val="7"/>
              <c:layout>
                <c:manualLayout>
                  <c:x val="0.2083577717443143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4BC3-4638-96E5-F1D9F5023671}"/>
                </c:ext>
              </c:extLst>
            </c:dLbl>
            <c:dLbl>
              <c:idx val="8"/>
              <c:layout>
                <c:manualLayout>
                  <c:x val="0.2122823384814172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4BC3-4638-96E5-F1D9F5023671}"/>
                </c:ext>
              </c:extLst>
            </c:dLbl>
            <c:dLbl>
              <c:idx val="9"/>
              <c:layout>
                <c:manualLayout>
                  <c:x val="0.22405603869272578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4BC3-4638-96E5-F1D9F5023671}"/>
                </c:ext>
              </c:extLst>
            </c:dLbl>
            <c:dLbl>
              <c:idx val="10"/>
              <c:layout>
                <c:manualLayout>
                  <c:x val="0.23059698325456388"/>
                  <c:y val="2.256459604220580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4BC3-4638-96E5-F1D9F5023671}"/>
                </c:ext>
              </c:extLst>
            </c:dLbl>
            <c:dLbl>
              <c:idx val="11"/>
              <c:layout>
                <c:manualLayout>
                  <c:x val="0.19135131588353521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4BC3-4638-96E5-F1D9F5023671}"/>
                </c:ext>
              </c:extLst>
            </c:dLbl>
            <c:dLbl>
              <c:idx val="12"/>
              <c:layout>
                <c:manualLayout>
                  <c:x val="0.1848789739843458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9724623139"/>
                      <c:h val="6.37451614932148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4BC3-4638-96E5-F1D9F5023671}"/>
                </c:ext>
              </c:extLst>
            </c:dLbl>
            <c:dLbl>
              <c:idx val="13"/>
              <c:layout>
                <c:manualLayout>
                  <c:x val="0.1222675075334170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4BC3-4638-96E5-F1D9F5023671}"/>
                </c:ext>
              </c:extLst>
            </c:dLbl>
            <c:dLbl>
              <c:idx val="14"/>
              <c:layout>
                <c:manualLayout>
                  <c:x val="9.0941430425260289E-2"/>
                  <c:y val="-4.512919208441077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871706979164601"/>
                      <c:h val="6.37452140048003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4BC3-4638-96E5-F1D9F5023671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4BC3-4638-96E5-F1D9F50236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l"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total sin deuda'!$A$18:$A$33</c:f>
              <c:strCache>
                <c:ptCount val="16"/>
                <c:pt idx="0">
                  <c:v>RESTO DE SECTORES</c:v>
                </c:pt>
                <c:pt idx="1">
                  <c:v>ORGANISMOS_DE_CONTROL</c:v>
                </c:pt>
                <c:pt idx="2">
                  <c:v>JUSTICIA_Y_DEL_DERECHO</c:v>
                </c:pt>
                <c:pt idx="3">
                  <c:v>FISCALÍA</c:v>
                </c:pt>
                <c:pt idx="4">
                  <c:v>AGRICULTURA_Y_DESARROLLO_RURAL</c:v>
                </c:pt>
                <c:pt idx="5">
                  <c:v>VIVIENDA_CIUDAD_Y_TERRITORIO</c:v>
                </c:pt>
                <c:pt idx="6">
                  <c:v>RAMA_JUDICIAL</c:v>
                </c:pt>
                <c:pt idx="7">
                  <c:v>IGUALDAD Y EQUIDAD</c:v>
                </c:pt>
                <c:pt idx="8">
                  <c:v>MINAS_Y_ENERGÍA</c:v>
                </c:pt>
                <c:pt idx="9">
                  <c:v>INCLUSIÓN_SOCIAL_Y_RECONCILIACIÓN</c:v>
                </c:pt>
                <c:pt idx="10">
                  <c:v>TRANSPORTE</c:v>
                </c:pt>
                <c:pt idx="11">
                  <c:v>TRABAJO</c:v>
                </c:pt>
                <c:pt idx="12">
                  <c:v>HACIENDA</c:v>
                </c:pt>
                <c:pt idx="13">
                  <c:v>DEFENSA_Y_POLICÍA</c:v>
                </c:pt>
                <c:pt idx="14">
                  <c:v>SALUD_Y_PROTECCIÓN_SOCIAL</c:v>
                </c:pt>
                <c:pt idx="15">
                  <c:v>EDUCACIÓN</c:v>
                </c:pt>
              </c:strCache>
            </c:strRef>
          </c:cat>
          <c:val>
            <c:numRef>
              <c:f>'Grafica total sin deuda'!$D$18:$D$33</c:f>
              <c:numCache>
                <c:formatCode>#,###,,,</c:formatCode>
                <c:ptCount val="16"/>
                <c:pt idx="0">
                  <c:v>26681856439536</c:v>
                </c:pt>
                <c:pt idx="1">
                  <c:v>4456931660645</c:v>
                </c:pt>
                <c:pt idx="2">
                  <c:v>5191686148615</c:v>
                </c:pt>
                <c:pt idx="3">
                  <c:v>6806486794363</c:v>
                </c:pt>
                <c:pt idx="4">
                  <c:v>9162223192810</c:v>
                </c:pt>
                <c:pt idx="5">
                  <c:v>9587417777949</c:v>
                </c:pt>
                <c:pt idx="6">
                  <c:v>9634272367971</c:v>
                </c:pt>
                <c:pt idx="7">
                  <c:v>10755027234518</c:v>
                </c:pt>
                <c:pt idx="8">
                  <c:v>12567731642327</c:v>
                </c:pt>
                <c:pt idx="9">
                  <c:v>15004537461291</c:v>
                </c:pt>
                <c:pt idx="10">
                  <c:v>15204582170381</c:v>
                </c:pt>
                <c:pt idx="11">
                  <c:v>46136941680781</c:v>
                </c:pt>
                <c:pt idx="12">
                  <c:v>49638716523378</c:v>
                </c:pt>
                <c:pt idx="13">
                  <c:v>55288436972947</c:v>
                </c:pt>
                <c:pt idx="14">
                  <c:v>61503058919318</c:v>
                </c:pt>
                <c:pt idx="15">
                  <c:v>70455680811690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BC3-4638-96E5-F1D9F502367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2065808224"/>
        <c:axId val="2065791584"/>
      </c:barChart>
      <c:valAx>
        <c:axId val="2065791584"/>
        <c:scaling>
          <c:orientation val="minMax"/>
        </c:scaling>
        <c:delete val="1"/>
        <c:axPos val="t"/>
        <c:numFmt formatCode="#,###,,," sourceLinked="1"/>
        <c:majorTickMark val="out"/>
        <c:minorTickMark val="none"/>
        <c:tickLblPos val="nextTo"/>
        <c:crossAx val="2065808224"/>
        <c:crosses val="max"/>
        <c:crossBetween val="between"/>
      </c:valAx>
      <c:catAx>
        <c:axId val="2065808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579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1903146312877937"/>
                  <c:y val="-4.3075134112633071E-3"/>
                </c:manualLayout>
              </c:layout>
              <c:tx>
                <c:rich>
                  <a:bodyPr/>
                  <a:lstStyle/>
                  <a:p>
                    <a:fld id="{C6BE2329-48E7-4637-8C49-CAA9C7E93E4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10061117-CE6B-4EEE-8AD6-5300F31FF2F8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3CA4-4D86-88C3-79455D3746C5}"/>
                </c:ext>
              </c:extLst>
            </c:dLbl>
            <c:dLbl>
              <c:idx val="1"/>
              <c:layout>
                <c:manualLayout>
                  <c:x val="-0.13952695753385699"/>
                  <c:y val="4.3081918399613837E-3"/>
                </c:manualLayout>
              </c:layout>
              <c:tx>
                <c:rich>
                  <a:bodyPr/>
                  <a:lstStyle/>
                  <a:p>
                    <a:fld id="{37CB6A8E-E073-4A51-B7D0-7114E1A1911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8D37F89-1DBC-4F36-AD74-C41308719D95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3CA4-4D86-88C3-79455D3746C5}"/>
                </c:ext>
              </c:extLst>
            </c:dLbl>
            <c:dLbl>
              <c:idx val="2"/>
              <c:layout>
                <c:manualLayout>
                  <c:x val="-0.16081067811534308"/>
                  <c:y val="2.1543503307424705E-3"/>
                </c:manualLayout>
              </c:layout>
              <c:tx>
                <c:rich>
                  <a:bodyPr/>
                  <a:lstStyle/>
                  <a:p>
                    <a:fld id="{F5BE2E37-BC33-4D61-808D-05B35226843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E46E561-E4DB-44B5-8F66-A6C98EBAE907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60690274844456"/>
                      <c:h val="4.679597630723457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3CA4-4D86-88C3-79455D3746C5}"/>
                </c:ext>
              </c:extLst>
            </c:dLbl>
            <c:dLbl>
              <c:idx val="3"/>
              <c:layout>
                <c:manualLayout>
                  <c:x val="-0.20337830548813726"/>
                  <c:y val="4.3082766435488017E-3"/>
                </c:manualLayout>
              </c:layout>
              <c:tx>
                <c:rich>
                  <a:bodyPr/>
                  <a:lstStyle/>
                  <a:p>
                    <a:fld id="{A11B11A5-FD9A-4D2F-9654-C5F385BB69A5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2CAE5F6-93E7-4759-A35E-D631A6D4A9E6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25168094709791"/>
                      <c:h val="4.248795407444770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CA4-4D86-88C3-79455D3746C5}"/>
                </c:ext>
              </c:extLst>
            </c:dLbl>
            <c:dLbl>
              <c:idx val="4"/>
              <c:layout>
                <c:manualLayout>
                  <c:x val="-8.1981915550369877E-2"/>
                  <c:y val="-2.1536719020443938E-3"/>
                </c:manualLayout>
              </c:layout>
              <c:tx>
                <c:rich>
                  <a:bodyPr/>
                  <a:lstStyle/>
                  <a:p>
                    <a:fld id="{976A407A-DF29-4CA4-A3AD-D1647751C61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D020EC4-DEAD-48A5-974C-9D3745546140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0213243763926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3CA4-4D86-88C3-79455D3746C5}"/>
                </c:ext>
              </c:extLst>
            </c:dLbl>
            <c:dLbl>
              <c:idx val="5"/>
              <c:layout>
                <c:manualLayout>
                  <c:x val="-0.15844587544623631"/>
                  <c:y val="-3.230677460241031E-3"/>
                </c:manualLayout>
              </c:layout>
              <c:tx>
                <c:rich>
                  <a:bodyPr/>
                  <a:lstStyle/>
                  <a:p>
                    <a:fld id="{DBD25B5C-AF0A-41F4-AE62-B41A14140E8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E4A8DEB-5932-43DB-99BB-235BC253D867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994924416812555"/>
                      <c:h val="3.171789849248055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3CA4-4D86-88C3-79455D3746C5}"/>
                </c:ext>
              </c:extLst>
            </c:dLbl>
            <c:dLbl>
              <c:idx val="6"/>
              <c:layout>
                <c:manualLayout>
                  <c:x val="-0.13952695753385699"/>
                  <c:y val="2.1543503307424705E-3"/>
                </c:manualLayout>
              </c:layout>
              <c:tx>
                <c:rich>
                  <a:bodyPr/>
                  <a:lstStyle/>
                  <a:p>
                    <a:fld id="{D836FAC8-20DB-40D0-9038-2AF50F371696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CE80853-3D52-416E-87ED-6741278D1A65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3CA4-4D86-88C3-79455D3746C5}"/>
                </c:ext>
              </c:extLst>
            </c:dLbl>
            <c:dLbl>
              <c:idx val="7"/>
              <c:layout>
                <c:manualLayout>
                  <c:x val="-0.13952695753385699"/>
                  <c:y val="-2.1536719020443149E-3"/>
                </c:manualLayout>
              </c:layout>
              <c:tx>
                <c:rich>
                  <a:bodyPr/>
                  <a:lstStyle/>
                  <a:p>
                    <a:fld id="{82FEA3FA-BD03-402E-9211-58729DE231A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C1846564-1315-4815-9A03-0AC8327A56DF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CA4-4D86-88C3-79455D3746C5}"/>
                </c:ext>
              </c:extLst>
            </c:dLbl>
            <c:dLbl>
              <c:idx val="8"/>
              <c:layout>
                <c:manualLayout>
                  <c:x val="-8.4346780289417264E-2"/>
                  <c:y val="4.3081918399614626E-3"/>
                </c:manualLayout>
              </c:layout>
              <c:tx>
                <c:rich>
                  <a:bodyPr/>
                  <a:lstStyle/>
                  <a:p>
                    <a:fld id="{39A3B2BE-ED7A-43D0-BB17-1960D95FD68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C128B91-1B14-4567-A80C-6E04848B3884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3CA4-4D86-88C3-79455D3746C5}"/>
                </c:ext>
              </c:extLst>
            </c:dLbl>
            <c:dLbl>
              <c:idx val="9"/>
              <c:layout>
                <c:manualLayout>
                  <c:x val="-2.7590026552279216E-2"/>
                  <c:y val="-2.1540111163934322E-3"/>
                </c:manualLayout>
              </c:layout>
              <c:tx>
                <c:rich>
                  <a:bodyPr/>
                  <a:lstStyle/>
                  <a:p>
                    <a:fld id="{354F57E6-2206-44D9-808B-D302C984E577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927C2DF6-799B-48BF-835F-7853BF1B463B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3CA4-4D86-88C3-79455D3746C5}"/>
                </c:ext>
              </c:extLst>
            </c:dLbl>
            <c:dLbl>
              <c:idx val="10"/>
              <c:layout>
                <c:manualLayout>
                  <c:x val="-8.9076509767512066E-2"/>
                  <c:y val="-2.1540111163933927E-3"/>
                </c:manualLayout>
              </c:layout>
              <c:tx>
                <c:rich>
                  <a:bodyPr/>
                  <a:lstStyle/>
                  <a:p>
                    <a:fld id="{54A1946F-F433-4BBD-BB32-2364E944C673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261573C8-51E7-4C44-80EF-C5F220FCA0E7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49043098754"/>
                      <c:h val="3.81799318416608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CA4-4D86-88C3-79455D3746C5}"/>
                </c:ext>
              </c:extLst>
            </c:dLbl>
            <c:dLbl>
              <c:idx val="11"/>
              <c:layout>
                <c:manualLayout>
                  <c:x val="4.7298536179761503E-3"/>
                  <c:y val="-3.231016674590148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F707429-8E79-47FE-93F4-02EDA8CA4E67}" type="CELLRANG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D5EDF460-3303-4AD4-ACD8-588EE2B292E5}" type="CATEGORYNAM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16546617194442"/>
                      <c:h val="3.60259207252674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3CA4-4D86-88C3-79455D3746C5}"/>
                </c:ext>
              </c:extLst>
            </c:dLbl>
            <c:dLbl>
              <c:idx val="12"/>
              <c:layout>
                <c:manualLayout>
                  <c:x val="-1.5764523528169635E-3"/>
                  <c:y val="1.077005558196716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CA7CE44A-D8E0-46F2-B97E-DFCDB51001A8}" type="CELLRANG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942E23BB-7C1E-4844-BCB3-78918EC5422F}" type="CATEGORYNAM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32375370697203"/>
                      <c:h val="4.464196519084114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CA4-4D86-88C3-79455D3746C5}"/>
                </c:ext>
              </c:extLst>
            </c:dLbl>
            <c:dLbl>
              <c:idx val="13"/>
              <c:layout>
                <c:manualLayout>
                  <c:x val="3.9415266783268026E-3"/>
                  <c:y val="-2.1539152858206134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D55EC20B-FA92-46B4-B825-9B35725D1AD3}" type="CELLRANGE">
                      <a:rPr lang="en-US"/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54A4C140-A086-47C6-8CB0-4115DA32A1F8}" type="CATEGORYNAME">
                      <a:rPr lang="en-US" baseline="0"/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54927442056"/>
                      <c:h val="3.8179909415795223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CA4-4D86-88C3-79455D3746C5}"/>
                </c:ext>
              </c:extLst>
            </c:dLbl>
            <c:dLbl>
              <c:idx val="14"/>
              <c:layout>
                <c:manualLayout>
                  <c:x val="1.876442878708846E-3"/>
                  <c:y val="5.038966956491115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F1D6A80-AEC1-4D10-8CF1-EF6F5EF2CFE2}" type="CELLRANG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C6346D9A-0187-4E88-AFFC-EC3CCFE3D5E8}" type="CATEGORYNAME">
                      <a:rPr lang="en-US" baseline="0">
                        <a:solidFill>
                          <a:schemeClr val="bg1"/>
                        </a:solidFill>
                      </a:rPr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05323425530652"/>
                      <c:h val="4.394984352185621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CA4-4D86-88C3-79455D3746C5}"/>
                </c:ext>
              </c:extLst>
            </c:dLbl>
            <c:dLbl>
              <c:idx val="15"/>
              <c:layout>
                <c:manualLayout>
                  <c:x val="3.9415266783268477E-3"/>
                  <c:y val="-2.153915285820608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05AE349-77F5-4EF5-8050-14180E23DA8C}" type="CELLRANGE">
                      <a:rPr lang="es-CO"/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s-CO" baseline="0"/>
                      <a:t>; </a:t>
                    </a:r>
                    <a:fld id="{85ED8448-AAF5-4192-A6E2-CCBB2C94A5A4}" type="CATEGORYNAME">
                      <a:rPr lang="es-CO" baseline="0"/>
                      <a:pPr algn="l"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s-CO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19254927442056"/>
                      <c:h val="3.8179909415795223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CA4-4D86-88C3-79455D3746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noAutofit/>
              </a:bodyPr>
              <a:lstStyle/>
              <a:p>
                <a:pPr algn="l"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>
                  <c:manualLayout>
                    <c:x val="3.9415033016863207E-3"/>
                    <c:y val="-2.1540959199806901E-3"/>
                    <c:w val="0.28319249043098754"/>
                    <c:h val="3.8179931841660845E-2"/>
                  </c:manualLayout>
                </c15:layout>
                <c15:showDataLabelsRange val="1"/>
                <c15:showLeaderLines val="0"/>
              </c:ext>
            </c:extLst>
          </c:dLbls>
          <c:cat>
            <c:strRef>
              <c:f>'Grafica piramiede fto princ'!$A$18:$A$33</c:f>
              <c:strCache>
                <c:ptCount val="16"/>
                <c:pt idx="0">
                  <c:v>RESTO DE SECTORES</c:v>
                </c:pt>
                <c:pt idx="1">
                  <c:v>RELACIONES_EXTERIORES</c:v>
                </c:pt>
                <c:pt idx="2">
                  <c:v>PRESIDENCIA_DE_LA_REPÚBLICA</c:v>
                </c:pt>
                <c:pt idx="3">
                  <c:v>INCLUSIÓN_SOCIAL_Y_RECONCILIACIÓN</c:v>
                </c:pt>
                <c:pt idx="4">
                  <c:v>INTERIOR</c:v>
                </c:pt>
                <c:pt idx="5">
                  <c:v>VIVIENDA_CIUDAD_Y_TERRITORIO</c:v>
                </c:pt>
                <c:pt idx="6">
                  <c:v>ORGANISMOS_DE_CONTROL</c:v>
                </c:pt>
                <c:pt idx="7">
                  <c:v>JUSTICIA_Y_DEL_DERECHO</c:v>
                </c:pt>
                <c:pt idx="8">
                  <c:v>MINAS_Y_ENERGÍA</c:v>
                </c:pt>
                <c:pt idx="9">
                  <c:v>FISCALÍA</c:v>
                </c:pt>
                <c:pt idx="10">
                  <c:v>RAMA_JUDICIAL</c:v>
                </c:pt>
                <c:pt idx="11">
                  <c:v>TRABAJO</c:v>
                </c:pt>
                <c:pt idx="12">
                  <c:v>HACIENDA</c:v>
                </c:pt>
                <c:pt idx="13">
                  <c:v>DEFENSA_Y_POLICÍA</c:v>
                </c:pt>
                <c:pt idx="14">
                  <c:v>SALUD_Y_PROTECCIÓN_SOCIAL</c:v>
                </c:pt>
                <c:pt idx="15">
                  <c:v>EDUCACIÓN</c:v>
                </c:pt>
              </c:strCache>
            </c:strRef>
          </c:cat>
          <c:val>
            <c:numRef>
              <c:f>'Grafica piramiede fto princ'!$C$18:$C$33</c:f>
              <c:numCache>
                <c:formatCode>#,###,,,</c:formatCode>
                <c:ptCount val="16"/>
                <c:pt idx="0">
                  <c:v>-11366293787223.195</c:v>
                </c:pt>
                <c:pt idx="1">
                  <c:v>-1516404000000</c:v>
                </c:pt>
                <c:pt idx="2">
                  <c:v>-1926570000000</c:v>
                </c:pt>
                <c:pt idx="3">
                  <c:v>-1304362655381</c:v>
                </c:pt>
                <c:pt idx="4">
                  <c:v>-2648934112000</c:v>
                </c:pt>
                <c:pt idx="5">
                  <c:v>-2942146882845</c:v>
                </c:pt>
                <c:pt idx="6">
                  <c:v>-3778161995337</c:v>
                </c:pt>
                <c:pt idx="7">
                  <c:v>-3928678142686</c:v>
                </c:pt>
                <c:pt idx="8">
                  <c:v>-1782932068453.8667</c:v>
                </c:pt>
                <c:pt idx="9">
                  <c:v>-5550707271000</c:v>
                </c:pt>
                <c:pt idx="10">
                  <c:v>-7581044035163</c:v>
                </c:pt>
                <c:pt idx="11">
                  <c:v>-33764132862203.367</c:v>
                </c:pt>
                <c:pt idx="12">
                  <c:v>-37261715255863.625</c:v>
                </c:pt>
                <c:pt idx="13">
                  <c:v>-45833181232646.875</c:v>
                </c:pt>
                <c:pt idx="14">
                  <c:v>-50271848024665.055</c:v>
                </c:pt>
                <c:pt idx="15">
                  <c:v>-49641793181523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 piramiede fto princ'!$B$18:$B$33</c15:f>
                <c15:dlblRangeCache>
                  <c:ptCount val="16"/>
                  <c:pt idx="0">
                    <c:v>11.366</c:v>
                  </c:pt>
                  <c:pt idx="1">
                    <c:v>1.516</c:v>
                  </c:pt>
                  <c:pt idx="2">
                    <c:v>1.927</c:v>
                  </c:pt>
                  <c:pt idx="3">
                    <c:v>1.304</c:v>
                  </c:pt>
                  <c:pt idx="4">
                    <c:v>2.649</c:v>
                  </c:pt>
                  <c:pt idx="5">
                    <c:v>2.942</c:v>
                  </c:pt>
                  <c:pt idx="6">
                    <c:v>3.778</c:v>
                  </c:pt>
                  <c:pt idx="7">
                    <c:v>3.929</c:v>
                  </c:pt>
                  <c:pt idx="8">
                    <c:v>1.783</c:v>
                  </c:pt>
                  <c:pt idx="9">
                    <c:v>5.551</c:v>
                  </c:pt>
                  <c:pt idx="10">
                    <c:v>7.581</c:v>
                  </c:pt>
                  <c:pt idx="11">
                    <c:v>33.764</c:v>
                  </c:pt>
                  <c:pt idx="12">
                    <c:v>37.262</c:v>
                  </c:pt>
                  <c:pt idx="13">
                    <c:v>45.833</c:v>
                  </c:pt>
                  <c:pt idx="14">
                    <c:v>50.272</c:v>
                  </c:pt>
                  <c:pt idx="15">
                    <c:v>49.642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E-3CA4-4D86-88C3-79455D3746C5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14853671976998359"/>
                  <c:y val="2.3392221509682056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5-3CA4-4D86-88C3-79455D3746C5}"/>
                </c:ext>
              </c:extLst>
            </c:dLbl>
            <c:dLbl>
              <c:idx val="1"/>
              <c:layout>
                <c:manualLayout>
                  <c:x val="0.14538356678458714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4-3CA4-4D86-88C3-79455D3746C5}"/>
                </c:ext>
              </c:extLst>
            </c:dLbl>
            <c:dLbl>
              <c:idx val="2"/>
              <c:layout>
                <c:manualLayout>
                  <c:x val="0.18400969085569496"/>
                  <c:y val="4.4932332673616382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940870312431527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3-3CA4-4D86-88C3-79455D3746C5}"/>
                </c:ext>
              </c:extLst>
            </c:dLbl>
            <c:dLbl>
              <c:idx val="3"/>
              <c:layout>
                <c:manualLayout>
                  <c:x val="0.22815383265124675"/>
                  <c:y val="2.3392221509682056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246538949073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5417-4BA3-8A64-CCE5510F554F}"/>
                </c:ext>
              </c:extLst>
            </c:dLbl>
            <c:dLbl>
              <c:idx val="4"/>
              <c:layout>
                <c:manualLayout>
                  <c:x val="0.10281600148173368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2-3CA4-4D86-88C3-79455D3746C5}"/>
                </c:ext>
              </c:extLst>
            </c:dLbl>
            <c:dLbl>
              <c:idx val="5"/>
              <c:layout>
                <c:manualLayout>
                  <c:x val="0.19268086156553543"/>
                  <c:y val="6.6472443837552282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359789155859978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1-3CA4-4D86-88C3-79455D3746C5}"/>
                </c:ext>
              </c:extLst>
            </c:dLbl>
            <c:dLbl>
              <c:idx val="6"/>
              <c:layout>
                <c:manualLayout>
                  <c:x val="0.18400969085569496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25555013891873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417-4BA3-8A64-CCE5510F554F}"/>
                </c:ext>
              </c:extLst>
            </c:dLbl>
            <c:dLbl>
              <c:idx val="7"/>
              <c:layout>
                <c:manualLayout>
                  <c:x val="0.15168987275538021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417-4BA3-8A64-CCE5510F554F}"/>
                </c:ext>
              </c:extLst>
            </c:dLbl>
            <c:dLbl>
              <c:idx val="8"/>
              <c:layout>
                <c:manualLayout>
                  <c:x val="0.13434753133569918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417-4BA3-8A64-CCE5510F554F}"/>
                </c:ext>
              </c:extLst>
            </c:dLbl>
            <c:dLbl>
              <c:idx val="9"/>
              <c:layout>
                <c:manualLayout>
                  <c:x val="0.10912230745252668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40-3CA4-4D86-88C3-79455D3746C5}"/>
                </c:ext>
              </c:extLst>
            </c:dLbl>
            <c:dLbl>
              <c:idx val="10"/>
              <c:layout>
                <c:manualLayout>
                  <c:x val="0.13750068432109569"/>
                  <c:y val="2.3392221509683639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F-3CA4-4D86-88C3-79455D3746C5}"/>
                </c:ext>
              </c:extLst>
            </c:dLbl>
            <c:dLbl>
              <c:idx val="11"/>
              <c:layout>
                <c:manualLayout>
                  <c:x val="6.3401589164276601E-2"/>
                  <c:y val="2.33922215096836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417-4BA3-8A64-CCE5510F554F}"/>
                </c:ext>
              </c:extLst>
            </c:dLbl>
            <c:dLbl>
              <c:idx val="12"/>
              <c:layout>
                <c:manualLayout>
                  <c:x val="5.394213020808699E-2"/>
                  <c:y val="1.852110345749313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417-4BA3-8A64-CCE5510F554F}"/>
                </c:ext>
              </c:extLst>
            </c:dLbl>
            <c:dLbl>
              <c:idx val="13"/>
              <c:layout>
                <c:manualLayout>
                  <c:x val="3.8176365281104206E-2"/>
                  <c:y val="1.8521103457493134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5417-4BA3-8A64-CCE5510F554F}"/>
                </c:ext>
              </c:extLst>
            </c:dLbl>
            <c:dLbl>
              <c:idx val="14"/>
              <c:layout>
                <c:manualLayout>
                  <c:x val="3.502321229570754E-2"/>
                  <c:y val="1.8521103457492147E-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26069027484445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417-4BA3-8A64-CCE5510F554F}"/>
                </c:ext>
              </c:extLst>
            </c:dLbl>
            <c:dLbl>
              <c:idx val="15"/>
              <c:layout>
                <c:manualLayout>
                  <c:x val="7.9167354091259329E-2"/>
                  <c:y val="2.339222150968363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69699602590996"/>
                      <c:h val="4.894998742362800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5417-4BA3-8A64-CCE5510F55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piramiede fto princ'!$A$18:$A$33</c:f>
              <c:strCache>
                <c:ptCount val="16"/>
                <c:pt idx="0">
                  <c:v>RESTO DE SECTORES</c:v>
                </c:pt>
                <c:pt idx="1">
                  <c:v>RELACIONES_EXTERIORES</c:v>
                </c:pt>
                <c:pt idx="2">
                  <c:v>PRESIDENCIA_DE_LA_REPÚBLICA</c:v>
                </c:pt>
                <c:pt idx="3">
                  <c:v>INCLUSIÓN_SOCIAL_Y_RECONCILIACIÓN</c:v>
                </c:pt>
                <c:pt idx="4">
                  <c:v>INTERIOR</c:v>
                </c:pt>
                <c:pt idx="5">
                  <c:v>VIVIENDA_CIUDAD_Y_TERRITORIO</c:v>
                </c:pt>
                <c:pt idx="6">
                  <c:v>ORGANISMOS_DE_CONTROL</c:v>
                </c:pt>
                <c:pt idx="7">
                  <c:v>JUSTICIA_Y_DEL_DERECHO</c:v>
                </c:pt>
                <c:pt idx="8">
                  <c:v>MINAS_Y_ENERGÍA</c:v>
                </c:pt>
                <c:pt idx="9">
                  <c:v>FISCALÍA</c:v>
                </c:pt>
                <c:pt idx="10">
                  <c:v>RAMA_JUDICIAL</c:v>
                </c:pt>
                <c:pt idx="11">
                  <c:v>TRABAJO</c:v>
                </c:pt>
                <c:pt idx="12">
                  <c:v>HACIENDA</c:v>
                </c:pt>
                <c:pt idx="13">
                  <c:v>DEFENSA_Y_POLICÍA</c:v>
                </c:pt>
                <c:pt idx="14">
                  <c:v>SALUD_Y_PROTECCIÓN_SOCIAL</c:v>
                </c:pt>
                <c:pt idx="15">
                  <c:v>EDUCACIÓN</c:v>
                </c:pt>
              </c:strCache>
            </c:strRef>
          </c:cat>
          <c:val>
            <c:numRef>
              <c:f>'Grafica piramiede fto princ'!$D$18:$D$33</c:f>
              <c:numCache>
                <c:formatCode>#,###,,,</c:formatCode>
                <c:ptCount val="16"/>
                <c:pt idx="0">
                  <c:v>10703323134660</c:v>
                </c:pt>
                <c:pt idx="1">
                  <c:v>1653688000000</c:v>
                </c:pt>
                <c:pt idx="2">
                  <c:v>1940027000000</c:v>
                </c:pt>
                <c:pt idx="3">
                  <c:v>2269165497549</c:v>
                </c:pt>
                <c:pt idx="4">
                  <c:v>3085281900000</c:v>
                </c:pt>
                <c:pt idx="5">
                  <c:v>3748614339562</c:v>
                </c:pt>
                <c:pt idx="6">
                  <c:v>3904770000000</c:v>
                </c:pt>
                <c:pt idx="7">
                  <c:v>4456443276000</c:v>
                </c:pt>
                <c:pt idx="8">
                  <c:v>4522084873017</c:v>
                </c:pt>
                <c:pt idx="9">
                  <c:v>6545399963000</c:v>
                </c:pt>
                <c:pt idx="10">
                  <c:v>8728629000000</c:v>
                </c:pt>
                <c:pt idx="11">
                  <c:v>40460063078000</c:v>
                </c:pt>
                <c:pt idx="12">
                  <c:v>44784548348774</c:v>
                </c:pt>
                <c:pt idx="13">
                  <c:v>52106092000000</c:v>
                </c:pt>
                <c:pt idx="14">
                  <c:v>59388580498551</c:v>
                </c:pt>
                <c:pt idx="15">
                  <c:v>62031025816372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E-3CA4-4D86-88C3-79455D3746C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65808224"/>
        <c:axId val="2065791584"/>
      </c:barChart>
      <c:valAx>
        <c:axId val="2065791584"/>
        <c:scaling>
          <c:orientation val="minMax"/>
        </c:scaling>
        <c:delete val="1"/>
        <c:axPos val="t"/>
        <c:numFmt formatCode="#,###,,," sourceLinked="1"/>
        <c:majorTickMark val="out"/>
        <c:minorTickMark val="none"/>
        <c:tickLblPos val="nextTo"/>
        <c:crossAx val="2065808224"/>
        <c:crosses val="max"/>
        <c:crossBetween val="between"/>
      </c:valAx>
      <c:catAx>
        <c:axId val="2065808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579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26763EE1-4CC7-45EC-8A84-D4BC206D600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257A-4A35-9250-467D698D1C5E}"/>
                </c:ext>
              </c:extLst>
            </c:dLbl>
            <c:dLbl>
              <c:idx val="1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77E4B191-ED30-47A5-BF64-9336248A4BE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257A-4A35-9250-467D698D1C5E}"/>
                </c:ext>
              </c:extLst>
            </c:dLbl>
            <c:dLbl>
              <c:idx val="2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391A1D61-0307-442F-9AFD-1348DEA5D586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257A-4A35-9250-467D698D1C5E}"/>
                </c:ext>
              </c:extLst>
            </c:dLbl>
            <c:dLbl>
              <c:idx val="3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08045587-F5F2-4A24-93F3-381A237E3DC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257A-4A35-9250-467D698D1C5E}"/>
                </c:ext>
              </c:extLst>
            </c:dLbl>
            <c:dLbl>
              <c:idx val="4"/>
              <c:layout>
                <c:manualLayout>
                  <c:x val="-0.26412314092071415"/>
                  <c:y val="1.9088515720321889E-7"/>
                </c:manualLayout>
              </c:layout>
              <c:tx>
                <c:rich>
                  <a:bodyPr/>
                  <a:lstStyle/>
                  <a:p>
                    <a:fld id="{CBF66510-8384-4933-9131-8B6E1373BA76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257A-4A35-9250-467D698D1C5E}"/>
                </c:ext>
              </c:extLst>
            </c:dLbl>
            <c:dLbl>
              <c:idx val="5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581A3955-C93F-4F99-B2B8-9E07250FCF30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257A-4A35-9250-467D698D1C5E}"/>
                </c:ext>
              </c:extLst>
            </c:dLbl>
            <c:dLbl>
              <c:idx val="6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985DE714-9ACA-4FF6-94C8-DB13D07383B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257A-4A35-9250-467D698D1C5E}"/>
                </c:ext>
              </c:extLst>
            </c:dLbl>
            <c:dLbl>
              <c:idx val="7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1802E33D-737A-46A2-A000-507DB236211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257A-4A35-9250-467D698D1C5E}"/>
                </c:ext>
              </c:extLst>
            </c:dLbl>
            <c:dLbl>
              <c:idx val="8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3A281F32-8124-4A38-85B9-3AB4A4D1EAAF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257A-4A35-9250-467D698D1C5E}"/>
                </c:ext>
              </c:extLst>
            </c:dLbl>
            <c:dLbl>
              <c:idx val="9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71E87440-FB70-4EF0-9545-50A18601C89E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257A-4A35-9250-467D698D1C5E}"/>
                </c:ext>
              </c:extLst>
            </c:dLbl>
            <c:dLbl>
              <c:idx val="10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281FDBAB-8DB1-494E-A2C1-513FA84EFFF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257A-4A35-9250-467D698D1C5E}"/>
                </c:ext>
              </c:extLst>
            </c:dLbl>
            <c:dLbl>
              <c:idx val="11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EB2867E0-DCEE-43FC-8592-7A6E5ECAC6C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257A-4A35-9250-467D698D1C5E}"/>
                </c:ext>
              </c:extLst>
            </c:dLbl>
            <c:dLbl>
              <c:idx val="12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DA612E0D-67D8-46F8-AB2A-4357C0F4E5C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257A-4A35-9250-467D698D1C5E}"/>
                </c:ext>
              </c:extLst>
            </c:dLbl>
            <c:dLbl>
              <c:idx val="13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6F2EC48B-E489-43AA-B632-1AE6BA3FDD0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257A-4A35-9250-467D698D1C5E}"/>
                </c:ext>
              </c:extLst>
            </c:dLbl>
            <c:dLbl>
              <c:idx val="14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73359946-6E75-4563-A0F7-9F9E12E1483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257A-4A35-9250-467D698D1C5E}"/>
                </c:ext>
              </c:extLst>
            </c:dLbl>
            <c:dLbl>
              <c:idx val="15"/>
              <c:layout>
                <c:manualLayout>
                  <c:x val="-0.26412314092071415"/>
                  <c:y val="1.9088515746988239E-7"/>
                </c:manualLayout>
              </c:layout>
              <c:tx>
                <c:rich>
                  <a:bodyPr/>
                  <a:lstStyle/>
                  <a:p>
                    <a:fld id="{C02CBB7A-AA7C-4748-A900-A0D74AC29FA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257A-4A35-9250-467D698D1C5E}"/>
                </c:ext>
              </c:extLst>
            </c:dLbl>
            <c:dLbl>
              <c:idx val="16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8B05B585-E3A6-4CD0-B98F-244E8EAFC7F2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257A-4A35-9250-467D698D1C5E}"/>
                </c:ext>
              </c:extLst>
            </c:dLbl>
            <c:dLbl>
              <c:idx val="17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EE083BE7-AB0A-4CC8-8AC0-F3F655C0845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257A-4A35-9250-467D698D1C5E}"/>
                </c:ext>
              </c:extLst>
            </c:dLbl>
            <c:dLbl>
              <c:idx val="18"/>
              <c:layout>
                <c:manualLayout>
                  <c:x val="-0.26412314092071415"/>
                  <c:y val="1.9088515742543846E-7"/>
                </c:manualLayout>
              </c:layout>
              <c:tx>
                <c:rich>
                  <a:bodyPr/>
                  <a:lstStyle/>
                  <a:p>
                    <a:fld id="{231DA74C-92D2-440E-9D58-E948A30A9807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257A-4A35-9250-467D698D1C5E}"/>
                </c:ext>
              </c:extLst>
            </c:dLbl>
            <c:dLbl>
              <c:idx val="19"/>
              <c:layout>
                <c:manualLayout>
                  <c:x val="-0.26412314092071415"/>
                  <c:y val="1.9088515742543846E-7"/>
                </c:manualLayout>
              </c:layout>
              <c:tx>
                <c:rich>
                  <a:bodyPr/>
                  <a:lstStyle/>
                  <a:p>
                    <a:fld id="{38241B75-2854-4F53-A530-53A24668C8A1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257A-4A35-9250-467D698D1C5E}"/>
                </c:ext>
              </c:extLst>
            </c:dLbl>
            <c:dLbl>
              <c:idx val="20"/>
              <c:layout>
                <c:manualLayout>
                  <c:x val="-0.26412314092071415"/>
                  <c:y val="1.9088515742543846E-7"/>
                </c:manualLayout>
              </c:layout>
              <c:tx>
                <c:rich>
                  <a:bodyPr/>
                  <a:lstStyle/>
                  <a:p>
                    <a:fld id="{D1C3129B-87F4-45FC-A529-767E626EA5A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257A-4A35-9250-467D698D1C5E}"/>
                </c:ext>
              </c:extLst>
            </c:dLbl>
            <c:dLbl>
              <c:idx val="21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37850E08-98BA-4A09-9040-B4B6CE434BDD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257A-4A35-9250-467D698D1C5E}"/>
                </c:ext>
              </c:extLst>
            </c:dLbl>
            <c:dLbl>
              <c:idx val="22"/>
              <c:layout>
                <c:manualLayout>
                  <c:x val="-0.26412314092071415"/>
                  <c:y val="1.9088515742543846E-7"/>
                </c:manualLayout>
              </c:layout>
              <c:tx>
                <c:rich>
                  <a:bodyPr/>
                  <a:lstStyle/>
                  <a:p>
                    <a:fld id="{CB6E2A1E-D528-403A-A034-DD958CCD41EA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257A-4A35-9250-467D698D1C5E}"/>
                </c:ext>
              </c:extLst>
            </c:dLbl>
            <c:dLbl>
              <c:idx val="23"/>
              <c:layout>
                <c:manualLayout>
                  <c:x val="-0.26412314092071415"/>
                  <c:y val="1.9088515742543846E-7"/>
                </c:manualLayout>
              </c:layout>
              <c:tx>
                <c:rich>
                  <a:bodyPr/>
                  <a:lstStyle/>
                  <a:p>
                    <a:fld id="{9E597DEE-2F20-4554-B70B-4DBDA87ED9E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257A-4A35-9250-467D698D1C5E}"/>
                </c:ext>
              </c:extLst>
            </c:dLbl>
            <c:dLbl>
              <c:idx val="24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906C5706-3894-40A2-BE9A-FB02010F9074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257A-4A35-9250-467D698D1C5E}"/>
                </c:ext>
              </c:extLst>
            </c:dLbl>
            <c:dLbl>
              <c:idx val="25"/>
              <c:layout>
                <c:manualLayout>
                  <c:x val="-0.26412314092071415"/>
                  <c:y val="1.9088515740321653E-7"/>
                </c:manualLayout>
              </c:layout>
              <c:tx>
                <c:rich>
                  <a:bodyPr/>
                  <a:lstStyle/>
                  <a:p>
                    <a:fld id="{DEEB19BD-617C-4E81-9D1B-911E7BBA89E1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257A-4A35-9250-467D698D1C5E}"/>
                </c:ext>
              </c:extLst>
            </c:dLbl>
            <c:dLbl>
              <c:idx val="26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407E6332-1BC4-4B1F-8E75-633B015A16D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6-257A-4A35-9250-467D698D1C5E}"/>
                </c:ext>
              </c:extLst>
            </c:dLbl>
            <c:dLbl>
              <c:idx val="27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18EF2255-598F-445F-B11F-A3D5937CB249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7-257A-4A35-9250-467D698D1C5E}"/>
                </c:ext>
              </c:extLst>
            </c:dLbl>
            <c:dLbl>
              <c:idx val="28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30AA51CA-ADEE-48D0-BA42-EF6847431D1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8-257A-4A35-9250-467D698D1C5E}"/>
                </c:ext>
              </c:extLst>
            </c:dLbl>
            <c:dLbl>
              <c:idx val="29"/>
              <c:layout>
                <c:manualLayout>
                  <c:x val="-0.26412314092071415"/>
                  <c:y val="1.9088515738099456E-7"/>
                </c:manualLayout>
              </c:layout>
              <c:tx>
                <c:rich>
                  <a:bodyPr/>
                  <a:lstStyle/>
                  <a:p>
                    <a:fld id="{54CD45B2-4AD3-4C2D-9C0D-2BBEB189736B}" type="CELLRANGE">
                      <a:rPr lang="en-US"/>
                      <a:pPr/>
                      <a:t>[CELLRANGE]</a:t>
                    </a:fld>
                    <a:endParaRPr lang="es-CO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257A-4A35-9250-467D698D1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'Grafica piramiede fto'!$A$2:$A$31</c:f>
              <c:strCache>
                <c:ptCount val="30"/>
                <c:pt idx="0">
                  <c:v>CIENCIA, TECNOLOGÍA E INNOVACIÓN</c:v>
                </c:pt>
                <c:pt idx="1">
                  <c:v>DEPORTE Y RECREACIÓN</c:v>
                </c:pt>
                <c:pt idx="2">
                  <c:v>INTELIGENCIA</c:v>
                </c:pt>
                <c:pt idx="3">
                  <c:v>EMPLEO PÚBLICO</c:v>
                </c:pt>
                <c:pt idx="4">
                  <c:v>CULTURA</c:v>
                </c:pt>
                <c:pt idx="5">
                  <c:v>INFORMACIÓN ESTADÍSTICA</c:v>
                </c:pt>
                <c:pt idx="6">
                  <c:v>SISTEMA INTEGRAL DE VERDAD, JUSTICIA, REPARACIÓN Y NO REPETICIÓN</c:v>
                </c:pt>
                <c:pt idx="7">
                  <c:v>AMBIENTE Y DESARROLLO SOSTENIBLE</c:v>
                </c:pt>
                <c:pt idx="8">
                  <c:v>PRESIDENCIA DE LA REPÚBLICA</c:v>
                </c:pt>
                <c:pt idx="9">
                  <c:v>CONGRESO DE LA REPÚBLICA</c:v>
                </c:pt>
                <c:pt idx="10">
                  <c:v>COMERCIO, INDUSTRIA Y TURISMO</c:v>
                </c:pt>
                <c:pt idx="11">
                  <c:v>AGRICULTURA Y DESARROLLO RURAL</c:v>
                </c:pt>
                <c:pt idx="12">
                  <c:v>PLANEACIÓN</c:v>
                </c:pt>
                <c:pt idx="13">
                  <c:v>TECNOLOGÍAS DE LA INFORMACIÓN Y LAS COMUNICACIONES</c:v>
                </c:pt>
                <c:pt idx="14">
                  <c:v>MINAS Y ENERGÍA</c:v>
                </c:pt>
                <c:pt idx="15">
                  <c:v>TRANSPORTE</c:v>
                </c:pt>
                <c:pt idx="16">
                  <c:v>RELACIONES EXTERIORES</c:v>
                </c:pt>
                <c:pt idx="17">
                  <c:v>INCLUSIÓN SOCIAL Y RECONCILIACIÓN</c:v>
                </c:pt>
                <c:pt idx="18">
                  <c:v>INTERIOR</c:v>
                </c:pt>
                <c:pt idx="19">
                  <c:v>REGISTRADURÍA</c:v>
                </c:pt>
                <c:pt idx="20">
                  <c:v>VIVIENDA, CIUDAD Y TERRITORIO</c:v>
                </c:pt>
                <c:pt idx="21">
                  <c:v>ORGANISMOS DE CONTROL</c:v>
                </c:pt>
                <c:pt idx="22">
                  <c:v>JUSTICIA Y DEL DERECHO</c:v>
                </c:pt>
                <c:pt idx="23">
                  <c:v>FISCALÍA</c:v>
                </c:pt>
                <c:pt idx="24">
                  <c:v>RAMA JUDICIAL</c:v>
                </c:pt>
                <c:pt idx="25">
                  <c:v>HACIENDA</c:v>
                </c:pt>
                <c:pt idx="26">
                  <c:v>TRABAJO</c:v>
                </c:pt>
                <c:pt idx="27">
                  <c:v>SALUD Y PROTECCIÓN SOCIAL</c:v>
                </c:pt>
                <c:pt idx="28">
                  <c:v>DEFENSA Y POLICÍA</c:v>
                </c:pt>
                <c:pt idx="29">
                  <c:v>EDUCACIÓN</c:v>
                </c:pt>
              </c:strCache>
            </c:strRef>
          </c:cat>
          <c:val>
            <c:numRef>
              <c:f>'Grafica piramiede fto'!$C$2:$C$31</c:f>
              <c:numCache>
                <c:formatCode>#,###,,,</c:formatCode>
                <c:ptCount val="30"/>
                <c:pt idx="0">
                  <c:v>-26096895360</c:v>
                </c:pt>
                <c:pt idx="1">
                  <c:v>-40013112922</c:v>
                </c:pt>
                <c:pt idx="2">
                  <c:v>-98669000000</c:v>
                </c:pt>
                <c:pt idx="3">
                  <c:v>-166902037451</c:v>
                </c:pt>
                <c:pt idx="4">
                  <c:v>-212889601994</c:v>
                </c:pt>
                <c:pt idx="5">
                  <c:v>-195324038156.74844</c:v>
                </c:pt>
                <c:pt idx="6">
                  <c:v>-373844056882</c:v>
                </c:pt>
                <c:pt idx="7">
                  <c:v>-409840633927</c:v>
                </c:pt>
                <c:pt idx="8">
                  <c:v>-4478435064273.2129</c:v>
                </c:pt>
                <c:pt idx="9">
                  <c:v>-638125158789.1814</c:v>
                </c:pt>
                <c:pt idx="10">
                  <c:v>-661911553512</c:v>
                </c:pt>
                <c:pt idx="11">
                  <c:v>-641725598924.89905</c:v>
                </c:pt>
                <c:pt idx="12">
                  <c:v>-982526199145</c:v>
                </c:pt>
                <c:pt idx="13">
                  <c:v>-855305426779</c:v>
                </c:pt>
                <c:pt idx="14">
                  <c:v>-1265985573046.5</c:v>
                </c:pt>
                <c:pt idx="15">
                  <c:v>-1073068589350.4762</c:v>
                </c:pt>
                <c:pt idx="16">
                  <c:v>-1116632000000</c:v>
                </c:pt>
                <c:pt idx="17">
                  <c:v>-5447555866514.5566</c:v>
                </c:pt>
                <c:pt idx="18">
                  <c:v>-1823026620627</c:v>
                </c:pt>
                <c:pt idx="19">
                  <c:v>-1047158984851.8838</c:v>
                </c:pt>
                <c:pt idx="20">
                  <c:v>-2738580615368.6499</c:v>
                </c:pt>
                <c:pt idx="21">
                  <c:v>-2511482665853</c:v>
                </c:pt>
                <c:pt idx="22">
                  <c:v>-3006751326800</c:v>
                </c:pt>
                <c:pt idx="23">
                  <c:v>-4400765470418</c:v>
                </c:pt>
                <c:pt idx="24">
                  <c:v>-4940888978928</c:v>
                </c:pt>
                <c:pt idx="25">
                  <c:v>-24888793361360.023</c:v>
                </c:pt>
                <c:pt idx="26">
                  <c:v>-23160088768300</c:v>
                </c:pt>
                <c:pt idx="27">
                  <c:v>-36179492662708</c:v>
                </c:pt>
                <c:pt idx="28">
                  <c:v>-37353622486239</c:v>
                </c:pt>
                <c:pt idx="29">
                  <c:v>-43006517380100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 piramiede fto'!$B$2:$B$31</c15:f>
                <c15:dlblRangeCache>
                  <c:ptCount val="30"/>
                  <c:pt idx="0">
                    <c:v>26</c:v>
                  </c:pt>
                  <c:pt idx="1">
                    <c:v>40</c:v>
                  </c:pt>
                  <c:pt idx="2">
                    <c:v>99</c:v>
                  </c:pt>
                  <c:pt idx="3">
                    <c:v>167</c:v>
                  </c:pt>
                  <c:pt idx="4">
                    <c:v>213</c:v>
                  </c:pt>
                  <c:pt idx="5">
                    <c:v>195</c:v>
                  </c:pt>
                  <c:pt idx="6">
                    <c:v>374</c:v>
                  </c:pt>
                  <c:pt idx="7">
                    <c:v>410</c:v>
                  </c:pt>
                  <c:pt idx="8">
                    <c:v>4.478</c:v>
                  </c:pt>
                  <c:pt idx="9">
                    <c:v>638</c:v>
                  </c:pt>
                  <c:pt idx="10">
                    <c:v>662</c:v>
                  </c:pt>
                  <c:pt idx="11">
                    <c:v>642</c:v>
                  </c:pt>
                  <c:pt idx="12">
                    <c:v>983</c:v>
                  </c:pt>
                  <c:pt idx="13">
                    <c:v>855</c:v>
                  </c:pt>
                  <c:pt idx="14">
                    <c:v>1.266</c:v>
                  </c:pt>
                  <c:pt idx="15">
                    <c:v>1.073</c:v>
                  </c:pt>
                  <c:pt idx="16">
                    <c:v>1.117</c:v>
                  </c:pt>
                  <c:pt idx="17">
                    <c:v>5.448</c:v>
                  </c:pt>
                  <c:pt idx="18">
                    <c:v>1.823</c:v>
                  </c:pt>
                  <c:pt idx="19">
                    <c:v>1.047</c:v>
                  </c:pt>
                  <c:pt idx="20">
                    <c:v>2.739</c:v>
                  </c:pt>
                  <c:pt idx="21">
                    <c:v>2.511</c:v>
                  </c:pt>
                  <c:pt idx="22">
                    <c:v>3.007</c:v>
                  </c:pt>
                  <c:pt idx="23">
                    <c:v>4.401</c:v>
                  </c:pt>
                  <c:pt idx="24">
                    <c:v>4.941</c:v>
                  </c:pt>
                  <c:pt idx="25">
                    <c:v>24.889</c:v>
                  </c:pt>
                  <c:pt idx="26">
                    <c:v>23.160</c:v>
                  </c:pt>
                  <c:pt idx="27">
                    <c:v>36.179</c:v>
                  </c:pt>
                  <c:pt idx="28">
                    <c:v>37.354</c:v>
                  </c:pt>
                  <c:pt idx="29">
                    <c:v>43.007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257A-4A35-9250-467D698D1C5E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.26961561874275547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57A-4A35-9250-467D698D1C5E}"/>
                </c:ext>
              </c:extLst>
            </c:dLbl>
            <c:dLbl>
              <c:idx val="1"/>
              <c:layout>
                <c:manualLayout>
                  <c:x val="0.26961561874275564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57A-4A35-9250-467D698D1C5E}"/>
                </c:ext>
              </c:extLst>
            </c:dLbl>
            <c:dLbl>
              <c:idx val="2"/>
              <c:layout>
                <c:manualLayout>
                  <c:x val="0.26961561874275547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57A-4A35-9250-467D698D1C5E}"/>
                </c:ext>
              </c:extLst>
            </c:dLbl>
            <c:dLbl>
              <c:idx val="3"/>
              <c:layout>
                <c:manualLayout>
                  <c:x val="0.26961561874275547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57A-4A35-9250-467D698D1C5E}"/>
                </c:ext>
              </c:extLst>
            </c:dLbl>
            <c:dLbl>
              <c:idx val="4"/>
              <c:layout>
                <c:manualLayout>
                  <c:x val="0.26961561874275536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57A-4A35-9250-467D698D1C5E}"/>
                </c:ext>
              </c:extLst>
            </c:dLbl>
            <c:dLbl>
              <c:idx val="5"/>
              <c:layout>
                <c:manualLayout>
                  <c:x val="0.26961561874275547"/>
                  <c:y val="-8.8887828113974335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57A-4A35-9250-467D698D1C5E}"/>
                </c:ext>
              </c:extLst>
            </c:dLbl>
            <c:dLbl>
              <c:idx val="6"/>
              <c:layout>
                <c:manualLayout>
                  <c:x val="0.26961561874275547"/>
                  <c:y val="-8.8887828113974335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57A-4A35-9250-467D698D1C5E}"/>
                </c:ext>
              </c:extLst>
            </c:dLbl>
            <c:dLbl>
              <c:idx val="7"/>
              <c:layout>
                <c:manualLayout>
                  <c:x val="0.26961561874275536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57A-4A35-9250-467D698D1C5E}"/>
                </c:ext>
              </c:extLst>
            </c:dLbl>
            <c:dLbl>
              <c:idx val="8"/>
              <c:layout>
                <c:manualLayout>
                  <c:x val="0.15340768366233803"/>
                  <c:y val="2.424241498738541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84530522969422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1-257A-4A35-9250-467D698D1C5E}"/>
                </c:ext>
              </c:extLst>
            </c:dLbl>
            <c:dLbl>
              <c:idx val="9"/>
              <c:layout>
                <c:manualLayout>
                  <c:x val="0.12282664811485969"/>
                  <c:y val="-8.888782811397433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330821721025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2-257A-4A35-9250-467D698D1C5E}"/>
                </c:ext>
              </c:extLst>
            </c:dLbl>
            <c:dLbl>
              <c:idx val="10"/>
              <c:layout>
                <c:manualLayout>
                  <c:x val="0.16103374770349838"/>
                  <c:y val="-8.888782811397433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561469188626306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3-257A-4A35-9250-467D698D1C5E}"/>
                </c:ext>
              </c:extLst>
            </c:dLbl>
            <c:dLbl>
              <c:idx val="11"/>
              <c:layout>
                <c:manualLayout>
                  <c:x val="0.16214512239018897"/>
                  <c:y val="-2.424241498738630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53425131020302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4-257A-4A35-9250-467D698D1C5E}"/>
                </c:ext>
              </c:extLst>
            </c:dLbl>
            <c:dLbl>
              <c:idx val="12"/>
              <c:layout>
                <c:manualLayout>
                  <c:x val="5.9917089274333007E-2"/>
                  <c:y val="-8.8887828113974335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57A-4A35-9250-467D698D1C5E}"/>
                </c:ext>
              </c:extLst>
            </c:dLbl>
            <c:dLbl>
              <c:idx val="13"/>
              <c:layout>
                <c:manualLayout>
                  <c:x val="0.23732266439318964"/>
                  <c:y val="-9.5442578690497282E-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899227472818994"/>
                      <c:h val="5.027876868383919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6-257A-4A35-9250-467D698D1C5E}"/>
                </c:ext>
              </c:extLst>
            </c:dLbl>
            <c:dLbl>
              <c:idx val="14"/>
              <c:layout>
                <c:manualLayout>
                  <c:x val="8.2634429966745387E-2"/>
                  <c:y val="-8.8887828113974335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57A-4A35-9250-467D698D1C5E}"/>
                </c:ext>
              </c:extLst>
            </c:dLbl>
            <c:dLbl>
              <c:idx val="15"/>
              <c:layout>
                <c:manualLayout>
                  <c:x val="7.0402015747754135E-2"/>
                  <c:y val="-2.4242414987386308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257A-4A35-9250-467D698D1C5E}"/>
                </c:ext>
              </c:extLst>
            </c:dLbl>
            <c:dLbl>
              <c:idx val="16"/>
              <c:layout>
                <c:manualLayout>
                  <c:x val="0.10535177065915788"/>
                  <c:y val="-8.8887828113974335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257A-4A35-9250-467D698D1C5E}"/>
                </c:ext>
              </c:extLst>
            </c:dLbl>
            <c:dLbl>
              <c:idx val="17"/>
              <c:layout>
                <c:manualLayout>
                  <c:x val="0.15780763764974726"/>
                  <c:y val="-4.4443914056987168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045561271048282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A-257A-4A35-9250-467D698D1C5E}"/>
                </c:ext>
              </c:extLst>
            </c:dLbl>
            <c:dLbl>
              <c:idx val="18"/>
              <c:layout>
                <c:manualLayout>
                  <c:x val="6.1664577019903195E-2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257A-4A35-9250-467D698D1C5E}"/>
                </c:ext>
              </c:extLst>
            </c:dLbl>
            <c:dLbl>
              <c:idx val="19"/>
              <c:layout>
                <c:manualLayout>
                  <c:x val="8.0886942221175193E-2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257A-4A35-9250-467D698D1C5E}"/>
                </c:ext>
              </c:extLst>
            </c:dLbl>
            <c:dLbl>
              <c:idx val="20"/>
              <c:layout>
                <c:manualLayout>
                  <c:x val="0.1429227571889169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88637752119825"/>
                      <c:h val="4.887270861457080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D-257A-4A35-9250-467D698D1C5E}"/>
                </c:ext>
              </c:extLst>
            </c:dLbl>
            <c:dLbl>
              <c:idx val="21"/>
              <c:layout>
                <c:manualLayout>
                  <c:x val="0.17218670984658427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870719480608116"/>
                      <c:h val="4.88969510295581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3E-257A-4A35-9250-467D698D1C5E}"/>
                </c:ext>
              </c:extLst>
            </c:dLbl>
            <c:dLbl>
              <c:idx val="22"/>
              <c:layout>
                <c:manualLayout>
                  <c:x val="0.1611073623447487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l">
                    <a:defRPr sz="7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423747251465532"/>
                      <c:h val="4.88969510295581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257A-4A35-9250-467D698D1C5E}"/>
                </c:ext>
              </c:extLst>
            </c:dLbl>
            <c:dLbl>
              <c:idx val="23"/>
              <c:layout>
                <c:manualLayout>
                  <c:x val="7.2149503493324316E-2"/>
                  <c:y val="-4.4443914056987168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57A-4A35-9250-467D698D1C5E}"/>
                </c:ext>
              </c:extLst>
            </c:dLbl>
            <c:dLbl>
              <c:idx val="24"/>
              <c:layout>
                <c:manualLayout>
                  <c:x val="9.137186869459632E-2"/>
                  <c:y val="-2.2221957028493584E-17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57A-4A35-9250-467D698D1C5E}"/>
                </c:ext>
              </c:extLst>
            </c:dLbl>
            <c:dLbl>
              <c:idx val="25"/>
              <c:layout>
                <c:manualLayout>
                  <c:x val="1.622989563507832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57A-4A35-9250-467D698D1C5E}"/>
                </c:ext>
              </c:extLst>
            </c:dLbl>
            <c:dLbl>
              <c:idx val="26"/>
              <c:layout>
                <c:manualLayout>
                  <c:x val="4.4189699564201324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57A-4A35-9250-467D698D1C5E}"/>
                </c:ext>
              </c:extLst>
            </c:dLbl>
            <c:dLbl>
              <c:idx val="27"/>
              <c:layout>
                <c:manualLayout>
                  <c:x val="1.8736921361400215E-2"/>
                  <c:y val="-1.111097851424679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503551115254933"/>
                      <c:h val="4.88969510295581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57A-4A35-9250-467D698D1C5E}"/>
                </c:ext>
              </c:extLst>
            </c:dLbl>
            <c:dLbl>
              <c:idx val="28"/>
              <c:layout>
                <c:manualLayout>
                  <c:x val="6.9416680334681055E-2"/>
                  <c:y val="-1.1110978514246792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7A-4A35-9250-467D698D1C5E}"/>
                </c:ext>
              </c:extLst>
            </c:dLbl>
            <c:dLbl>
              <c:idx val="29"/>
              <c:layout>
                <c:manualLayout>
                  <c:x val="0.10330033012382671"/>
                  <c:y val="-5.5554892571233959E-1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700" b="1" i="0" u="none" strike="noStrike" kern="1200" baseline="0">
                      <a:solidFill>
                        <a:schemeClr val="bg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57A-4A35-9250-467D698D1C5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piramiede fto'!$A$2:$A$31</c:f>
              <c:strCache>
                <c:ptCount val="30"/>
                <c:pt idx="0">
                  <c:v>CIENCIA, TECNOLOGÍA E INNOVACIÓN</c:v>
                </c:pt>
                <c:pt idx="1">
                  <c:v>DEPORTE Y RECREACIÓN</c:v>
                </c:pt>
                <c:pt idx="2">
                  <c:v>INTELIGENCIA</c:v>
                </c:pt>
                <c:pt idx="3">
                  <c:v>EMPLEO PÚBLICO</c:v>
                </c:pt>
                <c:pt idx="4">
                  <c:v>CULTURA</c:v>
                </c:pt>
                <c:pt idx="5">
                  <c:v>INFORMACIÓN ESTADÍSTICA</c:v>
                </c:pt>
                <c:pt idx="6">
                  <c:v>SISTEMA INTEGRAL DE VERDAD, JUSTICIA, REPARACIÓN Y NO REPETICIÓN</c:v>
                </c:pt>
                <c:pt idx="7">
                  <c:v>AMBIENTE Y DESARROLLO SOSTENIBLE</c:v>
                </c:pt>
                <c:pt idx="8">
                  <c:v>PRESIDENCIA DE LA REPÚBLICA</c:v>
                </c:pt>
                <c:pt idx="9">
                  <c:v>CONGRESO DE LA REPÚBLICA</c:v>
                </c:pt>
                <c:pt idx="10">
                  <c:v>COMERCIO, INDUSTRIA Y TURISMO</c:v>
                </c:pt>
                <c:pt idx="11">
                  <c:v>AGRICULTURA Y DESARROLLO RURAL</c:v>
                </c:pt>
                <c:pt idx="12">
                  <c:v>PLANEACIÓN</c:v>
                </c:pt>
                <c:pt idx="13">
                  <c:v>TECNOLOGÍAS DE LA INFORMACIÓN Y LAS COMUNICACIONES</c:v>
                </c:pt>
                <c:pt idx="14">
                  <c:v>MINAS Y ENERGÍA</c:v>
                </c:pt>
                <c:pt idx="15">
                  <c:v>TRANSPORTE</c:v>
                </c:pt>
                <c:pt idx="16">
                  <c:v>RELACIONES EXTERIORES</c:v>
                </c:pt>
                <c:pt idx="17">
                  <c:v>INCLUSIÓN SOCIAL Y RECONCILIACIÓN</c:v>
                </c:pt>
                <c:pt idx="18">
                  <c:v>INTERIOR</c:v>
                </c:pt>
                <c:pt idx="19">
                  <c:v>REGISTRADURÍA</c:v>
                </c:pt>
                <c:pt idx="20">
                  <c:v>VIVIENDA, CIUDAD Y TERRITORIO</c:v>
                </c:pt>
                <c:pt idx="21">
                  <c:v>ORGANISMOS DE CONTROL</c:v>
                </c:pt>
                <c:pt idx="22">
                  <c:v>JUSTICIA Y DEL DERECHO</c:v>
                </c:pt>
                <c:pt idx="23">
                  <c:v>FISCALÍA</c:v>
                </c:pt>
                <c:pt idx="24">
                  <c:v>RAMA JUDICIAL</c:v>
                </c:pt>
                <c:pt idx="25">
                  <c:v>HACIENDA</c:v>
                </c:pt>
                <c:pt idx="26">
                  <c:v>TRABAJO</c:v>
                </c:pt>
                <c:pt idx="27">
                  <c:v>SALUD Y PROTECCIÓN SOCIAL</c:v>
                </c:pt>
                <c:pt idx="28">
                  <c:v>DEFENSA Y POLICÍA</c:v>
                </c:pt>
                <c:pt idx="29">
                  <c:v>EDUCACIÓN</c:v>
                </c:pt>
              </c:strCache>
            </c:strRef>
          </c:cat>
          <c:val>
            <c:numRef>
              <c:f>'Grafica piramiede fto'!$D$2:$D$31</c:f>
              <c:numCache>
                <c:formatCode>#,###,,,</c:formatCode>
                <c:ptCount val="30"/>
                <c:pt idx="0">
                  <c:v>28329834000</c:v>
                </c:pt>
                <c:pt idx="1">
                  <c:v>42965474996</c:v>
                </c:pt>
                <c:pt idx="2">
                  <c:v>103401000000</c:v>
                </c:pt>
                <c:pt idx="3">
                  <c:v>174060003572</c:v>
                </c:pt>
                <c:pt idx="4">
                  <c:v>192143631574</c:v>
                </c:pt>
                <c:pt idx="5">
                  <c:v>204554000000</c:v>
                </c:pt>
                <c:pt idx="6">
                  <c:v>313009900000</c:v>
                </c:pt>
                <c:pt idx="7">
                  <c:v>457814434576</c:v>
                </c:pt>
                <c:pt idx="8">
                  <c:v>609794000000</c:v>
                </c:pt>
                <c:pt idx="9">
                  <c:v>662932000000</c:v>
                </c:pt>
                <c:pt idx="10">
                  <c:v>667100368000</c:v>
                </c:pt>
                <c:pt idx="11">
                  <c:v>702155906000</c:v>
                </c:pt>
                <c:pt idx="12">
                  <c:v>814948784588</c:v>
                </c:pt>
                <c:pt idx="13">
                  <c:v>927589164000</c:v>
                </c:pt>
                <c:pt idx="14">
                  <c:v>953644988255</c:v>
                </c:pt>
                <c:pt idx="15">
                  <c:v>1145106451370</c:v>
                </c:pt>
                <c:pt idx="16">
                  <c:v>1292096000000</c:v>
                </c:pt>
                <c:pt idx="17">
                  <c:v>1680010609127</c:v>
                </c:pt>
                <c:pt idx="18">
                  <c:v>1844591500000</c:v>
                </c:pt>
                <c:pt idx="19">
                  <c:v>2213049562695</c:v>
                </c:pt>
                <c:pt idx="20">
                  <c:v>2652364217418</c:v>
                </c:pt>
                <c:pt idx="21">
                  <c:v>2731400163780</c:v>
                </c:pt>
                <c:pt idx="22">
                  <c:v>3235711031766</c:v>
                </c:pt>
                <c:pt idx="23">
                  <c:v>4667362500000</c:v>
                </c:pt>
                <c:pt idx="24">
                  <c:v>5211465200000</c:v>
                </c:pt>
                <c:pt idx="25">
                  <c:v>20035621801679</c:v>
                </c:pt>
                <c:pt idx="26">
                  <c:v>31849478864000</c:v>
                </c:pt>
                <c:pt idx="27">
                  <c:v>40121045260776</c:v>
                </c:pt>
                <c:pt idx="28">
                  <c:v>40583608000000</c:v>
                </c:pt>
                <c:pt idx="29">
                  <c:v>44018428258931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A-4A35-9250-467D698D1C5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2065808224"/>
        <c:axId val="2065791584"/>
      </c:barChart>
      <c:valAx>
        <c:axId val="2065791584"/>
        <c:scaling>
          <c:orientation val="minMax"/>
        </c:scaling>
        <c:delete val="1"/>
        <c:axPos val="t"/>
        <c:numFmt formatCode="#,###,,," sourceLinked="1"/>
        <c:majorTickMark val="out"/>
        <c:minorTickMark val="none"/>
        <c:tickLblPos val="nextTo"/>
        <c:crossAx val="2065808224"/>
        <c:crosses val="max"/>
        <c:crossBetween val="between"/>
      </c:valAx>
      <c:catAx>
        <c:axId val="2065808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579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2.7806057727083795E-2"/>
          <c:w val="1"/>
          <c:h val="0.94902236611757151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1434167153110053E-2"/>
                  <c:y val="4.829443982841070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E6171A9F-7F14-4D3E-B857-FEDA506B35E3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E3CC4C21-B083-4E63-8BA2-72536BBEB08D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0393186315216"/>
                      <c:h val="4.813818528405346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6C9-4DB3-8D0F-D7E32A5C39F9}"/>
                </c:ext>
              </c:extLst>
            </c:dLbl>
            <c:dLbl>
              <c:idx val="1"/>
              <c:layout>
                <c:manualLayout>
                  <c:x val="-0.12688775269205163"/>
                  <c:y val="-2.4128210845548084E-3"/>
                </c:manualLayout>
              </c:layout>
              <c:tx>
                <c:rich>
                  <a:bodyPr/>
                  <a:lstStyle/>
                  <a:p>
                    <a:fld id="{5F93923A-4068-41A4-912E-9633FF9BA6B2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025C7DEF-4F09-4CEE-B2A2-06201D7F6726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63599845812153"/>
                      <c:h val="2.88249715291674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6C9-4DB3-8D0F-D7E32A5C39F9}"/>
                </c:ext>
              </c:extLst>
            </c:dLbl>
            <c:dLbl>
              <c:idx val="2"/>
              <c:layout>
                <c:manualLayout>
                  <c:x val="-0.17852277336022149"/>
                  <c:y val="3.622463168503798E-3"/>
                </c:manualLayout>
              </c:layout>
              <c:tx>
                <c:rich>
                  <a:bodyPr/>
                  <a:lstStyle/>
                  <a:p>
                    <a:fld id="{28B3410B-7F25-4C73-AD87-16B8F59B3DA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7D236C41-A614-4104-8117-F6CD1332289F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6824117771154"/>
                      <c:h val="6.50372473195787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6C9-4DB3-8D0F-D7E32A5C39F9}"/>
                </c:ext>
              </c:extLst>
            </c:dLbl>
            <c:dLbl>
              <c:idx val="3"/>
              <c:layout>
                <c:manualLayout>
                  <c:x val="-0.10852230465694625"/>
                  <c:y val="3.6223681231606049E-3"/>
                </c:manualLayout>
              </c:layout>
              <c:tx>
                <c:rich>
                  <a:bodyPr/>
                  <a:lstStyle/>
                  <a:p>
                    <a:fld id="{3AB4D4D2-1616-4BDD-B875-8F1CCED2598A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DFBE6944-B123-453C-8026-B4C539A33306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67135868807"/>
                      <c:h val="2.64108198098066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6C9-4DB3-8D0F-D7E32A5C39F9}"/>
                </c:ext>
              </c:extLst>
            </c:dLbl>
            <c:dLbl>
              <c:idx val="4"/>
              <c:layout>
                <c:manualLayout>
                  <c:x val="-0.16649002735564281"/>
                  <c:y val="6.0364247971779897E-3"/>
                </c:manualLayout>
              </c:layout>
              <c:tx>
                <c:rich>
                  <a:bodyPr/>
                  <a:lstStyle/>
                  <a:p>
                    <a:fld id="{09014D0A-5B54-4C78-9F0F-3D03D7468DBD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F28B6E37-8294-4E75-B74E-A9973E601058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701371593269685"/>
                      <c:h val="4.0895730125971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6C9-4DB3-8D0F-D7E32A5C39F9}"/>
                </c:ext>
              </c:extLst>
            </c:dLbl>
            <c:dLbl>
              <c:idx val="5"/>
              <c:layout>
                <c:manualLayout>
                  <c:x val="-0.2035067136490688"/>
                  <c:y val="-9.653470381114630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noAutofit/>
                  </a:bodyPr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7C12B3AD-D626-404E-B74C-040893C58FE1}" type="CELLRANGE">
                      <a:rPr lang="en-US" sz="800" baseline="0"/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aseline="0"/>
                      <a:t>; </a:t>
                    </a:r>
                    <a:fld id="{6FD97301-F79C-45B6-9626-7C1D60B15BB2}" type="CATEGORYNAME">
                      <a:rPr lang="en-US" sz="800" baseline="0"/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sz="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l"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608314723011429"/>
                      <c:h val="5.7794792161496474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6C9-4DB3-8D0F-D7E32A5C39F9}"/>
                </c:ext>
              </c:extLst>
            </c:dLbl>
            <c:dLbl>
              <c:idx val="6"/>
              <c:layout>
                <c:manualLayout>
                  <c:x val="-0.14607029588179593"/>
                  <c:y val="2.4153873088234206E-3"/>
                </c:manualLayout>
              </c:layout>
              <c:tx>
                <c:rich>
                  <a:bodyPr/>
                  <a:lstStyle/>
                  <a:p>
                    <a:fld id="{D96BBCCB-5770-44A3-B065-C9A6E7342A21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88996F86-7668-4035-A5EA-E844670D8108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435427018502122"/>
                      <c:h val="6.26230956002179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46C9-4DB3-8D0F-D7E32A5C39F9}"/>
                </c:ext>
              </c:extLst>
            </c:dLbl>
            <c:dLbl>
              <c:idx val="7"/>
              <c:layout>
                <c:manualLayout>
                  <c:x val="-5.958809958969602E-2"/>
                  <c:y val="-1.2061147748558397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A29626C-DE63-4451-A455-975474E05D9F}" type="CELLRANGE">
                      <a:rPr lang="en-US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/>
                      <a:t>; </a:t>
                    </a:r>
                    <a:fld id="{C6C9A0DC-A320-4986-8937-ABC088BF7CBB}" type="CATEGORYNAME">
                      <a:rPr lang="en-US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669514933252"/>
                      <c:h val="2.6410877081703768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46C9-4DB3-8D0F-D7E32A5C39F9}"/>
                </c:ext>
              </c:extLst>
            </c:dLbl>
            <c:dLbl>
              <c:idx val="8"/>
              <c:layout>
                <c:manualLayout>
                  <c:x val="-1.1405234728507338E-2"/>
                  <c:y val="1.208596585172844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7A490541-8E1A-46DE-B86C-BBDA9E007ECC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39C83F89-B7D5-4F0F-8399-653A1EBDB5BB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67135868807"/>
                      <c:h val="2.64108198098066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6C9-4DB3-8D0F-D7E32A5C39F9}"/>
                </c:ext>
              </c:extLst>
            </c:dLbl>
            <c:dLbl>
              <c:idx val="9"/>
              <c:layout>
                <c:manualLayout>
                  <c:x val="-0.20660780043694402"/>
                  <c:y val="1.140544119383034E-6"/>
                </c:manualLayout>
              </c:layout>
              <c:tx>
                <c:rich>
                  <a:bodyPr/>
                  <a:lstStyle/>
                  <a:p>
                    <a:fld id="{249C84EE-DC02-4B3E-8652-58F679E4D44F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EDC3B7CB-EDDE-4955-A05C-E1CBB41DE2BF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377264125044821"/>
                      <c:h val="4.8138185284053461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6C9-4DB3-8D0F-D7E32A5C39F9}"/>
                </c:ext>
              </c:extLst>
            </c:dLbl>
            <c:dLbl>
              <c:idx val="10"/>
              <c:layout>
                <c:manualLayout>
                  <c:x val="-1.3258423643460873E-2"/>
                  <c:y val="2.415387308823376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F44B836-7849-4096-82FF-D08BCC984ABA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ABEAECB3-028A-42B4-80D8-76F87EB5321F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76421814202879"/>
                      <c:h val="4.330988184533194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6C9-4DB3-8D0F-D7E32A5C39F9}"/>
                </c:ext>
              </c:extLst>
            </c:dLbl>
            <c:dLbl>
              <c:idx val="11"/>
              <c:layout>
                <c:manualLayout>
                  <c:x val="-0.20662076557074535"/>
                  <c:y val="-3.6199919895784681E-3"/>
                </c:manualLayout>
              </c:layout>
              <c:tx>
                <c:rich>
                  <a:bodyPr/>
                  <a:lstStyle/>
                  <a:p>
                    <a:fld id="{BA68B56C-4B9F-48B7-A0F4-2882B6DD64E9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3B8B576C-F72C-43DF-9C24-2F6D9CDB438E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91276025023457"/>
                      <c:h val="5.53806404421357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6C9-4DB3-8D0F-D7E32A5C39F9}"/>
                </c:ext>
              </c:extLst>
            </c:dLbl>
            <c:dLbl>
              <c:idx val="12"/>
              <c:layout>
                <c:manualLayout>
                  <c:x val="-1.0169775451871707E-2"/>
                  <c:y val="1.2082164037997608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8BC0CF52-BF28-41AB-B7EC-9C3043D88605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1B9266EC-38B2-4C9B-8BA4-84AA4348F3D3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67135868807"/>
                      <c:h val="2.64108198098066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46C9-4DB3-8D0F-D7E32A5C39F9}"/>
                </c:ext>
              </c:extLst>
            </c:dLbl>
            <c:dLbl>
              <c:idx val="13"/>
              <c:layout>
                <c:manualLayout>
                  <c:x val="-1.394648690831472E-2"/>
                  <c:y val="-1.205555134187867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DB500954-FF87-46B5-BCD8-00D7044D5A5D}" type="CELLRANG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baseline="0">
                        <a:solidFill>
                          <a:schemeClr val="bg1"/>
                        </a:solidFill>
                      </a:rPr>
                      <a:t>; </a:t>
                    </a:r>
                    <a:fld id="{CEEFFFE3-0B94-4BEF-9438-F47B5F61665E}" type="CATEGORYNAME">
                      <a:rPr lang="en-US" baseline="0">
                        <a:solidFill>
                          <a:schemeClr val="bg1"/>
                        </a:solidFill>
                      </a:rPr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n-US" baseline="0">
                      <a:solidFill>
                        <a:schemeClr val="bg1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76702584483525"/>
                      <c:h val="2.6410819809806665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6C9-4DB3-8D0F-D7E32A5C39F9}"/>
                </c:ext>
              </c:extLst>
            </c:dLbl>
            <c:dLbl>
              <c:idx val="14"/>
              <c:layout>
                <c:manualLayout>
                  <c:x val="-4.7563697734445513E-2"/>
                  <c:y val="-1.205650179531149E-3"/>
                </c:manualLayout>
              </c:layout>
              <c:tx>
                <c:rich>
                  <a:bodyPr/>
                  <a:lstStyle/>
                  <a:p>
                    <a:fld id="{256113EA-2964-4A60-86C1-33F27F40C6FE}" type="CELLRANGE">
                      <a:rPr lang="en-US" baseline="0"/>
                      <a:pPr/>
                      <a:t>[CELLRANGE]</a:t>
                    </a:fld>
                    <a:r>
                      <a:rPr lang="en-US" baseline="0"/>
                      <a:t>; </a:t>
                    </a:r>
                    <a:fld id="{A60843E6-8164-484A-8814-D1FE05DB0CA7}" type="CATEGORYNAME">
                      <a:rPr lang="en-US" baseline="0"/>
                      <a:pPr/>
                      <a:t>[NOMBRE DE CATEGORÍA]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878273099785098"/>
                      <c:h val="5.5380640442135719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6C9-4DB3-8D0F-D7E32A5C39F9}"/>
                </c:ext>
              </c:extLst>
            </c:dLbl>
            <c:dLbl>
              <c:idx val="15"/>
              <c:layout>
                <c:manualLayout>
                  <c:x val="-5.9588099589696041E-2"/>
                  <c:y val="-1.2061147748558291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0D0131F-9C35-483E-B6BB-C9B1E72023D9}" type="CELLRANGE">
                      <a:rPr lang="es-CO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s-CO" baseline="0"/>
                      <a:t>; </a:t>
                    </a:r>
                    <a:fld id="{7F8456B6-DA14-4B5E-9376-0F40DC3E60DA}" type="CATEGORYNAME">
                      <a:rPr lang="es-CO" baseline="0"/>
                      <a:pPr>
                        <a:defRPr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endParaRPr lang="es-CO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22669514933252"/>
                      <c:h val="2.6410877081703768E-2"/>
                    </c:manualLayout>
                  </c15:layout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6C9-4DB3-8D0F-D7E32A5C39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no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>
                  <c:manualLayout>
                    <c:x val="-5.9588146517298712E-2"/>
                    <c:y val="-1.2063154969341168E-3"/>
                    <c:w val="0.1602267135868807"/>
                    <c:h val="2.6410819809806665E-2"/>
                  </c:manualLayout>
                </c15:layout>
                <c15:showDataLabelsRange val="1"/>
                <c15:showLeaderLines val="0"/>
              </c:ext>
            </c:extLst>
          </c:dLbls>
          <c:cat>
            <c:strRef>
              <c:f>'Grafica piramiede INV princ'!$A$18:$A$33</c:f>
              <c:strCache>
                <c:ptCount val="16"/>
                <c:pt idx="0">
                  <c:v>RESTO DE SECTORES</c:v>
                </c:pt>
                <c:pt idx="1">
                  <c:v>INFORMACIÓN_ESTADÍSTICA</c:v>
                </c:pt>
                <c:pt idx="2">
                  <c:v>AMBIENTE_Y_DESARROLLO_SOSTENIBLE</c:v>
                </c:pt>
                <c:pt idx="3">
                  <c:v>PLANEACIÓN</c:v>
                </c:pt>
                <c:pt idx="4">
                  <c:v>SALUD_Y_PROTECCIÓN_SOCIAL</c:v>
                </c:pt>
                <c:pt idx="5">
                  <c:v>TECNOLOGÍAS_DE_LA_INFORMACIÓN_Y_LAS_COMUNICACIONES</c:v>
                </c:pt>
                <c:pt idx="6">
                  <c:v>DEFENSA_Y_POLICÍA</c:v>
                </c:pt>
                <c:pt idx="7">
                  <c:v>HACIENDA</c:v>
                </c:pt>
                <c:pt idx="8">
                  <c:v>TRABAJO</c:v>
                </c:pt>
                <c:pt idx="9">
                  <c:v>VIVIENDA_CIUDAD_Y_TERRITORIO</c:v>
                </c:pt>
                <c:pt idx="10">
                  <c:v>MINAS_Y_ENERGÍA</c:v>
                </c:pt>
                <c:pt idx="11">
                  <c:v>AGRICULTURA_Y_DESARROLLO_RURAL</c:v>
                </c:pt>
                <c:pt idx="12">
                  <c:v>EDUCACIÓN</c:v>
                </c:pt>
                <c:pt idx="13">
                  <c:v>IGUALDAD Y EQUIDAD</c:v>
                </c:pt>
                <c:pt idx="14">
                  <c:v>INCLUSIÓN_SOCIAL_Y_RECONCILIACIÓN</c:v>
                </c:pt>
                <c:pt idx="15">
                  <c:v>TRANSPORTE</c:v>
                </c:pt>
              </c:strCache>
            </c:strRef>
          </c:cat>
          <c:val>
            <c:numRef>
              <c:f>'Grafica piramiede INV princ'!$C$18:$C$33</c:f>
              <c:numCache>
                <c:formatCode>#,###,,,</c:formatCode>
                <c:ptCount val="16"/>
                <c:pt idx="0">
                  <c:v>-6843022013576</c:v>
                </c:pt>
                <c:pt idx="1">
                  <c:v>-801531642159</c:v>
                </c:pt>
                <c:pt idx="2">
                  <c:v>-1475743422630</c:v>
                </c:pt>
                <c:pt idx="3">
                  <c:v>-1424364047551</c:v>
                </c:pt>
                <c:pt idx="4">
                  <c:v>-2113620826064</c:v>
                </c:pt>
                <c:pt idx="5">
                  <c:v>-1475032503861</c:v>
                </c:pt>
                <c:pt idx="6">
                  <c:v>-1981492645000</c:v>
                </c:pt>
                <c:pt idx="7">
                  <c:v>-10225117728319</c:v>
                </c:pt>
                <c:pt idx="8">
                  <c:v>-5120503111500</c:v>
                </c:pt>
                <c:pt idx="9">
                  <c:v>-5007489494580</c:v>
                </c:pt>
                <c:pt idx="10">
                  <c:v>-7244585950043</c:v>
                </c:pt>
                <c:pt idx="11">
                  <c:v>-4444599534221</c:v>
                </c:pt>
                <c:pt idx="12">
                  <c:v>-7341855161181</c:v>
                </c:pt>
                <c:pt idx="13">
                  <c:v>-8281433261455</c:v>
                </c:pt>
                <c:pt idx="14">
                  <c:v>-8203019315816</c:v>
                </c:pt>
                <c:pt idx="15">
                  <c:v>-11263740480612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 piramiede INV princ'!$B$18:$B$33</c15:f>
                <c15:dlblRangeCache>
                  <c:ptCount val="16"/>
                  <c:pt idx="0">
                    <c:v>6.843</c:v>
                  </c:pt>
                  <c:pt idx="1">
                    <c:v>802</c:v>
                  </c:pt>
                  <c:pt idx="2">
                    <c:v>1.476</c:v>
                  </c:pt>
                  <c:pt idx="3">
                    <c:v>1.424</c:v>
                  </c:pt>
                  <c:pt idx="4">
                    <c:v>2.114</c:v>
                  </c:pt>
                  <c:pt idx="5">
                    <c:v>1.475</c:v>
                  </c:pt>
                  <c:pt idx="6">
                    <c:v>1.981</c:v>
                  </c:pt>
                  <c:pt idx="7">
                    <c:v>10.225</c:v>
                  </c:pt>
                  <c:pt idx="8">
                    <c:v>5.121</c:v>
                  </c:pt>
                  <c:pt idx="9">
                    <c:v>5.007</c:v>
                  </c:pt>
                  <c:pt idx="10">
                    <c:v>7.245</c:v>
                  </c:pt>
                  <c:pt idx="11">
                    <c:v>4.445</c:v>
                  </c:pt>
                  <c:pt idx="12">
                    <c:v>7.342</c:v>
                  </c:pt>
                  <c:pt idx="13">
                    <c:v>8.281</c:v>
                  </c:pt>
                  <c:pt idx="14">
                    <c:v>8.203</c:v>
                  </c:pt>
                  <c:pt idx="15">
                    <c:v>11.264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46C9-4DB3-8D0F-D7E32A5C39F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9469002130726918E-3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6C9-4DB3-8D0F-D7E32A5C39F9}"/>
                </c:ext>
              </c:extLst>
            </c:dLbl>
            <c:dLbl>
              <c:idx val="1"/>
              <c:layout>
                <c:manualLayout>
                  <c:x val="0.14019444881728246"/>
                  <c:y val="-1.7703574762105849E-16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177320407843113"/>
                      <c:h val="6.0064094777695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46C9-4DB3-8D0F-D7E32A5C39F9}"/>
                </c:ext>
              </c:extLst>
            </c:dLbl>
            <c:dLbl>
              <c:idx val="2"/>
              <c:layout>
                <c:manualLayout>
                  <c:x val="0.17384428324990628"/>
                  <c:y val="-4.8283034387215104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9459023227856205"/>
                      <c:h val="6.0064094777695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46C9-4DB3-8D0F-D7E32A5C39F9}"/>
                </c:ext>
              </c:extLst>
            </c:dLbl>
            <c:dLbl>
              <c:idx val="3"/>
              <c:layout>
                <c:manualLayout>
                  <c:x val="0.1059644912956868"/>
                  <c:y val="2.4141517193607552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6C9-4DB3-8D0F-D7E32A5C39F9}"/>
                </c:ext>
              </c:extLst>
            </c:dLbl>
            <c:dLbl>
              <c:idx val="4"/>
              <c:layout>
                <c:manualLayout>
                  <c:x val="0.15063748670522703"/>
                  <c:y val="-4.8283034387215998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79698378021711"/>
                      <c:h val="6.0064094777695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46C9-4DB3-8D0F-D7E32A5C39F9}"/>
                </c:ext>
              </c:extLst>
            </c:dLbl>
            <c:dLbl>
              <c:idx val="5"/>
              <c:layout>
                <c:manualLayout>
                  <c:x val="0.25274719049846184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7616771756397458"/>
                      <c:h val="8.647491458750225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46C9-4DB3-8D0F-D7E32A5C39F9}"/>
                </c:ext>
              </c:extLst>
            </c:dLbl>
            <c:dLbl>
              <c:idx val="6"/>
              <c:layout>
                <c:manualLayout>
                  <c:x val="0.14573354035999284"/>
                  <c:y val="0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6C9-4DB3-8D0F-D7E32A5C39F9}"/>
                </c:ext>
              </c:extLst>
            </c:dLbl>
            <c:dLbl>
              <c:idx val="7"/>
              <c:layout>
                <c:manualLayout>
                  <c:x val="9.656475217976716E-3"/>
                  <c:y val="4.4258936905264621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6C9-4DB3-8D0F-D7E32A5C39F9}"/>
                </c:ext>
              </c:extLst>
            </c:dLbl>
            <c:dLbl>
              <c:idx val="8"/>
              <c:layout>
                <c:manualLayout>
                  <c:x val="3.2863226080075449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6C9-4DB3-8D0F-D7E32A5C39F9}"/>
                </c:ext>
              </c:extLst>
            </c:dLbl>
            <c:dLbl>
              <c:idx val="9"/>
              <c:layout>
                <c:manualLayout>
                  <c:x val="0.23234699782071372"/>
                  <c:y val="4.5703756884802301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059088041552166"/>
                      <c:h val="6.00640932212691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46C9-4DB3-8D0F-D7E32A5C39F9}"/>
                </c:ext>
              </c:extLst>
            </c:dLbl>
            <c:dLbl>
              <c:idx val="10"/>
              <c:layout>
                <c:manualLayout>
                  <c:x val="1.8939175562816157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6C9-4DB3-8D0F-D7E32A5C39F9}"/>
                </c:ext>
              </c:extLst>
            </c:dLbl>
            <c:dLbl>
              <c:idx val="11"/>
              <c:layout>
                <c:manualLayout>
                  <c:x val="0.16902494145927205"/>
                  <c:y val="2.4142019926118256E-3"/>
                </c:manualLayout>
              </c:layout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533487005216325"/>
                      <c:h val="6.006409322126916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46C9-4DB3-8D0F-D7E32A5C39F9}"/>
                </c:ext>
              </c:extLst>
            </c:dLbl>
            <c:dLbl>
              <c:idx val="12"/>
              <c:layout>
                <c:manualLayout>
                  <c:x val="4.098558888181012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46C9-4DB3-8D0F-D7E32A5C39F9}"/>
                </c:ext>
              </c:extLst>
            </c:dLbl>
            <c:dLbl>
              <c:idx val="13"/>
              <c:layout>
                <c:manualLayout>
                  <c:x val="4.0985588881810121E-2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46C9-4DB3-8D0F-D7E32A5C39F9}"/>
                </c:ext>
              </c:extLst>
            </c:dLbl>
            <c:dLbl>
              <c:idx val="14"/>
              <c:layout>
                <c:manualLayout>
                  <c:x val="1.0816812761081658E-2"/>
                  <c:y val="-1.1064734226316155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920780284056115"/>
                      <c:h val="6.006409477769559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46C9-4DB3-8D0F-D7E32A5C39F9}"/>
                </c:ext>
              </c:extLst>
            </c:dLbl>
            <c:dLbl>
              <c:idx val="15"/>
              <c:layout>
                <c:manualLayout>
                  <c:x val="7.3475040088748375E-2"/>
                  <c:y val="-2.4141517193607552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46C9-4DB3-8D0F-D7E32A5C39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piramiede INV princ'!$A$18:$A$33</c:f>
              <c:strCache>
                <c:ptCount val="16"/>
                <c:pt idx="0">
                  <c:v>RESTO DE SECTORES</c:v>
                </c:pt>
                <c:pt idx="1">
                  <c:v>INFORMACIÓN_ESTADÍSTICA</c:v>
                </c:pt>
                <c:pt idx="2">
                  <c:v>AMBIENTE_Y_DESARROLLO_SOSTENIBLE</c:v>
                </c:pt>
                <c:pt idx="3">
                  <c:v>PLANEACIÓN</c:v>
                </c:pt>
                <c:pt idx="4">
                  <c:v>SALUD_Y_PROTECCIÓN_SOCIAL</c:v>
                </c:pt>
                <c:pt idx="5">
                  <c:v>TECNOLOGÍAS_DE_LA_INFORMACIÓN_Y_LAS_COMUNICACIONES</c:v>
                </c:pt>
                <c:pt idx="6">
                  <c:v>DEFENSA_Y_POLICÍA</c:v>
                </c:pt>
                <c:pt idx="7">
                  <c:v>HACIENDA</c:v>
                </c:pt>
                <c:pt idx="8">
                  <c:v>TRABAJO</c:v>
                </c:pt>
                <c:pt idx="9">
                  <c:v>VIVIENDA_CIUDAD_Y_TERRITORIO</c:v>
                </c:pt>
                <c:pt idx="10">
                  <c:v>MINAS_Y_ENERGÍA</c:v>
                </c:pt>
                <c:pt idx="11">
                  <c:v>AGRICULTURA_Y_DESARROLLO_RURAL</c:v>
                </c:pt>
                <c:pt idx="12">
                  <c:v>EDUCACIÓN</c:v>
                </c:pt>
                <c:pt idx="13">
                  <c:v>IGUALDAD Y EQUIDAD</c:v>
                </c:pt>
                <c:pt idx="14">
                  <c:v>INCLUSIÓN_SOCIAL_Y_RECONCILIACIÓN</c:v>
                </c:pt>
                <c:pt idx="15">
                  <c:v>TRANSPORTE</c:v>
                </c:pt>
              </c:strCache>
            </c:strRef>
          </c:cat>
          <c:val>
            <c:numRef>
              <c:f>'Grafica piramiede INV princ'!$D$18:$D$33</c:f>
              <c:numCache>
                <c:formatCode>#,###,,,</c:formatCode>
                <c:ptCount val="16"/>
                <c:pt idx="0">
                  <c:v>7943328172688</c:v>
                </c:pt>
                <c:pt idx="1">
                  <c:v>1372232285328</c:v>
                </c:pt>
                <c:pt idx="2">
                  <c:v>1463633715310</c:v>
                </c:pt>
                <c:pt idx="3">
                  <c:v>1544883221579</c:v>
                </c:pt>
                <c:pt idx="4">
                  <c:v>2114478420767</c:v>
                </c:pt>
                <c:pt idx="5">
                  <c:v>3119040338591</c:v>
                </c:pt>
                <c:pt idx="6">
                  <c:v>3182344972947</c:v>
                </c:pt>
                <c:pt idx="7">
                  <c:v>4854168174604</c:v>
                </c:pt>
                <c:pt idx="8">
                  <c:v>5676878602781</c:v>
                </c:pt>
                <c:pt idx="9">
                  <c:v>5838803438387</c:v>
                </c:pt>
                <c:pt idx="10">
                  <c:v>8045646769310</c:v>
                </c:pt>
                <c:pt idx="11">
                  <c:v>8157708662355</c:v>
                </c:pt>
                <c:pt idx="12">
                  <c:v>8424654995318</c:v>
                </c:pt>
                <c:pt idx="13">
                  <c:v>9671982499904</c:v>
                </c:pt>
                <c:pt idx="14">
                  <c:v>12735371963742</c:v>
                </c:pt>
                <c:pt idx="15">
                  <c:v>13602694839424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46C9-4DB3-8D0F-D7E32A5C39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2065808224"/>
        <c:axId val="2065791584"/>
      </c:barChart>
      <c:valAx>
        <c:axId val="2065791584"/>
        <c:scaling>
          <c:orientation val="minMax"/>
        </c:scaling>
        <c:delete val="1"/>
        <c:axPos val="t"/>
        <c:numFmt formatCode="#,###,,," sourceLinked="1"/>
        <c:majorTickMark val="out"/>
        <c:minorTickMark val="none"/>
        <c:tickLblPos val="nextTo"/>
        <c:crossAx val="2065808224"/>
        <c:crosses val="max"/>
        <c:crossBetween val="between"/>
      </c:valAx>
      <c:catAx>
        <c:axId val="20658082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657915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747430249632892E-2"/>
          <c:y val="3.61961171437973E-2"/>
          <c:w val="0.96769456681350952"/>
          <c:h val="0.88651442014960369"/>
        </c:manualLayout>
      </c:layout>
      <c:lineChart>
        <c:grouping val="standard"/>
        <c:varyColors val="0"/>
        <c:ser>
          <c:idx val="0"/>
          <c:order val="0"/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layout>
                <c:manualLayout>
                  <c:x val="-3.7500086718235112E-2"/>
                  <c:y val="-5.87776231820974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81-4808-B04E-4D9B9AE4A7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C7-409E-930F-29BD9962F57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C7-409E-930F-29BD9962F57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C7-409E-930F-29BD9962F57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C7-409E-930F-29BD9962F57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C7-409E-930F-29BD9962F57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C7-409E-930F-29BD9962F571}"/>
                </c:ext>
              </c:extLst>
            </c:dLbl>
            <c:dLbl>
              <c:idx val="9"/>
              <c:layout>
                <c:manualLayout>
                  <c:x val="-3.6179386524879051E-2"/>
                  <c:y val="4.84107257534595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81-4808-B04E-4D9B9AE4A7F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C7-409E-930F-29BD9962F57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C7-409E-930F-29BD9962F57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C7-409E-930F-29BD9962F57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C7-409E-930F-29BD9962F57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C7-409E-930F-29BD9962F57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0C7-409E-930F-29BD9962F571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C0C7-409E-930F-29BD9962F571}"/>
                </c:ext>
              </c:extLst>
            </c:dLbl>
            <c:dLbl>
              <c:idx val="20"/>
              <c:layout>
                <c:manualLayout>
                  <c:x val="-4.5709876543209876E-2"/>
                  <c:y val="-9.64217387518503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C7-409E-930F-29BD9962F571}"/>
                </c:ext>
              </c:extLst>
            </c:dLbl>
            <c:dLbl>
              <c:idx val="21"/>
              <c:layout>
                <c:manualLayout>
                  <c:x val="-5.6587117138991984E-2"/>
                  <c:y val="-5.41685127463706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C0C7-409E-930F-29BD9962F571}"/>
                </c:ext>
              </c:extLst>
            </c:dLbl>
            <c:dLbl>
              <c:idx val="22"/>
              <c:layout>
                <c:manualLayout>
                  <c:x val="-5.1006972146102884E-2"/>
                  <c:y val="-4.29712944322236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0C7-409E-930F-29BD9962F571}"/>
                </c:ext>
              </c:extLst>
            </c:dLbl>
            <c:dLbl>
              <c:idx val="23"/>
              <c:layout>
                <c:manualLayout>
                  <c:x val="-5.4552443111016147E-2"/>
                  <c:y val="-2.63088268722680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C0C7-409E-930F-29BD9962F571}"/>
                </c:ext>
              </c:extLst>
            </c:dLbl>
            <c:dLbl>
              <c:idx val="24"/>
              <c:layout>
                <c:manualLayout>
                  <c:x val="-3.8895295073987243E-2"/>
                  <c:y val="-3.07885319351645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D81-4808-B04E-4D9B9AE4A7F1}"/>
                </c:ext>
              </c:extLst>
            </c:dLbl>
            <c:dLbl>
              <c:idx val="25"/>
              <c:layout>
                <c:manualLayout>
                  <c:x val="-9.2094846072027503E-3"/>
                  <c:y val="2.25192627069272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C1-4321-90B2-A85D4248E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'Grafica inversión histórico'!$B$1:$AA$1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'Grafica inversión histórico'!$B$2:$AA$2</c:f>
              <c:numCache>
                <c:formatCode>_-* #,##0_-;\-* #,##0_-;_-* "-"??_-;_-@_-</c:formatCode>
                <c:ptCount val="26"/>
                <c:pt idx="0">
                  <c:v>7620.8328149909994</c:v>
                </c:pt>
                <c:pt idx="1">
                  <c:v>11466.40575979717</c:v>
                </c:pt>
                <c:pt idx="2">
                  <c:v>10632.66055313017</c:v>
                </c:pt>
                <c:pt idx="3">
                  <c:v>8962.8546656788803</c:v>
                </c:pt>
                <c:pt idx="4">
                  <c:v>11175.57457430955</c:v>
                </c:pt>
                <c:pt idx="5">
                  <c:v>12598.451246417841</c:v>
                </c:pt>
                <c:pt idx="6">
                  <c:v>14981.811998555411</c:v>
                </c:pt>
                <c:pt idx="7">
                  <c:v>20992.218870549001</c:v>
                </c:pt>
                <c:pt idx="8">
                  <c:v>22090.14870084494</c:v>
                </c:pt>
                <c:pt idx="9">
                  <c:v>31189.933565961001</c:v>
                </c:pt>
                <c:pt idx="10">
                  <c:v>25684.611083310439</c:v>
                </c:pt>
                <c:pt idx="11">
                  <c:v>32860.724673777004</c:v>
                </c:pt>
                <c:pt idx="12">
                  <c:v>38080.336370912999</c:v>
                </c:pt>
                <c:pt idx="13">
                  <c:v>43645.57719672408</c:v>
                </c:pt>
                <c:pt idx="14">
                  <c:v>44484.787084584001</c:v>
                </c:pt>
                <c:pt idx="15">
                  <c:v>46088.679177236321</c:v>
                </c:pt>
                <c:pt idx="16">
                  <c:v>41141.051917831166</c:v>
                </c:pt>
                <c:pt idx="17">
                  <c:v>40418.517539096996</c:v>
                </c:pt>
                <c:pt idx="18">
                  <c:v>38621.701515496898</c:v>
                </c:pt>
                <c:pt idx="19">
                  <c:v>41797.831084841993</c:v>
                </c:pt>
                <c:pt idx="20">
                  <c:v>43764.039284271996</c:v>
                </c:pt>
                <c:pt idx="21">
                  <c:v>59571.784327827001</c:v>
                </c:pt>
                <c:pt idx="22">
                  <c:v>69682.271053019998</c:v>
                </c:pt>
                <c:pt idx="23">
                  <c:v>83338.849852273997</c:v>
                </c:pt>
                <c:pt idx="24">
                  <c:v>99867.113667305995</c:v>
                </c:pt>
                <c:pt idx="25">
                  <c:v>70464.234798279998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10-C0C7-409E-930F-29BD9962F571}"/>
            </c:ext>
          </c:extLst>
        </c:ser>
        <c:ser>
          <c:idx val="1"/>
          <c:order val="1"/>
          <c:spPr>
            <a:ln w="22225" cap="rnd" cmpd="sng" algn="ctr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BCF-486F-ADF6-268A5E10C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'Grafica inversión histórico'!$B$1:$AA$1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'Grafica inversión histórico'!$B$4:$AA$4</c:f>
              <c:numCache>
                <c:formatCode>_-* #,##0_-;\-* #,##0_-;_-* "-"??_-;_-@_-</c:formatCode>
                <c:ptCount val="26"/>
                <c:pt idx="0">
                  <c:v>36030.350743149836</c:v>
                </c:pt>
                <c:pt idx="1">
                  <c:v>36030.350743149836</c:v>
                </c:pt>
                <c:pt idx="2">
                  <c:v>36030.350743149836</c:v>
                </c:pt>
                <c:pt idx="3">
                  <c:v>36030.350743149836</c:v>
                </c:pt>
                <c:pt idx="4">
                  <c:v>36030.350743149836</c:v>
                </c:pt>
                <c:pt idx="5">
                  <c:v>36030.350743149836</c:v>
                </c:pt>
                <c:pt idx="6">
                  <c:v>36030.350743149836</c:v>
                </c:pt>
                <c:pt idx="7">
                  <c:v>36030.350743149836</c:v>
                </c:pt>
                <c:pt idx="8">
                  <c:v>36030.350743149836</c:v>
                </c:pt>
                <c:pt idx="9">
                  <c:v>36030.350743149836</c:v>
                </c:pt>
                <c:pt idx="10">
                  <c:v>36030.350743149836</c:v>
                </c:pt>
                <c:pt idx="11">
                  <c:v>36030.350743149836</c:v>
                </c:pt>
                <c:pt idx="12">
                  <c:v>36030.350743149836</c:v>
                </c:pt>
                <c:pt idx="13">
                  <c:v>36030.350743149836</c:v>
                </c:pt>
                <c:pt idx="14">
                  <c:v>36030.350743149836</c:v>
                </c:pt>
                <c:pt idx="15">
                  <c:v>36030.350743149836</c:v>
                </c:pt>
                <c:pt idx="16">
                  <c:v>36030.350743149836</c:v>
                </c:pt>
                <c:pt idx="17">
                  <c:v>36030.350743149836</c:v>
                </c:pt>
                <c:pt idx="18">
                  <c:v>36030.350743149836</c:v>
                </c:pt>
                <c:pt idx="19">
                  <c:v>36030.350743149836</c:v>
                </c:pt>
                <c:pt idx="20">
                  <c:v>36030.350743149836</c:v>
                </c:pt>
                <c:pt idx="21">
                  <c:v>36030.350743149836</c:v>
                </c:pt>
                <c:pt idx="22">
                  <c:v>36030.350743149836</c:v>
                </c:pt>
                <c:pt idx="23">
                  <c:v>36030.350743149836</c:v>
                </c:pt>
                <c:pt idx="24">
                  <c:v>36030.350743149836</c:v>
                </c:pt>
                <c:pt idx="25">
                  <c:v>36030.350743149836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C0C7-409E-930F-29BD9962F571}"/>
            </c:ext>
          </c:extLst>
        </c:ser>
        <c:ser>
          <c:idx val="2"/>
          <c:order val="2"/>
          <c:spPr>
            <a:ln w="22225" cap="rnd" cmpd="sng" algn="ctr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23"/>
            <c:marker>
              <c:symbol val="none"/>
            </c:marker>
            <c:bubble3D val="0"/>
            <c:spPr>
              <a:ln w="22225" cap="rnd" cmpd="sng" algn="ctr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D81-4808-B04E-4D9B9AE4A7F1}"/>
              </c:ext>
            </c:extLst>
          </c:dPt>
          <c:dPt>
            <c:idx val="24"/>
            <c:marker>
              <c:symbol val="none"/>
            </c:marker>
            <c:bubble3D val="0"/>
            <c:spPr>
              <a:ln w="22225" cap="rnd" cmpd="sng" algn="ctr">
                <a:noFill/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FD81-4808-B04E-4D9B9AE4A7F1}"/>
              </c:ext>
            </c:extLst>
          </c:dPt>
          <c:dPt>
            <c:idx val="25"/>
            <c:marker>
              <c:symbol val="none"/>
            </c:marker>
            <c:bubble3D val="0"/>
            <c:spPr>
              <a:ln w="28575" cap="rnd" cmpd="sng" algn="ctr">
                <a:solidFill>
                  <a:schemeClr val="accent2">
                    <a:lumMod val="50000"/>
                  </a:schemeClr>
                </a:solidFill>
                <a:prstDash val="sys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C1-4321-90B2-A85D4248E9E8}"/>
              </c:ext>
            </c:extLst>
          </c:dPt>
          <c:dLbls>
            <c:dLbl>
              <c:idx val="25"/>
              <c:layout>
                <c:manualLayout>
                  <c:x val="-9.639297442607743E-4"/>
                  <c:y val="-3.94147962929149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0C1-4321-90B2-A85D4248E9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'Grafica inversión histórico'!$B$1:$AA$1</c:f>
              <c:numCache>
                <c:formatCode>General</c:formatCode>
                <c:ptCount val="2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</c:numCache>
            </c:numRef>
          </c:cat>
          <c:val>
            <c:numRef>
              <c:f>'Grafica inversión histórico'!$B$3:$AA$3</c:f>
              <c:numCache>
                <c:formatCode>_-* #,##0_-;\-* #,##0_-;_-* "-"??_-;_-@_-</c:formatCode>
                <c:ptCount val="26"/>
                <c:pt idx="0">
                  <c:v>7620.8328149909994</c:v>
                </c:pt>
                <c:pt idx="1">
                  <c:v>11466.40575979717</c:v>
                </c:pt>
                <c:pt idx="2">
                  <c:v>10632.66055313017</c:v>
                </c:pt>
                <c:pt idx="3">
                  <c:v>8962.8546656788803</c:v>
                </c:pt>
                <c:pt idx="4">
                  <c:v>11175.57457430955</c:v>
                </c:pt>
                <c:pt idx="5">
                  <c:v>12598.451246417841</c:v>
                </c:pt>
                <c:pt idx="6">
                  <c:v>14981.811998555411</c:v>
                </c:pt>
                <c:pt idx="7">
                  <c:v>20992.218870549001</c:v>
                </c:pt>
                <c:pt idx="8">
                  <c:v>22090.14870084494</c:v>
                </c:pt>
                <c:pt idx="9">
                  <c:v>31189.933565961001</c:v>
                </c:pt>
                <c:pt idx="10">
                  <c:v>25684.611083310439</c:v>
                </c:pt>
                <c:pt idx="11">
                  <c:v>32860.724673777004</c:v>
                </c:pt>
                <c:pt idx="12">
                  <c:v>38080.336370912999</c:v>
                </c:pt>
                <c:pt idx="13">
                  <c:v>43645.57719672408</c:v>
                </c:pt>
                <c:pt idx="14">
                  <c:v>44484.787084584001</c:v>
                </c:pt>
                <c:pt idx="15">
                  <c:v>46088.679177236321</c:v>
                </c:pt>
                <c:pt idx="16">
                  <c:v>41141.051917831166</c:v>
                </c:pt>
                <c:pt idx="17">
                  <c:v>40418.517539096996</c:v>
                </c:pt>
                <c:pt idx="18">
                  <c:v>38621.701515496898</c:v>
                </c:pt>
                <c:pt idx="19">
                  <c:v>41797.831084841993</c:v>
                </c:pt>
                <c:pt idx="20">
                  <c:v>43764.039284271996</c:v>
                </c:pt>
                <c:pt idx="21">
                  <c:v>59571.784327827001</c:v>
                </c:pt>
                <c:pt idx="22">
                  <c:v>69682.271053019998</c:v>
                </c:pt>
                <c:pt idx="23">
                  <c:v>83338.849852273997</c:v>
                </c:pt>
                <c:pt idx="24">
                  <c:v>99867.113667305995</c:v>
                </c:pt>
                <c:pt idx="25">
                  <c:v>82464.234798279998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81-4808-B04E-4D9B9AE4A7F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987439584"/>
        <c:axId val="1987441664"/>
      </c:lineChart>
      <c:catAx>
        <c:axId val="198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spc="2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987441664"/>
        <c:crosses val="autoZero"/>
        <c:auto val="1"/>
        <c:lblAlgn val="ctr"/>
        <c:lblOffset val="100"/>
        <c:noMultiLvlLbl val="0"/>
      </c:catAx>
      <c:valAx>
        <c:axId val="1987441664"/>
        <c:scaling>
          <c:orientation val="minMax"/>
        </c:scaling>
        <c:delete val="1"/>
        <c:axPos val="l"/>
        <c:numFmt formatCode="_-* #,##0_-;\-* #,##0_-;_-* &quot;-&quot;??_-;_-@_-" sourceLinked="1"/>
        <c:majorTickMark val="none"/>
        <c:minorTickMark val="none"/>
        <c:tickLblPos val="nextTo"/>
        <c:crossAx val="198743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9185008694649022E-3"/>
                  <c:y val="6.658625218225806E-3"/>
                </c:manualLayout>
              </c:layout>
              <c:tx>
                <c:rich>
                  <a:bodyPr/>
                  <a:lstStyle/>
                  <a:p>
                    <a:fld id="{00DFC616-3ED4-4C10-A642-3D5894B8E0C8}" type="CELLRANGE"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[CELLRANGE]</a:t>
                    </a:fld>
                    <a:r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3AB46318-0D35-4C9E-BBB9-EF896AF954FB}" type="VALUE"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[VALOR]</a:t>
                    </a:fld>
                    <a:endParaRPr lang="en-US" b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8C37-4A21-BF7D-88333A8289BF}"/>
                </c:ext>
              </c:extLst>
            </c:dLbl>
            <c:dLbl>
              <c:idx val="1"/>
              <c:layout>
                <c:manualLayout>
                  <c:x val="1.1127087077261177E-2"/>
                  <c:y val="7.5770753231994495E-17"/>
                </c:manualLayout>
              </c:layout>
              <c:tx>
                <c:rich>
                  <a:bodyPr/>
                  <a:lstStyle/>
                  <a:p>
                    <a:fld id="{27BA7B4E-D896-4C4A-9AF9-7AC8156111A9}" type="CELLRANGE"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[CELLRANGE]</a:t>
                    </a:fld>
                    <a:r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349E9CDC-02C5-4E64-96B7-FDA04233C588}" type="VALUE">
                      <a:rPr lang="en-US" b="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/>
                      <a:t>[VALOR]</a:t>
                    </a:fld>
                    <a:endParaRPr lang="en-US" b="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8C37-4A21-BF7D-88333A8289B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53AC7FE7-8A3C-4E23-8675-B77076DF0ABD}" type="CELLRANGE">
                      <a:rPr lang="es-CO"/>
                      <a:pPr/>
                      <a:t>[CELLRANGE]</a:t>
                    </a:fld>
                    <a:r>
                      <a:rPr lang="es-CO" baseline="0"/>
                      <a:t>; </a:t>
                    </a:r>
                    <a:fld id="{8960C38D-00A6-4A1C-B337-3F9D57992165}" type="VALUE">
                      <a:rPr lang="es-CO" baseline="0"/>
                      <a:pPr/>
                      <a:t>[VALOR]</a:t>
                    </a:fld>
                    <a:endParaRPr lang="es-CO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8C37-4A21-BF7D-88333A8289BF}"/>
                </c:ext>
              </c:extLst>
            </c:dLbl>
            <c:dLbl>
              <c:idx val="3"/>
              <c:layout>
                <c:manualLayout>
                  <c:x val="-0.19920577428574079"/>
                  <c:y val="0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F2C87FCC-B0E3-4371-936D-AE4DAAE61CE0}" type="CELLRANGE">
                      <a:rPr lang="en-US" b="1" baseline="0">
                        <a:solidFill>
                          <a:schemeClr val="bg2"/>
                        </a:solidFill>
                      </a:rPr>
                      <a:pPr>
                        <a:defRPr b="1">
                          <a:solidFill>
                            <a:schemeClr val="bg2"/>
                          </a:solidFill>
                        </a:defRPr>
                      </a:pPr>
                      <a:t>[CELLRANGE]</a:t>
                    </a:fld>
                    <a:r>
                      <a:rPr lang="en-US" b="1" baseline="0">
                        <a:solidFill>
                          <a:schemeClr val="bg2"/>
                        </a:solidFill>
                      </a:rPr>
                      <a:t>; </a:t>
                    </a:r>
                    <a:fld id="{4F50835D-ECF8-458E-A595-F9BFDBA890EE}" type="VALUE">
                      <a:rPr lang="en-US" b="1" baseline="0">
                        <a:solidFill>
                          <a:schemeClr val="bg2"/>
                        </a:solidFill>
                      </a:rPr>
                      <a:pPr>
                        <a:defRPr b="1">
                          <a:solidFill>
                            <a:schemeClr val="bg2"/>
                          </a:solidFill>
                        </a:defRPr>
                      </a:pPr>
                      <a:t>[VALOR]</a:t>
                    </a:fld>
                    <a:endParaRPr lang="en-US" b="1" baseline="0">
                      <a:solidFill>
                        <a:schemeClr val="bg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8C37-4A21-BF7D-88333A8289BF}"/>
                </c:ext>
              </c:extLst>
            </c:dLbl>
            <c:dLbl>
              <c:idx val="4"/>
              <c:layout>
                <c:manualLayout>
                  <c:x val="-0.35128760196625264"/>
                  <c:y val="0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C8EA756-9083-4BB2-AF1E-1A81B76DA995}" type="CELLRANGE">
                      <a:rPr lang="en-US" b="1" baseline="0">
                        <a:solidFill>
                          <a:schemeClr val="bg2"/>
                        </a:solidFill>
                      </a:rPr>
                      <a:pPr>
                        <a:defRPr b="1">
                          <a:solidFill>
                            <a:schemeClr val="bg2"/>
                          </a:solidFill>
                        </a:defRPr>
                      </a:pPr>
                      <a:t>[CELLRANGE]</a:t>
                    </a:fld>
                    <a:r>
                      <a:rPr lang="en-US" b="1" baseline="0">
                        <a:solidFill>
                          <a:schemeClr val="bg2"/>
                        </a:solidFill>
                      </a:rPr>
                      <a:t>; </a:t>
                    </a:r>
                    <a:fld id="{7EABA2E1-2F63-4321-8585-2926640CA0F4}" type="VALUE">
                      <a:rPr lang="en-US" b="1" baseline="0">
                        <a:solidFill>
                          <a:schemeClr val="bg2"/>
                        </a:solidFill>
                      </a:rPr>
                      <a:pPr>
                        <a:defRPr b="1">
                          <a:solidFill>
                            <a:schemeClr val="bg2"/>
                          </a:solidFill>
                        </a:defRPr>
                      </a:pPr>
                      <a:t>[VALOR]</a:t>
                    </a:fld>
                    <a:endParaRPr lang="en-US" b="1" baseline="0">
                      <a:solidFill>
                        <a:schemeClr val="bg2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8C37-4A21-BF7D-88333A8289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'Graficas n'!$A$11:$A$15</c:f>
              <c:strCache>
                <c:ptCount val="5"/>
                <c:pt idx="0">
                  <c:v>Establecimientos públicos</c:v>
                </c:pt>
                <c:pt idx="1">
                  <c:v>Contribuciones Parafiscales</c:v>
                </c:pt>
                <c:pt idx="2">
                  <c:v>Fondos Especiales</c:v>
                </c:pt>
                <c:pt idx="3">
                  <c:v>Recursos de capital</c:v>
                </c:pt>
                <c:pt idx="4">
                  <c:v>Ingresos Corrientes</c:v>
                </c:pt>
              </c:strCache>
            </c:strRef>
          </c:cat>
          <c:val>
            <c:numRef>
              <c:f>'Graficas n'!$B$11:$B$15</c:f>
              <c:numCache>
                <c:formatCode>_-* #,##0.0_-;\-* #,##0.0_-;_-* "-"??_-;_-@_-</c:formatCode>
                <c:ptCount val="5"/>
                <c:pt idx="0">
                  <c:v>27.308463866396</c:v>
                </c:pt>
                <c:pt idx="1">
                  <c:v>4.0316898533089995</c:v>
                </c:pt>
                <c:pt idx="2">
                  <c:v>18.119471887410999</c:v>
                </c:pt>
                <c:pt idx="3">
                  <c:v>155.76958022453837</c:v>
                </c:pt>
                <c:pt idx="4">
                  <c:v>305.77792840839902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n'!$C$11:$C$15</c15:f>
                <c15:dlblRangeCache>
                  <c:ptCount val="5"/>
                  <c:pt idx="0">
                    <c:v>5,3%</c:v>
                  </c:pt>
                  <c:pt idx="1">
                    <c:v>0,8%</c:v>
                  </c:pt>
                  <c:pt idx="2">
                    <c:v>3,5%</c:v>
                  </c:pt>
                  <c:pt idx="3">
                    <c:v>30,5%</c:v>
                  </c:pt>
                  <c:pt idx="4">
                    <c:v>59,8%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C37-4A21-BF7D-88333A8289B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6"/>
        <c:axId val="1441387552"/>
        <c:axId val="1441384640"/>
      </c:barChart>
      <c:catAx>
        <c:axId val="1441387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1">
                    <a:lumMod val="50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41384640"/>
        <c:crosses val="autoZero"/>
        <c:auto val="1"/>
        <c:lblAlgn val="ctr"/>
        <c:lblOffset val="100"/>
        <c:noMultiLvlLbl val="0"/>
      </c:catAx>
      <c:valAx>
        <c:axId val="1441384640"/>
        <c:scaling>
          <c:orientation val="minMax"/>
        </c:scaling>
        <c:delete val="1"/>
        <c:axPos val="b"/>
        <c:numFmt formatCode="_-* #,##0.0_-;\-* #,##0.0_-;_-* &quot;-&quot;??_-;_-@_-" sourceLinked="1"/>
        <c:majorTickMark val="none"/>
        <c:minorTickMark val="none"/>
        <c:tickLblPos val="nextTo"/>
        <c:crossAx val="1441387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>
          <a:solidFill>
            <a:schemeClr val="accent1">
              <a:lumMod val="50000"/>
            </a:schemeClr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Indice 2019=100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8886701662292215E-2"/>
          <c:y val="0.25041666666666673"/>
          <c:w val="0.87889107611548556"/>
          <c:h val="0.61498432487605714"/>
        </c:manualLayout>
      </c:layout>
      <c:lineChart>
        <c:grouping val="standard"/>
        <c:varyColors val="0"/>
        <c:ser>
          <c:idx val="1"/>
          <c:order val="0"/>
          <c:tx>
            <c:strRef>
              <c:f>'Aprop Resumen 2000-2024'!$V$21</c:f>
              <c:strCache>
                <c:ptCount val="1"/>
                <c:pt idx="0">
                  <c:v>Gastos primario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666666666666668E-2"/>
                  <c:y val="5.09259259259259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EEF-4A2F-B102-5E2F35077E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EF-4A2F-B102-5E2F35077E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EF-4A2F-B102-5E2F35077E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EEF-4A2F-B102-5E2F35077E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EF-4A2F-B102-5E2F35077E56}"/>
                </c:ext>
              </c:extLst>
            </c:dLbl>
            <c:dLbl>
              <c:idx val="5"/>
              <c:layout>
                <c:manualLayout>
                  <c:x val="-4.4444444444444446E-2"/>
                  <c:y val="-4.6296296296296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EEF-4A2F-B102-5E2F35077E56}"/>
                </c:ext>
              </c:extLst>
            </c:dLbl>
            <c:dLbl>
              <c:idx val="6"/>
              <c:layout>
                <c:manualLayout>
                  <c:x val="-2.7777777777775741E-3"/>
                  <c:y val="3.7037037037037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EEF-4A2F-B102-5E2F35077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2000-2024'!$W$21:$AC$21</c:f>
              <c:numCache>
                <c:formatCode>_(* #,##0_);_(* \(#,##0\);_(* "-"??_);_(@_)</c:formatCode>
                <c:ptCount val="7"/>
                <c:pt idx="0">
                  <c:v>100</c:v>
                </c:pt>
                <c:pt idx="1">
                  <c:v>136.72932063801821</c:v>
                </c:pt>
                <c:pt idx="2">
                  <c:v>122.46324352391397</c:v>
                </c:pt>
                <c:pt idx="3">
                  <c:v>102.10956770866059</c:v>
                </c:pt>
                <c:pt idx="4">
                  <c:v>117.07254308811454</c:v>
                </c:pt>
                <c:pt idx="5">
                  <c:v>129.6029758277835</c:v>
                </c:pt>
                <c:pt idx="6">
                  <c:v>123.15020293494865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EF-4A2F-B102-5E2F35077E56}"/>
            </c:ext>
          </c:extLst>
        </c:ser>
        <c:ser>
          <c:idx val="0"/>
          <c:order val="1"/>
          <c:tx>
            <c:strRef>
              <c:f>'Aprop Resumen 2000-2024'!$V$20</c:f>
              <c:strCache>
                <c:ptCount val="1"/>
                <c:pt idx="0">
                  <c:v>deuda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EEF-4A2F-B102-5E2F35077E5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EEF-4A2F-B102-5E2F35077E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EEF-4A2F-B102-5E2F35077E5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EF-4A2F-B102-5E2F35077E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EEF-4A2F-B102-5E2F35077E56}"/>
                </c:ext>
              </c:extLst>
            </c:dLbl>
            <c:dLbl>
              <c:idx val="5"/>
              <c:layout>
                <c:manualLayout>
                  <c:x val="-3.6111111111111108E-2"/>
                  <c:y val="4.16666666666666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EEF-4A2F-B102-5E2F35077E56}"/>
                </c:ext>
              </c:extLst>
            </c:dLbl>
            <c:dLbl>
              <c:idx val="6"/>
              <c:layout>
                <c:manualLayout>
                  <c:x val="-1.9444444444444445E-2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EEF-4A2F-B102-5E2F35077E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2000-2024'!$W$20:$AC$20</c:f>
              <c:numCache>
                <c:formatCode>_(* #,##0_);_(* \(#,##0\);_(* "-"??_);_(@_)</c:formatCode>
                <c:ptCount val="7"/>
                <c:pt idx="0">
                  <c:v>100</c:v>
                </c:pt>
                <c:pt idx="1">
                  <c:v>109.60124284436876</c:v>
                </c:pt>
                <c:pt idx="2">
                  <c:v>120.69200771145925</c:v>
                </c:pt>
                <c:pt idx="3">
                  <c:v>99.523151707289443</c:v>
                </c:pt>
                <c:pt idx="4">
                  <c:v>101.89540150961977</c:v>
                </c:pt>
                <c:pt idx="5">
                  <c:v>114.54315523936096</c:v>
                </c:pt>
                <c:pt idx="6">
                  <c:v>129.13222155353392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F-4A2F-B102-5E2F35077E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532911"/>
        <c:axId val="1700537711"/>
      </c:lineChart>
      <c:catAx>
        <c:axId val="170053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0537711"/>
        <c:crosses val="autoZero"/>
        <c:auto val="1"/>
        <c:lblAlgn val="ctr"/>
        <c:lblOffset val="100"/>
        <c:noMultiLvlLbl val="0"/>
      </c:catAx>
      <c:valAx>
        <c:axId val="1700537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053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01618547681541"/>
          <c:y val="0.10705963837853598"/>
          <c:w val="0.43063407699037615"/>
          <c:h val="6.7568040481426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Composición GP y Deuda en PGN (% PIB)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6789588801399831E-2"/>
          <c:y val="0.29208333333333336"/>
          <c:w val="0.87265485564304457"/>
          <c:h val="0.614984324876057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'Aprop Resumen 2000-2024'!$V$15</c:f>
              <c:strCache>
                <c:ptCount val="1"/>
                <c:pt idx="0">
                  <c:v>Gastos primario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2000-2024'!$W$15:$AC$15</c:f>
              <c:numCache>
                <c:formatCode>_(* #,##0.0_);_(* \(#,##0.0\);_(* "-"??_);_(@_)</c:formatCode>
                <c:ptCount val="7"/>
                <c:pt idx="0">
                  <c:v>18.722988505298204</c:v>
                </c:pt>
                <c:pt idx="1">
                  <c:v>25.599814986428477</c:v>
                </c:pt>
                <c:pt idx="2">
                  <c:v>22.928779008197761</c:v>
                </c:pt>
                <c:pt idx="3">
                  <c:v>19.117962624902209</c:v>
                </c:pt>
                <c:pt idx="4">
                  <c:v>21.919478785247971</c:v>
                </c:pt>
                <c:pt idx="5">
                  <c:v>24.265550266760311</c:v>
                </c:pt>
                <c:pt idx="6">
                  <c:v>23.057398339761846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0E-4EF8-8A5D-FEAFAEF57936}"/>
            </c:ext>
          </c:extLst>
        </c:ser>
        <c:ser>
          <c:idx val="0"/>
          <c:order val="1"/>
          <c:tx>
            <c:strRef>
              <c:f>'Aprop Resumen 2000-2024'!$V$14</c:f>
              <c:strCache>
                <c:ptCount val="1"/>
                <c:pt idx="0">
                  <c:v>deuda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2000-2024'!$W$14:$AC$14</c:f>
              <c:numCache>
                <c:formatCode>_(* #,##0.0_);_(* \(#,##0.0\);_(* "-"??_);_(@_)</c:formatCode>
                <c:ptCount val="7"/>
                <c:pt idx="0">
                  <c:v>4.89919643470457</c:v>
                </c:pt>
                <c:pt idx="1">
                  <c:v>5.3695801818232125</c:v>
                </c:pt>
                <c:pt idx="2">
                  <c:v>5.9129385387731759</c:v>
                </c:pt>
                <c:pt idx="3">
                  <c:v>4.8758347001491442</c:v>
                </c:pt>
                <c:pt idx="4">
                  <c:v>4.9920558778871982</c:v>
                </c:pt>
                <c:pt idx="5">
                  <c:v>5.6116941776848934</c:v>
                </c:pt>
                <c:pt idx="6">
                  <c:v>6.3264411944055396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E-4EF8-8A5D-FEAFAEF57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674272"/>
        <c:axId val="834677152"/>
      </c:barChart>
      <c:catAx>
        <c:axId val="8346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677152"/>
        <c:crosses val="autoZero"/>
        <c:auto val="1"/>
        <c:lblAlgn val="ctr"/>
        <c:lblOffset val="100"/>
        <c:noMultiLvlLbl val="0"/>
      </c:catAx>
      <c:valAx>
        <c:axId val="83467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67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006124234470692"/>
          <c:y val="0.1626151939340916"/>
          <c:w val="0.33654418197725283"/>
          <c:h val="6.75680404814263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Composición PGN por tipo Gasto (% PIB)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9.6789588801399831E-2"/>
          <c:y val="0.29208333333333336"/>
          <c:w val="0.87265485564304457"/>
          <c:h val="0.6149843248760571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'Aprop Resumen 2000-2024'!$V$38</c:f>
              <c:strCache>
                <c:ptCount val="1"/>
                <c:pt idx="0">
                  <c:v>Func.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7.68684341616301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F2-4355-BFD1-CEDC2CBDFD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2000-2024'!$W$26:$AC$27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2000-2024'!$W$38:$AC$38</c:f>
              <c:numCache>
                <c:formatCode>_-* #,##0.0_-;\-* #,##0.0_-;_-* "-"??_-;_-@_-</c:formatCode>
                <c:ptCount val="7"/>
                <c:pt idx="0">
                  <c:v>14.780049836755996</c:v>
                </c:pt>
                <c:pt idx="1">
                  <c:v>21.216709289390497</c:v>
                </c:pt>
                <c:pt idx="2">
                  <c:v>17.933802818702322</c:v>
                </c:pt>
                <c:pt idx="3">
                  <c:v>14.376998021566081</c:v>
                </c:pt>
                <c:pt idx="4">
                  <c:v>16.619570495743314</c:v>
                </c:pt>
                <c:pt idx="5">
                  <c:v>18.33651146454217</c:v>
                </c:pt>
                <c:pt idx="6">
                  <c:v>18.424351241314785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F2-4355-BFD1-CEDC2CBDFD6D}"/>
            </c:ext>
          </c:extLst>
        </c:ser>
        <c:ser>
          <c:idx val="3"/>
          <c:order val="1"/>
          <c:tx>
            <c:strRef>
              <c:f>'Aprop Resumen 2000-2024'!$V$39</c:f>
              <c:strCache>
                <c:ptCount val="1"/>
                <c:pt idx="0">
                  <c:v>Inversión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2000-2024'!$W$26:$AC$27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2000-2024'!$W$39:$AC$39</c:f>
              <c:numCache>
                <c:formatCode>_-* #,##0.0_-;\-* #,##0.0_-;_-* "-"??_-;_-@_-</c:formatCode>
                <c:ptCount val="7"/>
                <c:pt idx="0">
                  <c:v>3.9429386685422099</c:v>
                </c:pt>
                <c:pt idx="1">
                  <c:v>4.3831056970379745</c:v>
                </c:pt>
                <c:pt idx="2">
                  <c:v>4.9949761894954428</c:v>
                </c:pt>
                <c:pt idx="3">
                  <c:v>4.7409646033361277</c:v>
                </c:pt>
                <c:pt idx="4">
                  <c:v>5.2999082895046561</c:v>
                </c:pt>
                <c:pt idx="5">
                  <c:v>5.9290388022181393</c:v>
                </c:pt>
                <c:pt idx="6">
                  <c:v>4.6330470984470589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8F2-4355-BFD1-CEDC2CBDFD6D}"/>
            </c:ext>
          </c:extLst>
        </c:ser>
        <c:ser>
          <c:idx val="0"/>
          <c:order val="2"/>
          <c:tx>
            <c:strRef>
              <c:f>'Aprop Resumen 2000-2024'!$V$36</c:f>
              <c:strCache>
                <c:ptCount val="1"/>
                <c:pt idx="0">
                  <c:v>Deuda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2000-2024'!$W$26:$AC$27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2000-2024'!$W$36:$AC$36</c:f>
              <c:numCache>
                <c:formatCode>_-* #,##0.0_-;\-* #,##0.0_-;_-* "-"??_-;_-@_-</c:formatCode>
                <c:ptCount val="7"/>
                <c:pt idx="0">
                  <c:v>4.8991964347045709</c:v>
                </c:pt>
                <c:pt idx="1">
                  <c:v>5.3695801818232125</c:v>
                </c:pt>
                <c:pt idx="2">
                  <c:v>5.9129385387731768</c:v>
                </c:pt>
                <c:pt idx="3">
                  <c:v>4.8758347001491442</c:v>
                </c:pt>
                <c:pt idx="4">
                  <c:v>4.9920558778871982</c:v>
                </c:pt>
                <c:pt idx="5">
                  <c:v>5.6116941776848934</c:v>
                </c:pt>
                <c:pt idx="6">
                  <c:v>6.3264411944055396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F2-4355-BFD1-CEDC2CBD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674272"/>
        <c:axId val="834677152"/>
      </c:barChart>
      <c:lineChart>
        <c:grouping val="standard"/>
        <c:varyColors val="0"/>
        <c:ser>
          <c:idx val="2"/>
          <c:order val="3"/>
          <c:tx>
            <c:strRef>
              <c:f>'Aprop Resumen 2000-2024'!$V$40</c:f>
              <c:strCache>
                <c:ptCount val="1"/>
                <c:pt idx="0">
                  <c:v>Total PGN</c:v>
                </c:pt>
              </c:strCache>
            </c:strRef>
          </c:tx>
          <c:spPr>
            <a:ln w="0" cap="rnd">
              <a:solidFill>
                <a:schemeClr val="accent3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2000-2024'!$W$26:$AC$27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2000-2024'!$W$40:$AC$40</c:f>
              <c:numCache>
                <c:formatCode>_-* #,##0.0_-;\-* #,##0.0_-;_-* "-"??_-;_-@_-</c:formatCode>
                <c:ptCount val="7"/>
                <c:pt idx="0">
                  <c:v>23.622184940002779</c:v>
                </c:pt>
                <c:pt idx="1">
                  <c:v>30.96939516825169</c:v>
                </c:pt>
                <c:pt idx="2">
                  <c:v>28.841717546970941</c:v>
                </c:pt>
                <c:pt idx="3">
                  <c:v>23.993797325051354</c:v>
                </c:pt>
                <c:pt idx="4">
                  <c:v>26.911534663135168</c:v>
                </c:pt>
                <c:pt idx="5">
                  <c:v>29.877244444445207</c:v>
                </c:pt>
                <c:pt idx="6">
                  <c:v>29.383839534167382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F2-4355-BFD1-CEDC2CBDFD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4674272"/>
        <c:axId val="834677152"/>
      </c:lineChart>
      <c:catAx>
        <c:axId val="834674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677152"/>
        <c:crosses val="autoZero"/>
        <c:auto val="1"/>
        <c:lblAlgn val="ctr"/>
        <c:lblOffset val="100"/>
        <c:noMultiLvlLbl val="0"/>
      </c:catAx>
      <c:valAx>
        <c:axId val="83467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34674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006124234470691"/>
          <c:y val="0.13946704578594343"/>
          <c:w val="0.51147178477690292"/>
          <c:h val="7.07552122022483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 primario vs Deuda </a:t>
            </a:r>
            <a:r>
              <a:rPr lang="es-CO" sz="1200"/>
              <a:t>(Indice 2019=100)</a:t>
            </a:r>
            <a:endParaRPr lang="es-CO"/>
          </a:p>
        </c:rich>
      </c:tx>
      <c:layout>
        <c:manualLayout>
          <c:xMode val="edge"/>
          <c:yMode val="edge"/>
          <c:x val="0.23680539932508438"/>
          <c:y val="2.76497695852534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417781110694496"/>
          <c:y val="0.25041656083312169"/>
          <c:w val="0.87889107611548556"/>
          <c:h val="0.61498432487605714"/>
        </c:manualLayout>
      </c:layout>
      <c:lineChart>
        <c:grouping val="standard"/>
        <c:varyColors val="0"/>
        <c:ser>
          <c:idx val="1"/>
          <c:order val="0"/>
          <c:tx>
            <c:strRef>
              <c:f>'Aprop Resumen 2000-2024'!$V$43</c:f>
              <c:strCache>
                <c:ptCount val="1"/>
                <c:pt idx="0">
                  <c:v>Gastos primario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6350">
                <a:solidFill>
                  <a:schemeClr val="accent3"/>
                </a:solidFill>
              </a:ln>
              <a:effectLst/>
            </c:spPr>
          </c:marker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2000-2024'!$W$43:$AC$43</c:f>
              <c:numCache>
                <c:formatCode>_(* #,##0_);_(* \(#,##0\);_(* "-"??_);_(@_)</c:formatCode>
                <c:ptCount val="7"/>
                <c:pt idx="0">
                  <c:v>100</c:v>
                </c:pt>
                <c:pt idx="1">
                  <c:v>136.72932063801818</c:v>
                </c:pt>
                <c:pt idx="2">
                  <c:v>122.46324352391397</c:v>
                </c:pt>
                <c:pt idx="3">
                  <c:v>102.10956770866058</c:v>
                </c:pt>
                <c:pt idx="4">
                  <c:v>117.07254308811453</c:v>
                </c:pt>
                <c:pt idx="5">
                  <c:v>129.60297582778347</c:v>
                </c:pt>
                <c:pt idx="6">
                  <c:v>123.15020293494861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E609-4E15-8980-A8698429D8DE}"/>
            </c:ext>
          </c:extLst>
        </c:ser>
        <c:ser>
          <c:idx val="0"/>
          <c:order val="1"/>
          <c:tx>
            <c:strRef>
              <c:f>'Aprop Resumen 2000-2024'!$V$42</c:f>
              <c:strCache>
                <c:ptCount val="1"/>
                <c:pt idx="0">
                  <c:v>deuda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6350">
                <a:solidFill>
                  <a:schemeClr val="accent1"/>
                </a:solidFill>
              </a:ln>
              <a:effectLst/>
            </c:spPr>
          </c:marker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2000-2024'!$W$42:$AC$42</c:f>
              <c:numCache>
                <c:formatCode>_(* #,##0_);_(* \(#,##0\);_(* "-"??_);_(@_)</c:formatCode>
                <c:ptCount val="7"/>
                <c:pt idx="0">
                  <c:v>100</c:v>
                </c:pt>
                <c:pt idx="1">
                  <c:v>109.60124284436876</c:v>
                </c:pt>
                <c:pt idx="2">
                  <c:v>120.69200771145925</c:v>
                </c:pt>
                <c:pt idx="3">
                  <c:v>99.523151707289415</c:v>
                </c:pt>
                <c:pt idx="4">
                  <c:v>101.89540150961976</c:v>
                </c:pt>
                <c:pt idx="5">
                  <c:v>114.54315523936094</c:v>
                </c:pt>
                <c:pt idx="6">
                  <c:v>129.13222155353387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E609-4E15-8980-A8698429D8DE}"/>
            </c:ext>
          </c:extLst>
        </c:ser>
        <c:ser>
          <c:idx val="2"/>
          <c:order val="2"/>
          <c:tx>
            <c:strRef>
              <c:f>'Aprop Resumen 2000-2024'!$C$125</c:f>
              <c:strCache>
                <c:ptCount val="1"/>
                <c:pt idx="0">
                  <c:v>Inflexibilidades</c:v>
                </c:pt>
              </c:strCache>
            </c:strRef>
          </c:tx>
          <c:spPr>
            <a:ln w="22225" cap="rnd">
              <a:solidFill>
                <a:srgbClr val="FF99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9900"/>
              </a:solidFill>
              <a:ln w="6350">
                <a:solidFill>
                  <a:srgbClr val="FF9900"/>
                </a:solidFill>
              </a:ln>
              <a:effectLst/>
            </c:spPr>
          </c:marker>
          <c:cat>
            <c:strRef>
              <c:f>'Aprop Resumen 2000-2024'!$W$4:$AC$5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2000-2024'!$W$125:$AC$125</c:f>
              <c:numCache>
                <c:formatCode>_-* #,##0.0_-;\-* #,##0.0_-;_-* "-"??_-;_-@_-</c:formatCode>
                <c:ptCount val="7"/>
                <c:pt idx="0">
                  <c:v>100</c:v>
                </c:pt>
                <c:pt idx="1">
                  <c:v>106.57007645644443</c:v>
                </c:pt>
                <c:pt idx="2">
                  <c:v>116.86864377736971</c:v>
                </c:pt>
                <c:pt idx="3">
                  <c:v>108.85330387832737</c:v>
                </c:pt>
                <c:pt idx="4">
                  <c:v>114.20321409412611</c:v>
                </c:pt>
                <c:pt idx="5">
                  <c:v>128.458390105348</c:v>
                </c:pt>
                <c:pt idx="6">
                  <c:v>140.60356003942815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C6-43F0-8179-2D574E309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0532911"/>
        <c:axId val="1700537711"/>
      </c:lineChart>
      <c:catAx>
        <c:axId val="17005329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0537711"/>
        <c:crosses val="autoZero"/>
        <c:auto val="1"/>
        <c:lblAlgn val="ctr"/>
        <c:lblOffset val="100"/>
        <c:noMultiLvlLbl val="0"/>
      </c:catAx>
      <c:valAx>
        <c:axId val="1700537711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005329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320147481564801"/>
          <c:y val="0.13483725824594506"/>
          <c:w val="0.66076323792859226"/>
          <c:h val="7.7765521245328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Composición</a:t>
            </a:r>
            <a:r>
              <a:rPr lang="es-CO" baseline="0"/>
              <a:t> Servicio Deuda (participacion %)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0.10267825896762903"/>
          <c:y val="0.26893518518518517"/>
          <c:w val="0.87232174103237092"/>
          <c:h val="0.6149843248760571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'Aprop Resumen 2000-2024'!$V$67</c:f>
              <c:strCache>
                <c:ptCount val="1"/>
                <c:pt idx="0">
                  <c:v>Principal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2000-2024'!$W$50:$AC$51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2000-2024'!$W$67:$AC$67</c:f>
              <c:numCache>
                <c:formatCode>_(* #,##0_);_(* \(#,##0\);_(* "-"??_);_(@_)</c:formatCode>
                <c:ptCount val="7"/>
                <c:pt idx="0">
                  <c:v>51.37417878700473</c:v>
                </c:pt>
                <c:pt idx="1">
                  <c:v>44.759298552857913</c:v>
                </c:pt>
                <c:pt idx="2">
                  <c:v>50.517173128356518</c:v>
                </c:pt>
                <c:pt idx="3">
                  <c:v>45.353574714164921</c:v>
                </c:pt>
                <c:pt idx="4">
                  <c:v>44.771071564707512</c:v>
                </c:pt>
                <c:pt idx="5">
                  <c:v>44.31059163537661</c:v>
                </c:pt>
                <c:pt idx="6">
                  <c:v>47.174148713313983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7-414B-B8AE-9304A73FCD65}"/>
            </c:ext>
          </c:extLst>
        </c:ser>
        <c:ser>
          <c:idx val="1"/>
          <c:order val="1"/>
          <c:tx>
            <c:strRef>
              <c:f>'Aprop Resumen 2000-2024'!$V$68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2000-2024'!$W$50:$AC$51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2000-2024'!$W$68:$AC$68</c:f>
              <c:numCache>
                <c:formatCode>_(* #,##0_);_(* \(#,##0\);_(* "-"??_);_(@_)</c:formatCode>
                <c:ptCount val="7"/>
                <c:pt idx="0">
                  <c:v>48.62582121299527</c:v>
                </c:pt>
                <c:pt idx="1">
                  <c:v>55.240701447142094</c:v>
                </c:pt>
                <c:pt idx="2">
                  <c:v>49.482826871643482</c:v>
                </c:pt>
                <c:pt idx="3">
                  <c:v>54.646425285835079</c:v>
                </c:pt>
                <c:pt idx="4">
                  <c:v>55.228928435292488</c:v>
                </c:pt>
                <c:pt idx="5">
                  <c:v>55.689408364623382</c:v>
                </c:pt>
                <c:pt idx="6">
                  <c:v>52.825851286686017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7-414B-B8AE-9304A73FC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11428640"/>
        <c:axId val="1111435840"/>
      </c:barChart>
      <c:catAx>
        <c:axId val="111142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435840"/>
        <c:crosses val="autoZero"/>
        <c:auto val="1"/>
        <c:lblAlgn val="ctr"/>
        <c:lblOffset val="100"/>
        <c:noMultiLvlLbl val="0"/>
      </c:catAx>
      <c:valAx>
        <c:axId val="1111435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111428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77799650043741"/>
          <c:y val="0.13483741615631376"/>
          <c:w val="0.2832274715660542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Composición</a:t>
            </a:r>
            <a:r>
              <a:rPr lang="es-CO" baseline="0"/>
              <a:t> Servicio Deuda (%PIB)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8.4122922134733158E-2"/>
          <c:y val="0.26893518518518517"/>
          <c:w val="0.88532152230971128"/>
          <c:h val="0.614984324876057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'Aprop Resumen 2000-2024'!$V$70</c:f>
              <c:strCache>
                <c:ptCount val="1"/>
                <c:pt idx="0">
                  <c:v>Principal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2000-2024'!$W$50:$AC$51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2000-2024'!$W$70:$AC$70</c:f>
              <c:numCache>
                <c:formatCode>_-* #,##0.0_-;\-* #,##0.0_-;_-* "-"??_-;_-@_-</c:formatCode>
                <c:ptCount val="7"/>
                <c:pt idx="0">
                  <c:v>2.5169219354916876</c:v>
                </c:pt>
                <c:pt idx="1">
                  <c:v>2.4033864246173424</c:v>
                </c:pt>
                <c:pt idx="2">
                  <c:v>2.9870493986053597</c:v>
                </c:pt>
                <c:pt idx="3">
                  <c:v>2.2113653336713215</c:v>
                </c:pt>
                <c:pt idx="4">
                  <c:v>2.2349969096390652</c:v>
                </c:pt>
                <c:pt idx="5">
                  <c:v>2.486574890900159</c:v>
                </c:pt>
                <c:pt idx="6">
                  <c:v>2.9844447773092266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F-47B4-927D-C94172BA14D5}"/>
            </c:ext>
          </c:extLst>
        </c:ser>
        <c:ser>
          <c:idx val="1"/>
          <c:order val="1"/>
          <c:tx>
            <c:strRef>
              <c:f>'Aprop Resumen 2000-2024'!$V$71</c:f>
              <c:strCache>
                <c:ptCount val="1"/>
                <c:pt idx="0">
                  <c:v>Intereses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2000-2024'!$W$50:$AC$51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2000-2024'!$W$71:$AC$71</c:f>
              <c:numCache>
                <c:formatCode>_-* #,##0.0_-;\-* #,##0.0_-;_-* "-"??_-;_-@_-</c:formatCode>
                <c:ptCount val="7"/>
                <c:pt idx="0">
                  <c:v>2.3822744992128833</c:v>
                </c:pt>
                <c:pt idx="1">
                  <c:v>2.9661937572058705</c:v>
                </c:pt>
                <c:pt idx="2">
                  <c:v>2.9258891401678166</c:v>
                </c:pt>
                <c:pt idx="3">
                  <c:v>2.6644693664778227</c:v>
                </c:pt>
                <c:pt idx="4">
                  <c:v>2.7570589682481335</c:v>
                </c:pt>
                <c:pt idx="5">
                  <c:v>3.1251192867847348</c:v>
                </c:pt>
                <c:pt idx="6">
                  <c:v>3.3419964170963135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AF-47B4-927D-C94172BA1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92542559"/>
        <c:axId val="1792555039"/>
      </c:barChart>
      <c:lineChart>
        <c:grouping val="standard"/>
        <c:varyColors val="0"/>
        <c:ser>
          <c:idx val="2"/>
          <c:order val="2"/>
          <c:tx>
            <c:strRef>
              <c:f>'Aprop Resumen 2000-2024'!$V$72</c:f>
              <c:strCache>
                <c:ptCount val="1"/>
                <c:pt idx="0">
                  <c:v>Total</c:v>
                </c:pt>
              </c:strCache>
            </c:strRef>
          </c:tx>
          <c:spPr>
            <a:ln w="0" cap="rnd">
              <a:solidFill>
                <a:schemeClr val="accent3">
                  <a:alpha val="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5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'Aprop Resumen 2000-2024'!$W$50:$AC$51</c:f>
              <c:strCache>
                <c:ptCount val="7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2024*</c:v>
                </c:pt>
                <c:pt idx="6">
                  <c:v>2025 **</c:v>
                </c:pt>
              </c:strCache>
            </c:strRef>
          </c:cat>
          <c:val>
            <c:numRef>
              <c:f>'Aprop Resumen 2000-2024'!$W$72:$AC$72</c:f>
              <c:numCache>
                <c:formatCode>_-* #,##0.0_-;\-* #,##0.0_-;_-* "-"??_-;_-@_-</c:formatCode>
                <c:ptCount val="7"/>
                <c:pt idx="0">
                  <c:v>4.89919643470457</c:v>
                </c:pt>
                <c:pt idx="1">
                  <c:v>5.3695801818232125</c:v>
                </c:pt>
                <c:pt idx="2">
                  <c:v>5.9129385387731759</c:v>
                </c:pt>
                <c:pt idx="3">
                  <c:v>4.8758347001491442</c:v>
                </c:pt>
                <c:pt idx="4">
                  <c:v>4.9920558778871982</c:v>
                </c:pt>
                <c:pt idx="5">
                  <c:v>5.6116941776848934</c:v>
                </c:pt>
                <c:pt idx="6">
                  <c:v>6.3264411944055414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AF-47B4-927D-C94172BA1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92542559"/>
        <c:axId val="1792555039"/>
      </c:lineChart>
      <c:catAx>
        <c:axId val="1792542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2555039"/>
        <c:crosses val="autoZero"/>
        <c:auto val="1"/>
        <c:lblAlgn val="ctr"/>
        <c:lblOffset val="100"/>
        <c:noMultiLvlLbl val="0"/>
      </c:catAx>
      <c:valAx>
        <c:axId val="17925550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_-;\-* #,##0.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925425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449737532808395"/>
          <c:y val="0.13483741615631378"/>
          <c:w val="0.37791644794400703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'Graficas n'!$A$65</c:f>
              <c:strCache>
                <c:ptCount val="1"/>
                <c:pt idx="0">
                  <c:v>Ingresos Corrientes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C659CDE-C8D5-42A0-82A9-C82F16BCB3C9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fld id="{C226B30A-36F0-4A4C-9B27-DB6A46853534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 </a:t>
                    </a:r>
                    <a:fld id="{06FA2301-334B-46A7-8013-A8752184AE75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FFA2-49DA-BF2C-6B7067F7BFAC}"/>
                </c:ext>
              </c:extLst>
            </c:dLbl>
            <c:dLbl>
              <c:idx val="1"/>
              <c:layout>
                <c:manualLayout>
                  <c:x val="0"/>
                  <c:y val="1.550387596899215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5A86DDF8-A5E0-4022-AB3C-89F40D2220CF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fld id="{B620711B-248C-4448-802E-B438E1C0B024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2C715809-C045-4856-BDED-4F6CD93C3221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n'!$B$65:$C$65</c:f>
              <c:numCache>
                <c:formatCode>_-* #,##0.0_-;\-* #,##0.0_-;_-* "-"??_-;_-@_-</c:formatCode>
                <c:ptCount val="2"/>
                <c:pt idx="0">
                  <c:v>317.40020600000008</c:v>
                </c:pt>
                <c:pt idx="1">
                  <c:v>305.77792840839896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n'!$D$65:$E$65</c15:f>
                <c15:dlblRangeCache>
                  <c:ptCount val="2"/>
                  <c:pt idx="0">
                    <c:v>63,1%</c:v>
                  </c:pt>
                  <c:pt idx="1">
                    <c:v>59,8%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FFA2-49DA-BF2C-6B7067F7BFAC}"/>
            </c:ext>
          </c:extLst>
        </c:ser>
        <c:ser>
          <c:idx val="1"/>
          <c:order val="1"/>
          <c:tx>
            <c:strRef>
              <c:f>'Graficas n'!#REF!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39D8847-0FA3-4D3E-8670-47ECD431BE72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n'!#REF!</c15:f>
                <c15:dlblRangeCache>
                  <c:ptCount val="1"/>
                  <c:pt idx="0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4-FFA2-49DA-BF2C-6B7067F7BFAC}"/>
            </c:ext>
          </c:extLst>
        </c:ser>
        <c:ser>
          <c:idx val="2"/>
          <c:order val="2"/>
          <c:tx>
            <c:strRef>
              <c:f>'Graficas n'!$A$66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7018283724529217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554F458-FBA7-45AA-9697-AA3AF395D859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D6B9D4D4-CF01-4549-950B-3CDAD9170B37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AEEC014A-6AE4-4F30-89A1-C3912244CFFA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20507136553982"/>
                      <c:h val="0.127429042299945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FA2-49DA-BF2C-6B7067F7BFAC}"/>
                </c:ext>
              </c:extLst>
            </c:dLbl>
            <c:dLbl>
              <c:idx val="1"/>
              <c:layout>
                <c:manualLayout>
                  <c:x val="0"/>
                  <c:y val="1.808798525612053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81FB669-DF1D-4E86-AF16-16EF9FBBD78A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F0DC6F91-51D1-4E61-BCAB-C21AA417BB55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7460AEFF-FA54-4EBC-9290-63EB2DAB56C4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3703375614303"/>
                      <c:h val="0.1403489097843582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n'!$B$66:$C$66</c:f>
              <c:numCache>
                <c:formatCode>_-* #,##0.0_-;\-* #,##0.0_-;_-* "-"??_-;_-@_-</c:formatCode>
                <c:ptCount val="2"/>
                <c:pt idx="0">
                  <c:v>140.82597895795701</c:v>
                </c:pt>
                <c:pt idx="1">
                  <c:v>155.76958022453837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n'!$D$66:$E$66</c15:f>
                <c15:dlblRangeCache>
                  <c:ptCount val="2"/>
                  <c:pt idx="0">
                    <c:v>28,0%</c:v>
                  </c:pt>
                  <c:pt idx="1">
                    <c:v>30,5%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7-FFA2-49DA-BF2C-6B7067F7BFAC}"/>
            </c:ext>
          </c:extLst>
        </c:ser>
        <c:ser>
          <c:idx val="3"/>
          <c:order val="3"/>
          <c:tx>
            <c:strRef>
              <c:f>'Graficas n'!$A$67</c:f>
              <c:strCache>
                <c:ptCount val="1"/>
                <c:pt idx="0">
                  <c:v>Fondos Especiales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5FA75B3-E2EC-48C8-B235-4FDD704D395A}" type="SERIESNAME"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2FAFC202-97AD-4F9F-84DE-74EF3C1C0FF4}" type="CELLRANGE">
                      <a:rPr lang="en-US" sz="8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45C99E4D-1879-4EF4-9C8F-211722B0A42E}" type="VALUE"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33255975173033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FA2-49DA-BF2C-6B7067F7BFA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1A6E43F-5144-439D-90AF-173247865DB6}" type="SERIESNAME"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06528DF8-B1DC-499F-852B-02259ECD4AD1}" type="CELLRANGE">
                      <a:rPr lang="en-US" sz="8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079C1E88-C142-4AB6-A57C-A2C6DD4BD988}" type="VALUE"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96517871916381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n'!$B$67:$C$67</c:f>
              <c:numCache>
                <c:formatCode>_-* #,##0.0_-;\-* #,##0.0_-;_-* "-"??_-;_-@_-</c:formatCode>
                <c:ptCount val="2"/>
                <c:pt idx="0">
                  <c:v>15.207329599316997</c:v>
                </c:pt>
                <c:pt idx="1">
                  <c:v>18.119471887410999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n'!$D$67:$E$67</c15:f>
                <c15:dlblRangeCache>
                  <c:ptCount val="2"/>
                  <c:pt idx="0">
                    <c:v>3,0%</c:v>
                  </c:pt>
                  <c:pt idx="1">
                    <c:v>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A-FFA2-49DA-BF2C-6B7067F7BFAC}"/>
            </c:ext>
          </c:extLst>
        </c:ser>
        <c:ser>
          <c:idx val="4"/>
          <c:order val="4"/>
          <c:tx>
            <c:strRef>
              <c:f>'Graficas n'!$A$68</c:f>
              <c:strCache>
                <c:ptCount val="1"/>
                <c:pt idx="0">
                  <c:v>Contribuciones Parafiscales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57845446245993E-3"/>
                  <c:y val="-8.0383874085639628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97EE9C8E-7B4C-4637-ABEC-83FA6A9AB983}" type="SERIESNAM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74F37616-6CC3-4442-8CAB-D62323C20CBC}" type="CELLRANGE"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387DC9F1-D902-4CD0-A421-121A73779692}" type="VALUE"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1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13759619543848"/>
                      <c:h val="6.16776761662920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FA2-49DA-BF2C-6B7067F7BFAC}"/>
                </c:ext>
              </c:extLst>
            </c:dLbl>
            <c:dLbl>
              <c:idx val="1"/>
              <c:layout>
                <c:manualLayout>
                  <c:x val="-1.2039612450189323E-2"/>
                  <c:y val="-7.5731173755640577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AEA6EF67-0699-487B-975C-58855047E7D1}" type="SERIESNAM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 </a:t>
                    </a:r>
                    <a:fld id="{FAFF1067-D8EF-454E-BD4F-7D297E3966E8}" type="CELLRANGE"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98B0A31A-4327-4B2F-B98B-4B93BA909899}" type="VALUE"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1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70766068596984"/>
                      <c:h val="4.684476319567169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1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n'!$B$68:$C$68</c:f>
              <c:numCache>
                <c:formatCode>_-* #,##0.0_-;\-* #,##0.0_-;_-* "-"??_-;_-@_-</c:formatCode>
                <c:ptCount val="2"/>
                <c:pt idx="0">
                  <c:v>3.1070450878739999</c:v>
                </c:pt>
                <c:pt idx="1">
                  <c:v>4.0316898533089995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n'!$D$68:$E$68</c15:f>
                <c15:dlblRangeCache>
                  <c:ptCount val="2"/>
                  <c:pt idx="0">
                    <c:v>0,6%</c:v>
                  </c:pt>
                  <c:pt idx="1">
                    <c:v>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FFA2-49DA-BF2C-6B7067F7BFAC}"/>
            </c:ext>
          </c:extLst>
        </c:ser>
        <c:ser>
          <c:idx val="5"/>
          <c:order val="5"/>
          <c:tx>
            <c:strRef>
              <c:f>'Graficas n'!$A$69</c:f>
              <c:strCache>
                <c:ptCount val="1"/>
                <c:pt idx="0">
                  <c:v>Establecimientos públicos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86F9186-0A33-4F93-A478-C645BCA144AD}" type="SERIESNAM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F1786EF9-AE90-46A6-806B-790330723BA2}" type="CELLRANG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fld id="{688FB2D8-D9BE-4191-8D53-F0D428C49A6F}" type="VALU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47930882026671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FFA2-49DA-BF2C-6B7067F7BFAC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7CB3456-F8A0-4B05-8DF7-9FB29A30156B}" type="SERIESNAM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9E2204D6-A6D7-4E17-B6AE-7D146C89DD97}" type="CELLRANG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</a:t>
                    </a:r>
                    <a:fld id="{61245155-8FFD-4C09-9573-F06B4C280DBE}" type="VALU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44067629957906"/>
                      <c:h val="5.39610550090817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FA2-49DA-BF2C-6B7067F7BF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n'!$B$69:$C$69</c:f>
              <c:numCache>
                <c:formatCode>_-* #,##0.0_-;\-* #,##0.0_-;_-* "-"??_-;_-@_-</c:formatCode>
                <c:ptCount val="2"/>
                <c:pt idx="0">
                  <c:v>26.703602947114</c:v>
                </c:pt>
                <c:pt idx="1">
                  <c:v>27.308463866396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n'!$D$69:$E$69</c15:f>
                <c15:dlblRangeCache>
                  <c:ptCount val="2"/>
                  <c:pt idx="0">
                    <c:v>5,3%</c:v>
                  </c:pt>
                  <c:pt idx="1">
                    <c:v>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FFA2-49DA-BF2C-6B7067F7BF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7"/>
        <c:overlap val="100"/>
        <c:axId val="1593952271"/>
        <c:axId val="1593952687"/>
      </c:barChart>
      <c:catAx>
        <c:axId val="159395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93952687"/>
        <c:crosses val="autoZero"/>
        <c:auto val="1"/>
        <c:lblAlgn val="ctr"/>
        <c:lblOffset val="100"/>
        <c:noMultiLvlLbl val="0"/>
      </c:catAx>
      <c:valAx>
        <c:axId val="1593952687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159395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941066350372262E-2"/>
          <c:y val="3.9292701594724096E-2"/>
          <c:w val="0.88013390113894563"/>
          <c:h val="0.86562566712559752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Graf_Inflex!$B$3</c:f>
              <c:strCache>
                <c:ptCount val="1"/>
                <c:pt idx="0">
                  <c:v>Servicio Deuda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3.0617202795204307E-3"/>
                  <c:y val="-7.858546168958886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11C-4E94-9EEF-66C08D1482BC}"/>
                </c:ext>
              </c:extLst>
            </c:dLbl>
            <c:dLbl>
              <c:idx val="1"/>
              <c:layout>
                <c:manualLayout>
                  <c:x val="2.3829258184831495E-3"/>
                  <c:y val="-7.858546168958886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Graf_Inflex!$C$3:$D$3</c:f>
              <c:numCache>
                <c:formatCode>_-* #,##0.0_-;\-* #,##0.0_-;_-* "-"??_-;_-@_-</c:formatCode>
                <c:ptCount val="2"/>
                <c:pt idx="0">
                  <c:v>94.521847301682996</c:v>
                </c:pt>
                <c:pt idx="1">
                  <c:v>112.60518639403401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C-4E94-9EEF-66C08D1482BC}"/>
            </c:ext>
          </c:extLst>
        </c:ser>
        <c:ser>
          <c:idx val="0"/>
          <c:order val="1"/>
          <c:tx>
            <c:strRef>
              <c:f>Graf_Inflex!$B$4</c:f>
              <c:strCache>
                <c:ptCount val="1"/>
                <c:pt idx="0">
                  <c:v>SGP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0489303628334691E-3"/>
                  <c:y val="-1.4407168210254452E-16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11C-4E94-9EEF-66C08D1482BC}"/>
                </c:ext>
              </c:extLst>
            </c:dLbl>
            <c:dLbl>
              <c:idx val="1"/>
              <c:layout>
                <c:manualLayout>
                  <c:x val="3.4748560241222117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Graf_Inflex!$C$4:$D$4</c:f>
              <c:numCache>
                <c:formatCode>_-* #,##0.0_-;\-* #,##0.0_-;_-* "-"??_-;_-@_-</c:formatCode>
                <c:ptCount val="2"/>
                <c:pt idx="0">
                  <c:v>70.540879911188995</c:v>
                </c:pt>
                <c:pt idx="1">
                  <c:v>81.984182627562006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C-4E94-9EEF-66C08D1482BC}"/>
            </c:ext>
          </c:extLst>
        </c:ser>
        <c:ser>
          <c:idx val="2"/>
          <c:order val="2"/>
          <c:tx>
            <c:strRef>
              <c:f>Graf_Inflex!$B$5</c:f>
              <c:strCache>
                <c:ptCount val="1"/>
                <c:pt idx="0">
                  <c:v>Pensiones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4011175100390127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11C-4E94-9EEF-66C08D1482BC}"/>
                </c:ext>
              </c:extLst>
            </c:dLbl>
            <c:dLbl>
              <c:idx val="1"/>
              <c:layout>
                <c:manualLayout>
                  <c:x val="6.7430727238948608E-3"/>
                  <c:y val="3.92927308447937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Graf_Inflex!$C$5:$D$5</c:f>
              <c:numCache>
                <c:formatCode>_-* #,##0.0_-;\-* #,##0.0_-;_-* "-"??_-;_-@_-</c:formatCode>
                <c:ptCount val="2"/>
                <c:pt idx="0">
                  <c:v>54.864175212104001</c:v>
                </c:pt>
                <c:pt idx="1">
                  <c:v>66.053240573115005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C-4E94-9EEF-66C08D1482BC}"/>
            </c:ext>
          </c:extLst>
        </c:ser>
        <c:ser>
          <c:idx val="3"/>
          <c:order val="3"/>
          <c:tx>
            <c:strRef>
              <c:f>Graf_Inflex!$B$6</c:f>
              <c:strCache>
                <c:ptCount val="1"/>
                <c:pt idx="0">
                  <c:v>Gastos de Personal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0915443645769323E-3"/>
                  <c:y val="0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11C-4E94-9EEF-66C08D1482BC}"/>
                </c:ext>
              </c:extLst>
            </c:dLbl>
            <c:dLbl>
              <c:idx val="1"/>
              <c:layout>
                <c:manualLayout>
                  <c:x val="1.080783686068213E-3"/>
                  <c:y val="-3.929273084479443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Graf_Inflex!$C$6:$D$6</c:f>
              <c:numCache>
                <c:formatCode>_-* #,##0.0_-;\-* #,##0.0_-;_-* "-"??_-;_-@_-</c:formatCode>
                <c:ptCount val="2"/>
                <c:pt idx="0">
                  <c:v>55.051073034592001</c:v>
                </c:pt>
                <c:pt idx="1">
                  <c:v>60.156000903384005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1C-4E94-9EEF-66C08D1482BC}"/>
            </c:ext>
          </c:extLst>
        </c:ser>
        <c:ser>
          <c:idx val="4"/>
          <c:order val="4"/>
          <c:tx>
            <c:strRef>
              <c:f>Graf_Inflex!$B$7</c:f>
              <c:strCache>
                <c:ptCount val="1"/>
                <c:pt idx="0">
                  <c:v>Aseguram. Salud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5618417480028988E-3"/>
                  <c:y val="3.92927308447937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932806493562172"/>
                      <c:h val="9.8113948919449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E11C-4E94-9EEF-66C08D1482BC}"/>
                </c:ext>
              </c:extLst>
            </c:dLbl>
            <c:dLbl>
              <c:idx val="1"/>
              <c:layout>
                <c:manualLayout>
                  <c:x val="-5.1638395472798203E-4"/>
                  <c:y val="-7.858546168958814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326678765880214"/>
                      <c:h val="9.811394891944989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Graf_Inflex!$C$7:$D$7</c:f>
              <c:numCache>
                <c:formatCode>_-* #,##0.0_-;\-* #,##0.0_-;_-* "-"??_-;_-@_-</c:formatCode>
                <c:ptCount val="2"/>
                <c:pt idx="0">
                  <c:v>36.152943563999997</c:v>
                </c:pt>
                <c:pt idx="1">
                  <c:v>42.433197427000003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1C-4E94-9EEF-66C08D1482BC}"/>
            </c:ext>
          </c:extLst>
        </c:ser>
        <c:ser>
          <c:idx val="6"/>
          <c:order val="5"/>
          <c:tx>
            <c:strRef>
              <c:f>Graf_Inflex!$B$8</c:f>
              <c:strCache>
                <c:ptCount val="1"/>
                <c:pt idx="0">
                  <c:v>Vig. Fut. (Inv.)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7223230490018148E-3"/>
                  <c:y val="1.0484708053304256E-7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10163339382939"/>
                      <c:h val="3.986684420772303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Graf_Inflex!$C$8:$D$8</c:f>
              <c:numCache>
                <c:formatCode>_-* #,##0.0_-;\-* #,##0.0_-;_-* "-"??_-;_-@_-</c:formatCode>
                <c:ptCount val="2"/>
                <c:pt idx="0">
                  <c:v>23.442457077224951</c:v>
                </c:pt>
                <c:pt idx="1">
                  <c:v>21.814116581324999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11C-4E94-9EEF-66C08D1482BC}"/>
            </c:ext>
          </c:extLst>
        </c:ser>
        <c:ser>
          <c:idx val="7"/>
          <c:order val="6"/>
          <c:tx>
            <c:strRef>
              <c:f>Graf_Inflex!$B$9</c:f>
              <c:strCache>
                <c:ptCount val="1"/>
                <c:pt idx="0">
                  <c:v>RDE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Graf_Inflex!$C$9:$D$9</c:f>
              <c:numCache>
                <c:formatCode>_-* #,##0.0_-;\-* #,##0.0_-;_-* "-"??_-;_-@_-</c:formatCode>
                <c:ptCount val="2"/>
                <c:pt idx="0">
                  <c:v>18.632409528276842</c:v>
                </c:pt>
                <c:pt idx="1">
                  <c:v>18.407341279496592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11C-4E94-9EEF-66C08D1482BC}"/>
            </c:ext>
          </c:extLst>
        </c:ser>
        <c:ser>
          <c:idx val="8"/>
          <c:order val="7"/>
          <c:tx>
            <c:strRef>
              <c:f>Graf_Inflex!$B$10</c:f>
              <c:strCache>
                <c:ptCount val="1"/>
                <c:pt idx="0">
                  <c:v>Fnds. Esp. Paraf.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Graf_Inflex!$C$10:$D$10</c:f>
              <c:numCache>
                <c:formatCode>_-* #,##0.0_-;\-* #,##0.0_-;_-* "-"??_-;_-@_-</c:formatCode>
                <c:ptCount val="2"/>
                <c:pt idx="0">
                  <c:v>18.468659075946395</c:v>
                </c:pt>
                <c:pt idx="1">
                  <c:v>18.119471887410999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11C-4E94-9EEF-66C08D1482BC}"/>
            </c:ext>
          </c:extLst>
        </c:ser>
        <c:ser>
          <c:idx val="9"/>
          <c:order val="8"/>
          <c:tx>
            <c:strRef>
              <c:f>Graf_Inflex!$B$11</c:f>
              <c:strCache>
                <c:ptCount val="1"/>
                <c:pt idx="0">
                  <c:v>FOMAG</c:v>
                </c:pt>
              </c:strCache>
            </c:strRef>
          </c:tx>
          <c:spPr>
            <a:solidFill>
              <a:srgbClr val="0000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Graf_Inflex!$C$11:$D$11</c:f>
              <c:numCache>
                <c:formatCode>_-* #,##0.0_-;\-* #,##0.0_-;_-* "-"??_-;_-@_-</c:formatCode>
                <c:ptCount val="2"/>
                <c:pt idx="0">
                  <c:v>15.019847393553</c:v>
                </c:pt>
                <c:pt idx="1">
                  <c:v>17.313024607978999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11C-4E94-9EEF-66C08D1482BC}"/>
            </c:ext>
          </c:extLst>
        </c:ser>
        <c:ser>
          <c:idx val="10"/>
          <c:order val="9"/>
          <c:tx>
            <c:strRef>
              <c:f>Graf_Inflex!$B$12</c:f>
              <c:strCache>
                <c:ptCount val="1"/>
                <c:pt idx="0">
                  <c:v>Adq. Bienes y Servicios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Graf_Inflex!$C$12:$D$12</c:f>
              <c:numCache>
                <c:formatCode>_-* #,##0.0_-;\-* #,##0.0_-;_-* "-"??_-;_-@_-</c:formatCode>
                <c:ptCount val="2"/>
                <c:pt idx="0">
                  <c:v>15.265673897582001</c:v>
                </c:pt>
                <c:pt idx="1">
                  <c:v>15.476614989124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1C-4E94-9EEF-66C08D1482BC}"/>
            </c:ext>
          </c:extLst>
        </c:ser>
        <c:ser>
          <c:idx val="5"/>
          <c:order val="10"/>
          <c:tx>
            <c:strRef>
              <c:f>Graf_Inflex!$B$13</c:f>
              <c:strCache>
                <c:ptCount val="1"/>
                <c:pt idx="0">
                  <c:v>Est. Públicos (Inversión)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9883676064992783E-3"/>
                  <c:y val="-2.5975864202061293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72588136101863"/>
                      <c:h val="3.686234626796815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E11C-4E94-9EEF-66C08D1482BC}"/>
                </c:ext>
              </c:extLst>
            </c:dLbl>
            <c:dLbl>
              <c:idx val="1"/>
              <c:layout>
                <c:manualLayout>
                  <c:x val="-3.2387070037298636E-3"/>
                  <c:y val="-2.6630109984587479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46635323034709"/>
                      <c:h val="2.88729987313503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E11C-4E94-9EEF-66C08D1482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Graf_Inflex!$C$13:$D$13</c:f>
              <c:numCache>
                <c:formatCode>_-* #,##0.0_-;\-* #,##0.0_-;_-* "-"??_-;_-@_-</c:formatCode>
                <c:ptCount val="2"/>
                <c:pt idx="0">
                  <c:v>13.503087452959999</c:v>
                </c:pt>
                <c:pt idx="1">
                  <c:v>14.176857079117999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11C-4E94-9EEF-66C08D1482BC}"/>
            </c:ext>
          </c:extLst>
        </c:ser>
        <c:ser>
          <c:idx val="11"/>
          <c:order val="11"/>
          <c:tx>
            <c:strRef>
              <c:f>Graf_Inflex!$B$14</c:f>
              <c:strCache>
                <c:ptCount val="1"/>
                <c:pt idx="0">
                  <c:v>IESP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Graf_Inflex!$C$14:$D$14</c:f>
              <c:numCache>
                <c:formatCode>_-* #,##0.0_-;\-* #,##0.0_-;_-* "-"??_-;_-@_-</c:formatCode>
                <c:ptCount val="2"/>
                <c:pt idx="0">
                  <c:v>6.4115619040159997</c:v>
                </c:pt>
                <c:pt idx="1">
                  <c:v>6.7631846227269996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11C-4E94-9EEF-66C08D1482BC}"/>
            </c:ext>
          </c:extLst>
        </c:ser>
        <c:ser>
          <c:idx val="12"/>
          <c:order val="12"/>
          <c:tx>
            <c:strRef>
              <c:f>Graf_Inflex!$B$15</c:f>
              <c:strCache>
                <c:ptCount val="1"/>
                <c:pt idx="0">
                  <c:v>Votaciones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Graf_Inflex!$C$15:$D$15</c:f>
              <c:numCache>
                <c:formatCode>_-* #,##0.0_-;\-* #,##0.0_-;_-* "-"??_-;_-@_-</c:formatCode>
                <c:ptCount val="2"/>
                <c:pt idx="0">
                  <c:v>0.42752848152200001</c:v>
                </c:pt>
                <c:pt idx="1">
                  <c:v>2.5446133354759999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1C-4E94-9EEF-66C08D1482BC}"/>
            </c:ext>
          </c:extLst>
        </c:ser>
        <c:ser>
          <c:idx val="13"/>
          <c:order val="13"/>
          <c:tx>
            <c:strRef>
              <c:f>Graf_Inflex!$B$16</c:f>
              <c:strCache>
                <c:ptCount val="1"/>
                <c:pt idx="0">
                  <c:v>Sentencias</c:v>
                </c:pt>
              </c:strCache>
            </c:strRef>
          </c:tx>
          <c:spPr>
            <a:solidFill>
              <a:schemeClr val="accent2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Graf_Inflex!$C$16:$D$16</c:f>
              <c:numCache>
                <c:formatCode>_-* #,##0.0_-;\-* #,##0.0_-;_-* "-"??_-;_-@_-</c:formatCode>
                <c:ptCount val="2"/>
                <c:pt idx="0">
                  <c:v>1.783710496309</c:v>
                </c:pt>
                <c:pt idx="1">
                  <c:v>1.863546429791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11C-4E94-9EEF-66C08D1482BC}"/>
            </c:ext>
          </c:extLst>
        </c:ser>
        <c:ser>
          <c:idx val="14"/>
          <c:order val="14"/>
          <c:tx>
            <c:strRef>
              <c:f>Graf_Inflex!$B$17</c:f>
              <c:strCache>
                <c:ptCount val="1"/>
                <c:pt idx="0">
                  <c:v>Víctimas*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Graf_Inflex!$C$17:$D$17</c:f>
              <c:numCache>
                <c:formatCode>_-* #,##0.0_-;\-* #,##0.0_-;_-* "-"??_-;_-@_-</c:formatCode>
                <c:ptCount val="2"/>
                <c:pt idx="0">
                  <c:v>1.8457435088</c:v>
                </c:pt>
                <c:pt idx="1">
                  <c:v>1.5661874720340001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1C-4E94-9EEF-66C08D1482BC}"/>
            </c:ext>
          </c:extLst>
        </c:ser>
        <c:ser>
          <c:idx val="15"/>
          <c:order val="15"/>
          <c:tx>
            <c:strRef>
              <c:f>Graf_Inflex!$B$18</c:f>
              <c:strCache>
                <c:ptCount val="1"/>
                <c:pt idx="0">
                  <c:v>Residuo</c:v>
                </c:pt>
              </c:strCache>
            </c:strRef>
          </c:tx>
          <c:spPr>
            <a:solidFill>
              <a:schemeClr val="lt1"/>
            </a:solidFill>
            <a:ln w="12700" cap="flat" cmpd="sng" algn="ctr">
              <a:solidFill>
                <a:schemeClr val="tx1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Graf_Inflex!$C$18:$D$18</c:f>
              <c:numCache>
                <c:formatCode>_-* #,##0.0_-;\-* #,##0.0_-;_-* "-"??_-;_-@_-</c:formatCode>
                <c:ptCount val="2"/>
                <c:pt idx="0">
                  <c:v>77.445564034547715</c:v>
                </c:pt>
                <c:pt idx="1">
                  <c:v>41.730366247127392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11C-4E94-9EEF-66C08D148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74675935"/>
        <c:axId val="974672575"/>
      </c:barChart>
      <c:lineChart>
        <c:grouping val="standard"/>
        <c:varyColors val="0"/>
        <c:ser>
          <c:idx val="16"/>
          <c:order val="16"/>
          <c:tx>
            <c:strRef>
              <c:f>Graf_Inflex!$B$20</c:f>
              <c:strCache>
                <c:ptCount val="1"/>
                <c:pt idx="0">
                  <c:v>Total PGN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0">
                <a:solidFill>
                  <a:schemeClr val="accent5">
                    <a:lumMod val="80000"/>
                    <a:lumOff val="20000"/>
                    <a:alpha val="0"/>
                  </a:schemeClr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chemeClr val="tx1"/>
                </a:solidFill>
                <a:ln w="0">
                  <a:solidFill>
                    <a:schemeClr val="accent5">
                      <a:lumMod val="80000"/>
                      <a:lumOff val="20000"/>
                      <a:alpha val="0"/>
                    </a:schemeClr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51A-4AAC-A8C9-7F2B5F18734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Graf_Inflex!$C$2:$D$2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Graf_Inflex!$C$20:$D$20</c:f>
              <c:numCache>
                <c:formatCode>_-* #,##0.0_-;\-* #,##0.0_-;_-* "-"??_-;_-@_-</c:formatCode>
                <c:ptCount val="2"/>
                <c:pt idx="0">
                  <c:v>503.37716187430601</c:v>
                </c:pt>
                <c:pt idx="1">
                  <c:v>523.00713245670397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11C-4E94-9EEF-66C08D148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675935"/>
        <c:axId val="974672575"/>
      </c:lineChart>
      <c:catAx>
        <c:axId val="974675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974672575"/>
        <c:crosses val="autoZero"/>
        <c:auto val="1"/>
        <c:lblAlgn val="ctr"/>
        <c:lblOffset val="100"/>
        <c:noMultiLvlLbl val="0"/>
      </c:catAx>
      <c:valAx>
        <c:axId val="974672575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974675935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700">
          <a:latin typeface="Verdana" panose="020B0604030504040204" pitchFamily="34" charset="0"/>
          <a:ea typeface="Verdana" panose="020B060403050404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84341242477915"/>
          <c:y val="5.8266569555717407E-2"/>
          <c:w val="0.51418547383044988"/>
          <c:h val="0.9079413434573410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SECTORES_INV!$D$1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SECTORES_INV!$B$3:$B$33</c:f>
              <c:strCache>
                <c:ptCount val="31"/>
                <c:pt idx="0">
                  <c:v>INTELIGENCIA</c:v>
                </c:pt>
                <c:pt idx="1">
                  <c:v>CIENCIA TECNOLOGÍA E INNOVACIÓN</c:v>
                </c:pt>
                <c:pt idx="2">
                  <c:v>EMPLEO PÚBLICO</c:v>
                </c:pt>
                <c:pt idx="3">
                  <c:v>SISTEMA INTEGRAL DE VERDAD JUSTICIA REPARACIÓN Y NO REPETICIÓN</c:v>
                </c:pt>
                <c:pt idx="4">
                  <c:v>CONGRESO DE LA REPÚBLICA</c:v>
                </c:pt>
                <c:pt idx="5">
                  <c:v>DEPORTE Y RECREACIÓN</c:v>
                </c:pt>
                <c:pt idx="6">
                  <c:v>CULTURA</c:v>
                </c:pt>
                <c:pt idx="7">
                  <c:v>COMERCIO INDUSTRIA Y TURISMO</c:v>
                </c:pt>
                <c:pt idx="8">
                  <c:v>INFORMACIÓN ESTADÍSTICA</c:v>
                </c:pt>
                <c:pt idx="9">
                  <c:v>REGISTRADURÍA</c:v>
                </c:pt>
                <c:pt idx="10">
                  <c:v>PLANEACIÓN</c:v>
                </c:pt>
                <c:pt idx="11">
                  <c:v>RELACIONES EXTERIORES</c:v>
                </c:pt>
                <c:pt idx="12">
                  <c:v>AMBIENTE Y DESARROLLO SOSTENIBLE</c:v>
                </c:pt>
                <c:pt idx="13">
                  <c:v>PRESIDENCIA DE LA REPÚBLICA</c:v>
                </c:pt>
                <c:pt idx="14">
                  <c:v>INTERIOR</c:v>
                </c:pt>
                <c:pt idx="15">
                  <c:v>TECNOLOGÍAS DE LA INFORMACIÓN Y LAS COMUNICACIONES</c:v>
                </c:pt>
                <c:pt idx="16">
                  <c:v>ORGANISMOS DE CONTROL</c:v>
                </c:pt>
                <c:pt idx="17">
                  <c:v>JUSTICIA Y DEL DERECHO</c:v>
                </c:pt>
                <c:pt idx="18">
                  <c:v>FISCALÍA</c:v>
                </c:pt>
                <c:pt idx="19">
                  <c:v>RAMA JUDICIAL</c:v>
                </c:pt>
                <c:pt idx="20">
                  <c:v>AGRICULTURA Y DESARROLLO RURAL</c:v>
                </c:pt>
                <c:pt idx="21">
                  <c:v>VIVIENDA CIUDAD Y TERRITORIO</c:v>
                </c:pt>
                <c:pt idx="22">
                  <c:v>MINAS Y ENERGÍA</c:v>
                </c:pt>
                <c:pt idx="23">
                  <c:v>IGUALDAD Y EQUIDAD</c:v>
                </c:pt>
                <c:pt idx="24">
                  <c:v>INCLUSIÓN SOCIAL Y RECONCILIACIÓN</c:v>
                </c:pt>
                <c:pt idx="25">
                  <c:v>TRANSPORTE</c:v>
                </c:pt>
                <c:pt idx="26">
                  <c:v>TRABAJO</c:v>
                </c:pt>
                <c:pt idx="27">
                  <c:v>HACIENDA</c:v>
                </c:pt>
                <c:pt idx="28">
                  <c:v>DEFENSA Y POLICÍA</c:v>
                </c:pt>
                <c:pt idx="29">
                  <c:v>SALUD Y PROTECCIÓN SOCIAL</c:v>
                </c:pt>
                <c:pt idx="30">
                  <c:v>EDUCACIÓN</c:v>
                </c:pt>
              </c:strCache>
            </c:strRef>
          </c:cat>
          <c:val>
            <c:numRef>
              <c:f>SECTORES_INV!$D$3:$D$33</c:f>
              <c:numCache>
                <c:formatCode>#,##0,,,</c:formatCode>
                <c:ptCount val="31"/>
                <c:pt idx="0">
                  <c:v>200197000000</c:v>
                </c:pt>
                <c:pt idx="1">
                  <c:v>300962418124</c:v>
                </c:pt>
                <c:pt idx="2">
                  <c:v>618164115793</c:v>
                </c:pt>
                <c:pt idx="3">
                  <c:v>956192500973</c:v>
                </c:pt>
                <c:pt idx="4">
                  <c:v>1352380000000</c:v>
                </c:pt>
                <c:pt idx="5">
                  <c:v>467126814894</c:v>
                </c:pt>
                <c:pt idx="6">
                  <c:v>1100227406093</c:v>
                </c:pt>
                <c:pt idx="7">
                  <c:v>1528696146136</c:v>
                </c:pt>
                <c:pt idx="8">
                  <c:v>1186030900035</c:v>
                </c:pt>
                <c:pt idx="9">
                  <c:v>4619020733001</c:v>
                </c:pt>
                <c:pt idx="10">
                  <c:v>1292753746459</c:v>
                </c:pt>
                <c:pt idx="11">
                  <c:v>2143422930347</c:v>
                </c:pt>
                <c:pt idx="12">
                  <c:v>1792332220476</c:v>
                </c:pt>
                <c:pt idx="13">
                  <c:v>1780039595301</c:v>
                </c:pt>
                <c:pt idx="14">
                  <c:v>4323376505648</c:v>
                </c:pt>
                <c:pt idx="15">
                  <c:v>2697652453010</c:v>
                </c:pt>
                <c:pt idx="16">
                  <c:v>4505791144917</c:v>
                </c:pt>
                <c:pt idx="17">
                  <c:v>5651107007859</c:v>
                </c:pt>
                <c:pt idx="18">
                  <c:v>7416397579661</c:v>
                </c:pt>
                <c:pt idx="19">
                  <c:v>11025883578134</c:v>
                </c:pt>
                <c:pt idx="20">
                  <c:v>5042402772000</c:v>
                </c:pt>
                <c:pt idx="21">
                  <c:v>8629551878690</c:v>
                </c:pt>
                <c:pt idx="22">
                  <c:v>11219275490018</c:v>
                </c:pt>
                <c:pt idx="23">
                  <c:v>12019687581606</c:v>
                </c:pt>
                <c:pt idx="24">
                  <c:v>10067959422207</c:v>
                </c:pt>
                <c:pt idx="25">
                  <c:v>17136077382313</c:v>
                </c:pt>
                <c:pt idx="26">
                  <c:v>53418700375973</c:v>
                </c:pt>
                <c:pt idx="27">
                  <c:v>33222084500119</c:v>
                </c:pt>
                <c:pt idx="28">
                  <c:v>61137090968439</c:v>
                </c:pt>
                <c:pt idx="29">
                  <c:v>67083777313252</c:v>
                </c:pt>
                <c:pt idx="30">
                  <c:v>79244347975226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A8-4604-AF80-FB1FC2E8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5463055"/>
        <c:axId val="255473135"/>
      </c:barChart>
      <c:catAx>
        <c:axId val="255463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8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>
                    <a:lumMod val="90000"/>
                    <a:lumOff val="10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55473135"/>
        <c:crosses val="autoZero"/>
        <c:auto val="1"/>
        <c:lblAlgn val="ctr"/>
        <c:lblOffset val="100"/>
        <c:noMultiLvlLbl val="0"/>
      </c:catAx>
      <c:valAx>
        <c:axId val="255473135"/>
        <c:scaling>
          <c:orientation val="minMax"/>
          <c:max val="130000000000000"/>
          <c:min val="0"/>
        </c:scaling>
        <c:delete val="1"/>
        <c:axPos val="b"/>
        <c:numFmt formatCode="#,##0,,," sourceLinked="1"/>
        <c:majorTickMark val="none"/>
        <c:minorTickMark val="none"/>
        <c:tickLblPos val="nextTo"/>
        <c:crossAx val="255463055"/>
        <c:crosses val="autoZero"/>
        <c:crossBetween val="between"/>
        <c:majorUnit val="200000000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9757692590144662"/>
          <c:y val="5.4606481481481476E-4"/>
          <c:w val="0.17883153404099417"/>
          <c:h val="4.916276215655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84341242477915"/>
          <c:y val="5.8266569555717407E-2"/>
          <c:w val="0.51418547383044988"/>
          <c:h val="0.907941343457341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SECTORES_INV!$C$1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cat>
            <c:strRef>
              <c:f>SECTORES_INV!$B$3:$B$33</c:f>
              <c:strCache>
                <c:ptCount val="31"/>
                <c:pt idx="0">
                  <c:v>INTELIGENCIA</c:v>
                </c:pt>
                <c:pt idx="1">
                  <c:v>CIENCIA TECNOLOGÍA E INNOVACIÓN</c:v>
                </c:pt>
                <c:pt idx="2">
                  <c:v>EMPLEO PÚBLICO</c:v>
                </c:pt>
                <c:pt idx="3">
                  <c:v>SISTEMA INTEGRAL DE VERDAD JUSTICIA REPARACIÓN Y NO REPETICIÓN</c:v>
                </c:pt>
                <c:pt idx="4">
                  <c:v>CONGRESO DE LA REPÚBLICA</c:v>
                </c:pt>
                <c:pt idx="5">
                  <c:v>DEPORTE Y RECREACIÓN</c:v>
                </c:pt>
                <c:pt idx="6">
                  <c:v>CULTURA</c:v>
                </c:pt>
                <c:pt idx="7">
                  <c:v>COMERCIO INDUSTRIA Y TURISMO</c:v>
                </c:pt>
                <c:pt idx="8">
                  <c:v>INFORMACIÓN ESTADÍSTICA</c:v>
                </c:pt>
                <c:pt idx="9">
                  <c:v>REGISTRADURÍA</c:v>
                </c:pt>
                <c:pt idx="10">
                  <c:v>PLANEACIÓN</c:v>
                </c:pt>
                <c:pt idx="11">
                  <c:v>RELACIONES EXTERIORES</c:v>
                </c:pt>
                <c:pt idx="12">
                  <c:v>AMBIENTE Y DESARROLLO SOSTENIBLE</c:v>
                </c:pt>
                <c:pt idx="13">
                  <c:v>PRESIDENCIA DE LA REPÚBLICA</c:v>
                </c:pt>
                <c:pt idx="14">
                  <c:v>INTERIOR</c:v>
                </c:pt>
                <c:pt idx="15">
                  <c:v>TECNOLOGÍAS DE LA INFORMACIÓN Y LAS COMUNICACIONES</c:v>
                </c:pt>
                <c:pt idx="16">
                  <c:v>ORGANISMOS DE CONTROL</c:v>
                </c:pt>
                <c:pt idx="17">
                  <c:v>JUSTICIA Y DEL DERECHO</c:v>
                </c:pt>
                <c:pt idx="18">
                  <c:v>FISCALÍA</c:v>
                </c:pt>
                <c:pt idx="19">
                  <c:v>RAMA JUDICIAL</c:v>
                </c:pt>
                <c:pt idx="20">
                  <c:v>AGRICULTURA Y DESARROLLO RURAL</c:v>
                </c:pt>
                <c:pt idx="21">
                  <c:v>VIVIENDA CIUDAD Y TERRITORIO</c:v>
                </c:pt>
                <c:pt idx="22">
                  <c:v>MINAS Y ENERGÍA</c:v>
                </c:pt>
                <c:pt idx="23">
                  <c:v>IGUALDAD Y EQUIDAD</c:v>
                </c:pt>
                <c:pt idx="24">
                  <c:v>INCLUSIÓN SOCIAL Y RECONCILIACIÓN</c:v>
                </c:pt>
                <c:pt idx="25">
                  <c:v>TRANSPORTE</c:v>
                </c:pt>
                <c:pt idx="26">
                  <c:v>TRABAJO</c:v>
                </c:pt>
                <c:pt idx="27">
                  <c:v>HACIENDA</c:v>
                </c:pt>
                <c:pt idx="28">
                  <c:v>DEFENSA Y POLICÍA</c:v>
                </c:pt>
                <c:pt idx="29">
                  <c:v>SALUD Y PROTECCIÓN SOCIAL</c:v>
                </c:pt>
                <c:pt idx="30">
                  <c:v>EDUCACIÓN</c:v>
                </c:pt>
              </c:strCache>
            </c:strRef>
          </c:cat>
          <c:val>
            <c:numRef>
              <c:f>SECTORES_INV!$C$3:$C$33</c:f>
              <c:numCache>
                <c:formatCode>#,##0,,,</c:formatCode>
                <c:ptCount val="31"/>
                <c:pt idx="0">
                  <c:v>190585191002</c:v>
                </c:pt>
                <c:pt idx="1">
                  <c:v>400125451073</c:v>
                </c:pt>
                <c:pt idx="2">
                  <c:v>582497742886</c:v>
                </c:pt>
                <c:pt idx="3">
                  <c:v>873873069162</c:v>
                </c:pt>
                <c:pt idx="4">
                  <c:v>1202466000000</c:v>
                </c:pt>
                <c:pt idx="5">
                  <c:v>1364340146323</c:v>
                </c:pt>
                <c:pt idx="6">
                  <c:v>1466918962699</c:v>
                </c:pt>
                <c:pt idx="7">
                  <c:v>1558508990957</c:v>
                </c:pt>
                <c:pt idx="8">
                  <c:v>1643031378062</c:v>
                </c:pt>
                <c:pt idx="9">
                  <c:v>1674934484055</c:v>
                </c:pt>
                <c:pt idx="10">
                  <c:v>1682308484360</c:v>
                </c:pt>
                <c:pt idx="11">
                  <c:v>1775683623725</c:v>
                </c:pt>
                <c:pt idx="12">
                  <c:v>2043239104310</c:v>
                </c:pt>
                <c:pt idx="13">
                  <c:v>2633632636862</c:v>
                </c:pt>
                <c:pt idx="14">
                  <c:v>3986511581349</c:v>
                </c:pt>
                <c:pt idx="15">
                  <c:v>4145123345410</c:v>
                </c:pt>
                <c:pt idx="16">
                  <c:v>4295635660645</c:v>
                </c:pt>
                <c:pt idx="17">
                  <c:v>5084420705463</c:v>
                </c:pt>
                <c:pt idx="18">
                  <c:v>6494329045967</c:v>
                </c:pt>
                <c:pt idx="19">
                  <c:v>9215078896022</c:v>
                </c:pt>
                <c:pt idx="20">
                  <c:v>9229491218810</c:v>
                </c:pt>
                <c:pt idx="21">
                  <c:v>9763642341949</c:v>
                </c:pt>
                <c:pt idx="22">
                  <c:v>12583394147436</c:v>
                </c:pt>
                <c:pt idx="23">
                  <c:v>12680276029060</c:v>
                </c:pt>
                <c:pt idx="24">
                  <c:v>15197086461291</c:v>
                </c:pt>
                <c:pt idx="25">
                  <c:v>17083376011650</c:v>
                </c:pt>
                <c:pt idx="26">
                  <c:v>44346084457781</c:v>
                </c:pt>
                <c:pt idx="27">
                  <c:v>51711765363164</c:v>
                </c:pt>
                <c:pt idx="28">
                  <c:v>54157335373887</c:v>
                </c:pt>
                <c:pt idx="29">
                  <c:v>61515276663318</c:v>
                </c:pt>
                <c:pt idx="30">
                  <c:v>70448756151855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B-4D36-89AD-6BA9DCBA42DF}"/>
            </c:ext>
          </c:extLst>
        </c:ser>
        <c:ser>
          <c:idx val="1"/>
          <c:order val="1"/>
          <c:tx>
            <c:strRef>
              <c:f>SECTORES_INV!$D$1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chemeClr val="accent2"/>
              </a:solidFill>
            </a:ln>
            <a:effectLst/>
          </c:spPr>
          <c:invertIfNegative val="0"/>
          <c:cat>
            <c:strRef>
              <c:f>SECTORES_INV!$B$3:$B$33</c:f>
              <c:strCache>
                <c:ptCount val="31"/>
                <c:pt idx="0">
                  <c:v>INTELIGENCIA</c:v>
                </c:pt>
                <c:pt idx="1">
                  <c:v>CIENCIA TECNOLOGÍA E INNOVACIÓN</c:v>
                </c:pt>
                <c:pt idx="2">
                  <c:v>EMPLEO PÚBLICO</c:v>
                </c:pt>
                <c:pt idx="3">
                  <c:v>SISTEMA INTEGRAL DE VERDAD JUSTICIA REPARACIÓN Y NO REPETICIÓN</c:v>
                </c:pt>
                <c:pt idx="4">
                  <c:v>CONGRESO DE LA REPÚBLICA</c:v>
                </c:pt>
                <c:pt idx="5">
                  <c:v>DEPORTE Y RECREACIÓN</c:v>
                </c:pt>
                <c:pt idx="6">
                  <c:v>CULTURA</c:v>
                </c:pt>
                <c:pt idx="7">
                  <c:v>COMERCIO INDUSTRIA Y TURISMO</c:v>
                </c:pt>
                <c:pt idx="8">
                  <c:v>INFORMACIÓN ESTADÍSTICA</c:v>
                </c:pt>
                <c:pt idx="9">
                  <c:v>REGISTRADURÍA</c:v>
                </c:pt>
                <c:pt idx="10">
                  <c:v>PLANEACIÓN</c:v>
                </c:pt>
                <c:pt idx="11">
                  <c:v>RELACIONES EXTERIORES</c:v>
                </c:pt>
                <c:pt idx="12">
                  <c:v>AMBIENTE Y DESARROLLO SOSTENIBLE</c:v>
                </c:pt>
                <c:pt idx="13">
                  <c:v>PRESIDENCIA DE LA REPÚBLICA</c:v>
                </c:pt>
                <c:pt idx="14">
                  <c:v>INTERIOR</c:v>
                </c:pt>
                <c:pt idx="15">
                  <c:v>TECNOLOGÍAS DE LA INFORMACIÓN Y LAS COMUNICACIONES</c:v>
                </c:pt>
                <c:pt idx="16">
                  <c:v>ORGANISMOS DE CONTROL</c:v>
                </c:pt>
                <c:pt idx="17">
                  <c:v>JUSTICIA Y DEL DERECHO</c:v>
                </c:pt>
                <c:pt idx="18">
                  <c:v>FISCALÍA</c:v>
                </c:pt>
                <c:pt idx="19">
                  <c:v>RAMA JUDICIAL</c:v>
                </c:pt>
                <c:pt idx="20">
                  <c:v>AGRICULTURA Y DESARROLLO RURAL</c:v>
                </c:pt>
                <c:pt idx="21">
                  <c:v>VIVIENDA CIUDAD Y TERRITORIO</c:v>
                </c:pt>
                <c:pt idx="22">
                  <c:v>MINAS Y ENERGÍA</c:v>
                </c:pt>
                <c:pt idx="23">
                  <c:v>IGUALDAD Y EQUIDAD</c:v>
                </c:pt>
                <c:pt idx="24">
                  <c:v>INCLUSIÓN SOCIAL Y RECONCILIACIÓN</c:v>
                </c:pt>
                <c:pt idx="25">
                  <c:v>TRANSPORTE</c:v>
                </c:pt>
                <c:pt idx="26">
                  <c:v>TRABAJO</c:v>
                </c:pt>
                <c:pt idx="27">
                  <c:v>HACIENDA</c:v>
                </c:pt>
                <c:pt idx="28">
                  <c:v>DEFENSA Y POLICÍA</c:v>
                </c:pt>
                <c:pt idx="29">
                  <c:v>SALUD Y PROTECCIÓN SOCIAL</c:v>
                </c:pt>
                <c:pt idx="30">
                  <c:v>EDUCACIÓN</c:v>
                </c:pt>
              </c:strCache>
            </c:strRef>
          </c:cat>
          <c:val>
            <c:numRef>
              <c:f>SECTORES_INV!$D$3:$D$33</c:f>
              <c:numCache>
                <c:formatCode>#,##0,,,</c:formatCode>
                <c:ptCount val="31"/>
                <c:pt idx="0">
                  <c:v>200197000000</c:v>
                </c:pt>
                <c:pt idx="1">
                  <c:v>300962418124</c:v>
                </c:pt>
                <c:pt idx="2">
                  <c:v>618164115793</c:v>
                </c:pt>
                <c:pt idx="3">
                  <c:v>956192500973</c:v>
                </c:pt>
                <c:pt idx="4">
                  <c:v>1352380000000</c:v>
                </c:pt>
                <c:pt idx="5">
                  <c:v>467126814894</c:v>
                </c:pt>
                <c:pt idx="6">
                  <c:v>1100227406093</c:v>
                </c:pt>
                <c:pt idx="7">
                  <c:v>1528696146136</c:v>
                </c:pt>
                <c:pt idx="8">
                  <c:v>1186030900035</c:v>
                </c:pt>
                <c:pt idx="9">
                  <c:v>4619020733001</c:v>
                </c:pt>
                <c:pt idx="10">
                  <c:v>1292753746459</c:v>
                </c:pt>
                <c:pt idx="11">
                  <c:v>2143422930347</c:v>
                </c:pt>
                <c:pt idx="12">
                  <c:v>1792332220476</c:v>
                </c:pt>
                <c:pt idx="13">
                  <c:v>1780039595301</c:v>
                </c:pt>
                <c:pt idx="14">
                  <c:v>4323376505648</c:v>
                </c:pt>
                <c:pt idx="15">
                  <c:v>2697652453010</c:v>
                </c:pt>
                <c:pt idx="16">
                  <c:v>4505791144917</c:v>
                </c:pt>
                <c:pt idx="17">
                  <c:v>5651107007859</c:v>
                </c:pt>
                <c:pt idx="18">
                  <c:v>7416397579661</c:v>
                </c:pt>
                <c:pt idx="19">
                  <c:v>11025883578134</c:v>
                </c:pt>
                <c:pt idx="20">
                  <c:v>5042402772000</c:v>
                </c:pt>
                <c:pt idx="21">
                  <c:v>8629551878690</c:v>
                </c:pt>
                <c:pt idx="22">
                  <c:v>11219275490018</c:v>
                </c:pt>
                <c:pt idx="23">
                  <c:v>12019687581606</c:v>
                </c:pt>
                <c:pt idx="24">
                  <c:v>10067959422207</c:v>
                </c:pt>
                <c:pt idx="25">
                  <c:v>17136077382313</c:v>
                </c:pt>
                <c:pt idx="26">
                  <c:v>53418700375973</c:v>
                </c:pt>
                <c:pt idx="27">
                  <c:v>33222084500119</c:v>
                </c:pt>
                <c:pt idx="28">
                  <c:v>61137090968439</c:v>
                </c:pt>
                <c:pt idx="29">
                  <c:v>67083777313252</c:v>
                </c:pt>
                <c:pt idx="30">
                  <c:v>79244347975226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B-4D36-89AD-6BA9DCBA4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5463055"/>
        <c:axId val="255473135"/>
      </c:barChart>
      <c:catAx>
        <c:axId val="255463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8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>
                    <a:lumMod val="90000"/>
                    <a:lumOff val="10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55473135"/>
        <c:crosses val="autoZero"/>
        <c:auto val="1"/>
        <c:lblAlgn val="ctr"/>
        <c:lblOffset val="100"/>
        <c:noMultiLvlLbl val="0"/>
      </c:catAx>
      <c:valAx>
        <c:axId val="255473135"/>
        <c:scaling>
          <c:orientation val="minMax"/>
          <c:max val="130000000000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,,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55463055"/>
        <c:crosses val="autoZero"/>
        <c:crossBetween val="between"/>
        <c:majorUnit val="200000000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638216285836026"/>
          <c:y val="5.4607704262750109E-4"/>
          <c:w val="0.17883153404099417"/>
          <c:h val="4.916276215655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93007406014432"/>
          <c:y val="4.2305396103239974E-2"/>
          <c:w val="0.39641447627778609"/>
          <c:h val="0.59921466675895152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F8-4B49-80CF-9F0C3D986DF7}"/>
              </c:ext>
            </c:extLst>
          </c:dPt>
          <c:dPt>
            <c:idx val="1"/>
            <c:bubble3D val="0"/>
            <c:spPr>
              <a:solidFill>
                <a:srgbClr val="0000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F8-4B49-80CF-9F0C3D986DF7}"/>
              </c:ext>
            </c:extLst>
          </c:dPt>
          <c:dPt>
            <c:idx val="2"/>
            <c:bubble3D val="0"/>
            <c:spPr>
              <a:solidFill>
                <a:srgbClr val="FF99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F8-4B49-80CF-9F0C3D986D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488-459B-B08F-F39E3E20314B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648-4B1E-940E-BC78ED722A7D}"/>
              </c:ext>
            </c:extLst>
          </c:dPt>
          <c:dPt>
            <c:idx val="5"/>
            <c:bubble3D val="0"/>
            <c:spPr>
              <a:solidFill>
                <a:schemeClr val="accent5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648-4B1E-940E-BC78ED722A7D}"/>
              </c:ext>
            </c:extLst>
          </c:dPt>
          <c:dLbls>
            <c:dLbl>
              <c:idx val="3"/>
              <c:layout>
                <c:manualLayout>
                  <c:x val="-6.219426255479339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88-459B-B08F-F39E3E20314B}"/>
                </c:ext>
              </c:extLst>
            </c:dLbl>
            <c:dLbl>
              <c:idx val="4"/>
              <c:layout>
                <c:manualLayout>
                  <c:x val="-0.12010732291668749"/>
                  <c:y val="7.65052774676577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Century Gothic" panose="020B0502020202020204" pitchFamily="34" charset="0"/>
                      <a:ea typeface="+mn-ea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648-4B1E-940E-BC78ED722A7D}"/>
                </c:ext>
              </c:extLst>
            </c:dLbl>
            <c:dLbl>
              <c:idx val="5"/>
              <c:layout>
                <c:manualLayout>
                  <c:x val="0"/>
                  <c:y val="-9.40119913405333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648-4B1E-940E-BC78ED722A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n'!$A$32:$A$37</c:f>
              <c:strCache>
                <c:ptCount val="6"/>
                <c:pt idx="0">
                  <c:v>Crédito Interno</c:v>
                </c:pt>
                <c:pt idx="1">
                  <c:v>Excedentes</c:v>
                </c:pt>
                <c:pt idx="2">
                  <c:v>Crédito Externo</c:v>
                </c:pt>
                <c:pt idx="3">
                  <c:v>Rec. Balance</c:v>
                </c:pt>
                <c:pt idx="4">
                  <c:v>Tr. Capital</c:v>
                </c:pt>
                <c:pt idx="5">
                  <c:v>Otr. Rec. De Capital 1/</c:v>
                </c:pt>
              </c:strCache>
            </c:strRef>
          </c:cat>
          <c:val>
            <c:numRef>
              <c:f>'Graficas n'!$B$32:$B$37</c:f>
              <c:numCache>
                <c:formatCode>_-* #,##0.0_-;\-* #,##0.0_-;_-* "-"??_-;_-@_-</c:formatCode>
                <c:ptCount val="6"/>
                <c:pt idx="0">
                  <c:v>60.25</c:v>
                </c:pt>
                <c:pt idx="1">
                  <c:v>19.525981295283472</c:v>
                </c:pt>
                <c:pt idx="2">
                  <c:v>37.962000000000003</c:v>
                </c:pt>
                <c:pt idx="3">
                  <c:v>8.6961070407489007</c:v>
                </c:pt>
                <c:pt idx="4">
                  <c:v>5.5394526001000005E-2</c:v>
                </c:pt>
                <c:pt idx="5">
                  <c:v>29.280097362505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3F8-4B49-80CF-9F0C3D986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20679739215046E-2"/>
          <c:y val="0.66228375854019372"/>
          <c:w val="0.96258868191748337"/>
          <c:h val="0.30649278643029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prstDash val="solid"/>
      <a:round/>
    </a:ln>
    <a:effectLst/>
  </c:spPr>
  <c:txPr>
    <a:bodyPr/>
    <a:lstStyle/>
    <a:p>
      <a:pPr>
        <a:defRPr b="1">
          <a:solidFill>
            <a:schemeClr val="tx1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4584341242477915"/>
          <c:y val="5.8266569555717407E-2"/>
          <c:w val="0.51418547383044988"/>
          <c:h val="0.9079413434573410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SECTORES_INV!$C$1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3">
                <a:lumMod val="20000"/>
                <a:lumOff val="80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6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SECTORES_INV!$B$3:$B$33</c:f>
              <c:strCache>
                <c:ptCount val="31"/>
                <c:pt idx="0">
                  <c:v>INTELIGENCIA</c:v>
                </c:pt>
                <c:pt idx="1">
                  <c:v>CIENCIA TECNOLOGÍA E INNOVACIÓN</c:v>
                </c:pt>
                <c:pt idx="2">
                  <c:v>EMPLEO PÚBLICO</c:v>
                </c:pt>
                <c:pt idx="3">
                  <c:v>SISTEMA INTEGRAL DE VERDAD JUSTICIA REPARACIÓN Y NO REPETICIÓN</c:v>
                </c:pt>
                <c:pt idx="4">
                  <c:v>CONGRESO DE LA REPÚBLICA</c:v>
                </c:pt>
                <c:pt idx="5">
                  <c:v>DEPORTE Y RECREACIÓN</c:v>
                </c:pt>
                <c:pt idx="6">
                  <c:v>CULTURA</c:v>
                </c:pt>
                <c:pt idx="7">
                  <c:v>COMERCIO INDUSTRIA Y TURISMO</c:v>
                </c:pt>
                <c:pt idx="8">
                  <c:v>INFORMACIÓN ESTADÍSTICA</c:v>
                </c:pt>
                <c:pt idx="9">
                  <c:v>REGISTRADURÍA</c:v>
                </c:pt>
                <c:pt idx="10">
                  <c:v>PLANEACIÓN</c:v>
                </c:pt>
                <c:pt idx="11">
                  <c:v>RELACIONES EXTERIORES</c:v>
                </c:pt>
                <c:pt idx="12">
                  <c:v>AMBIENTE Y DESARROLLO SOSTENIBLE</c:v>
                </c:pt>
                <c:pt idx="13">
                  <c:v>PRESIDENCIA DE LA REPÚBLICA</c:v>
                </c:pt>
                <c:pt idx="14">
                  <c:v>INTERIOR</c:v>
                </c:pt>
                <c:pt idx="15">
                  <c:v>TECNOLOGÍAS DE LA INFORMACIÓN Y LAS COMUNICACIONES</c:v>
                </c:pt>
                <c:pt idx="16">
                  <c:v>ORGANISMOS DE CONTROL</c:v>
                </c:pt>
                <c:pt idx="17">
                  <c:v>JUSTICIA Y DEL DERECHO</c:v>
                </c:pt>
                <c:pt idx="18">
                  <c:v>FISCALÍA</c:v>
                </c:pt>
                <c:pt idx="19">
                  <c:v>RAMA JUDICIAL</c:v>
                </c:pt>
                <c:pt idx="20">
                  <c:v>AGRICULTURA Y DESARROLLO RURAL</c:v>
                </c:pt>
                <c:pt idx="21">
                  <c:v>VIVIENDA CIUDAD Y TERRITORIO</c:v>
                </c:pt>
                <c:pt idx="22">
                  <c:v>MINAS Y ENERGÍA</c:v>
                </c:pt>
                <c:pt idx="23">
                  <c:v>IGUALDAD Y EQUIDAD</c:v>
                </c:pt>
                <c:pt idx="24">
                  <c:v>INCLUSIÓN SOCIAL Y RECONCILIACIÓN</c:v>
                </c:pt>
                <c:pt idx="25">
                  <c:v>TRANSPORTE</c:v>
                </c:pt>
                <c:pt idx="26">
                  <c:v>TRABAJO</c:v>
                </c:pt>
                <c:pt idx="27">
                  <c:v>HACIENDA</c:v>
                </c:pt>
                <c:pt idx="28">
                  <c:v>DEFENSA Y POLICÍA</c:v>
                </c:pt>
                <c:pt idx="29">
                  <c:v>SALUD Y PROTECCIÓN SOCIAL</c:v>
                </c:pt>
                <c:pt idx="30">
                  <c:v>EDUCACIÓN</c:v>
                </c:pt>
              </c:strCache>
            </c:strRef>
          </c:cat>
          <c:val>
            <c:numRef>
              <c:f>SECTORES_INV!$C$3:$C$33</c:f>
              <c:numCache>
                <c:formatCode>#,##0,,,</c:formatCode>
                <c:ptCount val="31"/>
                <c:pt idx="0">
                  <c:v>190585191002</c:v>
                </c:pt>
                <c:pt idx="1">
                  <c:v>400125451073</c:v>
                </c:pt>
                <c:pt idx="2">
                  <c:v>582497742886</c:v>
                </c:pt>
                <c:pt idx="3">
                  <c:v>873873069162</c:v>
                </c:pt>
                <c:pt idx="4">
                  <c:v>1202466000000</c:v>
                </c:pt>
                <c:pt idx="5">
                  <c:v>1364340146323</c:v>
                </c:pt>
                <c:pt idx="6">
                  <c:v>1466918962699</c:v>
                </c:pt>
                <c:pt idx="7">
                  <c:v>1558508990957</c:v>
                </c:pt>
                <c:pt idx="8">
                  <c:v>1643031378062</c:v>
                </c:pt>
                <c:pt idx="9">
                  <c:v>1674934484055</c:v>
                </c:pt>
                <c:pt idx="10">
                  <c:v>1682308484360</c:v>
                </c:pt>
                <c:pt idx="11">
                  <c:v>1775683623725</c:v>
                </c:pt>
                <c:pt idx="12">
                  <c:v>2043239104310</c:v>
                </c:pt>
                <c:pt idx="13">
                  <c:v>2633632636862</c:v>
                </c:pt>
                <c:pt idx="14">
                  <c:v>3986511581349</c:v>
                </c:pt>
                <c:pt idx="15">
                  <c:v>4145123345410</c:v>
                </c:pt>
                <c:pt idx="16">
                  <c:v>4295635660645</c:v>
                </c:pt>
                <c:pt idx="17">
                  <c:v>5084420705463</c:v>
                </c:pt>
                <c:pt idx="18">
                  <c:v>6494329045967</c:v>
                </c:pt>
                <c:pt idx="19">
                  <c:v>9215078896022</c:v>
                </c:pt>
                <c:pt idx="20">
                  <c:v>9229491218810</c:v>
                </c:pt>
                <c:pt idx="21">
                  <c:v>9763642341949</c:v>
                </c:pt>
                <c:pt idx="22">
                  <c:v>12583394147436</c:v>
                </c:pt>
                <c:pt idx="23">
                  <c:v>12680276029060</c:v>
                </c:pt>
                <c:pt idx="24">
                  <c:v>15197086461291</c:v>
                </c:pt>
                <c:pt idx="25">
                  <c:v>17083376011650</c:v>
                </c:pt>
                <c:pt idx="26">
                  <c:v>44346084457781</c:v>
                </c:pt>
                <c:pt idx="27">
                  <c:v>51711765363164</c:v>
                </c:pt>
                <c:pt idx="28">
                  <c:v>54157335373887</c:v>
                </c:pt>
                <c:pt idx="29">
                  <c:v>61515276663318</c:v>
                </c:pt>
                <c:pt idx="30">
                  <c:v>70448756151855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4-4676-B543-AE71DAE5C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55463055"/>
        <c:axId val="255473135"/>
      </c:barChart>
      <c:catAx>
        <c:axId val="2554630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>
                <a:alpha val="89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2">
                    <a:lumMod val="90000"/>
                    <a:lumOff val="10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255473135"/>
        <c:crosses val="autoZero"/>
        <c:auto val="1"/>
        <c:lblAlgn val="ctr"/>
        <c:lblOffset val="100"/>
        <c:noMultiLvlLbl val="0"/>
      </c:catAx>
      <c:valAx>
        <c:axId val="255473135"/>
        <c:scaling>
          <c:orientation val="minMax"/>
          <c:max val="130000000000000"/>
          <c:min val="0"/>
        </c:scaling>
        <c:delete val="1"/>
        <c:axPos val="b"/>
        <c:numFmt formatCode="#,##0,,," sourceLinked="1"/>
        <c:majorTickMark val="none"/>
        <c:minorTickMark val="none"/>
        <c:tickLblPos val="nextTo"/>
        <c:crossAx val="255463055"/>
        <c:crosses val="autoZero"/>
        <c:crossBetween val="between"/>
        <c:majorUnit val="200000000000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0638216285836026"/>
          <c:y val="5.4607704262750109E-4"/>
          <c:w val="0.17883153404099417"/>
          <c:h val="4.91627621565512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082671618673098"/>
          <c:y val="2.8294591275076195E-2"/>
          <c:w val="0.32633218215989268"/>
          <c:h val="0.7162131425880686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63-4D14-A331-D68AF9D5D7A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63-4D14-A331-D68AF9D5D7A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63-4D14-A331-D68AF9D5D7A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05B-41A2-ACA6-CCD04BB4F60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n'!$A$40:$A$43</c:f>
              <c:strCache>
                <c:ptCount val="4"/>
                <c:pt idx="0">
                  <c:v>SOAT y FONSAT</c:v>
                </c:pt>
                <c:pt idx="1">
                  <c:v>Salud Policía y FFMM</c:v>
                </c:pt>
                <c:pt idx="2">
                  <c:v>Solidaridad Pensional</c:v>
                </c:pt>
                <c:pt idx="3">
                  <c:v>Otros</c:v>
                </c:pt>
              </c:strCache>
            </c:strRef>
          </c:cat>
          <c:val>
            <c:numRef>
              <c:f>'Graficas n'!$B$40:$B$43</c:f>
              <c:numCache>
                <c:formatCode>_-* #,##0.0_-;\-* #,##0.0_-;_-* "-"??_-;_-@_-</c:formatCode>
                <c:ptCount val="4"/>
                <c:pt idx="0">
                  <c:v>3.1193502880000001</c:v>
                </c:pt>
                <c:pt idx="1">
                  <c:v>3.2032349999999998</c:v>
                </c:pt>
                <c:pt idx="2">
                  <c:v>2.3492878641120001</c:v>
                </c:pt>
                <c:pt idx="3">
                  <c:v>9.4475987352989979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3-4D14-A331-D68AF9D5D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3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894708243354138E-2"/>
          <c:y val="0.77515119176857794"/>
          <c:w val="0.80430555672260073"/>
          <c:h val="0.178006715262776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'Graficas n'!$A$65</c:f>
              <c:strCache>
                <c:ptCount val="1"/>
                <c:pt idx="0">
                  <c:v>Ingresos Corrientes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C659CDE-C8D5-42A0-82A9-C82F16BCB3C9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fld id="{C226B30A-36F0-4A4C-9B27-DB6A46853534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 </a:t>
                    </a:r>
                    <a:fld id="{06FA2301-334B-46A7-8013-A8752184AE75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B4F-43E4-A338-1BC40468A5B0}"/>
                </c:ext>
              </c:extLst>
            </c:dLbl>
            <c:dLbl>
              <c:idx val="1"/>
              <c:layout>
                <c:manualLayout>
                  <c:x val="0"/>
                  <c:y val="1.5503875968992154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5A86DDF8-A5E0-4022-AB3C-89F40D2220CF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fld id="{B620711B-248C-4448-802E-B438E1C0B024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2C715809-C045-4856-BDED-4F6CD93C3221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B4F-43E4-A338-1BC40468A5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n'!$B$65:$C$65</c:f>
              <c:numCache>
                <c:formatCode>_-* #,##0.0_-;\-* #,##0.0_-;_-* "-"??_-;_-@_-</c:formatCode>
                <c:ptCount val="2"/>
                <c:pt idx="0">
                  <c:v>317.40020600000008</c:v>
                </c:pt>
                <c:pt idx="1">
                  <c:v>305.77792840839896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n'!$D$65:$E$65</c15:f>
                <c15:dlblRangeCache>
                  <c:ptCount val="2"/>
                  <c:pt idx="0">
                    <c:v>63,1%</c:v>
                  </c:pt>
                  <c:pt idx="1">
                    <c:v>59,8%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B4F-43E4-A338-1BC40468A5B0}"/>
            </c:ext>
          </c:extLst>
        </c:ser>
        <c:ser>
          <c:idx val="1"/>
          <c:order val="1"/>
          <c:tx>
            <c:strRef>
              <c:f>'Graficas n'!#REF!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C18DF47E-1EA1-4FE5-9495-00745442BBFE}" type="VALUE">
                      <a:rPr lang="en-US"/>
                      <a:pPr/>
                      <a:t>[VALOR]</a:t>
                    </a:fld>
                    <a:endParaRPr lang="es-CO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B4F-43E4-A338-1BC40468A5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n'!#REF!</c15:f>
                <c15:dlblRangeCache>
                  <c:ptCount val="1"/>
                  <c:pt idx="0">
                    <c:v>#¡REF!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FB4F-43E4-A338-1BC40468A5B0}"/>
            </c:ext>
          </c:extLst>
        </c:ser>
        <c:ser>
          <c:idx val="2"/>
          <c:order val="2"/>
          <c:tx>
            <c:strRef>
              <c:f>'Graficas n'!$A$66</c:f>
              <c:strCache>
                <c:ptCount val="1"/>
                <c:pt idx="0">
                  <c:v>Recursos de Capital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3.7018283724529217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4554F458-FBA7-45AA-9697-AA3AF395D859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D6B9D4D4-CF01-4549-950B-3CDAD9170B37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AEEC014A-6AE4-4F30-89A1-C3912244CFFA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20507136553982"/>
                      <c:h val="0.1274290422999450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B4F-43E4-A338-1BC40468A5B0}"/>
                </c:ext>
              </c:extLst>
            </c:dLbl>
            <c:dLbl>
              <c:idx val="1"/>
              <c:layout>
                <c:manualLayout>
                  <c:x val="0"/>
                  <c:y val="1.808798525612053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81FB669-DF1D-4E86-AF16-16EF9FBBD78A}" type="SERIESNAME"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9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F0DC6F91-51D1-4E61-BCAB-C21AA417BB55}" type="CELLRANGE">
                      <a:rPr lang="en-US" sz="9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7460AEFF-FA54-4EBC-9290-63EB2DAB56C4}" type="VALUE">
                      <a:rPr lang="en-US" sz="9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9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9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53703375614303"/>
                      <c:h val="0.14034890978435829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FB4F-43E4-A338-1BC40468A5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n'!$B$66:$C$66</c:f>
              <c:numCache>
                <c:formatCode>_-* #,##0.0_-;\-* #,##0.0_-;_-* "-"??_-;_-@_-</c:formatCode>
                <c:ptCount val="2"/>
                <c:pt idx="0">
                  <c:v>140.82597895795701</c:v>
                </c:pt>
                <c:pt idx="1">
                  <c:v>155.76958022453837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n'!$D$66:$E$66</c15:f>
                <c15:dlblRangeCache>
                  <c:ptCount val="2"/>
                  <c:pt idx="0">
                    <c:v>28,0%</c:v>
                  </c:pt>
                  <c:pt idx="1">
                    <c:v>30,5%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FB4F-43E4-A338-1BC40468A5B0}"/>
            </c:ext>
          </c:extLst>
        </c:ser>
        <c:ser>
          <c:idx val="3"/>
          <c:order val="3"/>
          <c:tx>
            <c:strRef>
              <c:f>'Graficas n'!$A$67</c:f>
              <c:strCache>
                <c:ptCount val="1"/>
                <c:pt idx="0">
                  <c:v>Fondos Especiales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65FA75B3-E2EC-48C8-B235-4FDD704D395A}" type="SERIESNAME"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2FAFC202-97AD-4F9F-84DE-74EF3C1C0FF4}" type="CELLRANGE">
                      <a:rPr lang="en-US" sz="8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45C99E4D-1879-4EF4-9C8F-211722B0A42E}" type="VALUE"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933255975173033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B4F-43E4-A338-1BC40468A5B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1A6E43F-5144-439D-90AF-173247865DB6}" type="SERIESNAME"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06528DF8-B1DC-499F-852B-02259ECD4AD1}" type="CELLRANGE">
                      <a:rPr lang="en-US" sz="800" b="1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079C1E88-C142-4AB6-A57C-A2C6DD4BD988}" type="VALUE">
                      <a:rPr lang="en-US" sz="800" b="1" baseline="0">
                        <a:solidFill>
                          <a:schemeClr val="bg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bg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96517871916381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B4F-43E4-A338-1BC40468A5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n'!$B$67:$C$67</c:f>
              <c:numCache>
                <c:formatCode>_-* #,##0.0_-;\-* #,##0.0_-;_-* "-"??_-;_-@_-</c:formatCode>
                <c:ptCount val="2"/>
                <c:pt idx="0">
                  <c:v>15.207329599316997</c:v>
                </c:pt>
                <c:pt idx="1">
                  <c:v>18.119471887410999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n'!$D$67:$E$67</c15:f>
                <c15:dlblRangeCache>
                  <c:ptCount val="2"/>
                  <c:pt idx="0">
                    <c:v>3,0%</c:v>
                  </c:pt>
                  <c:pt idx="1">
                    <c:v>3,5%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3-FB4F-43E4-A338-1BC40468A5B0}"/>
            </c:ext>
          </c:extLst>
        </c:ser>
        <c:ser>
          <c:idx val="4"/>
          <c:order val="4"/>
          <c:tx>
            <c:strRef>
              <c:f>'Graficas n'!$A$68</c:f>
              <c:strCache>
                <c:ptCount val="1"/>
                <c:pt idx="0">
                  <c:v>Contribuciones Parafiscales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257845446245993E-3"/>
                  <c:y val="-8.0383874085639628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97EE9C8E-7B4C-4637-ABEC-83FA6A9AB983}" type="SERIESNAM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74F37616-6CC3-4442-8CAB-D62323C20CBC}" type="CELLRANGE"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387DC9F1-D902-4CD0-A421-121A73779692}" type="VALUE"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1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3613759619543848"/>
                      <c:h val="6.16776761662920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EDD8-49B9-A347-DE7ED824ED5B}"/>
                </c:ext>
              </c:extLst>
            </c:dLbl>
            <c:dLbl>
              <c:idx val="1"/>
              <c:layout>
                <c:manualLayout>
                  <c:x val="-1.2039612450189323E-2"/>
                  <c:y val="-7.5731173755640577E-2"/>
                </c:manualLayout>
              </c:layout>
              <c:tx>
                <c:rich>
                  <a:bodyPr rot="0" spcFirstLastPara="1" vertOverflow="ellipsis" vert="horz" wrap="square" anchor="ctr" anchorCtr="0"/>
                  <a:lstStyle/>
                  <a:p>
                    <a:pPr algn="l"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AEA6EF67-0699-487B-975C-58855047E7D1}" type="SERIESNAM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 </a:t>
                    </a:r>
                    <a:fld id="{FAFF1067-D8EF-454E-BD4F-7D297E3966E8}" type="CELLRANGE">
                      <a:rPr lang="en-US" sz="8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98B0A31A-4327-4B2F-B98B-4B93BA909899}" type="VALUE">
                      <a:rPr lang="en-US" sz="8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 algn="l"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l"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1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70766068596984"/>
                      <c:h val="4.684476319567169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EDD8-49B9-A347-DE7ED824ED5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1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n'!$B$68:$C$68</c:f>
              <c:numCache>
                <c:formatCode>_-* #,##0.0_-;\-* #,##0.0_-;_-* "-"??_-;_-@_-</c:formatCode>
                <c:ptCount val="2"/>
                <c:pt idx="0">
                  <c:v>3.1070450878739999</c:v>
                </c:pt>
                <c:pt idx="1">
                  <c:v>4.0316898533089995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n'!$D$68:$E$68</c15:f>
                <c15:dlblRangeCache>
                  <c:ptCount val="2"/>
                  <c:pt idx="0">
                    <c:v>0,6%</c:v>
                  </c:pt>
                  <c:pt idx="1">
                    <c:v>0,8%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EDD8-49B9-A347-DE7ED824ED5B}"/>
            </c:ext>
          </c:extLst>
        </c:ser>
        <c:ser>
          <c:idx val="5"/>
          <c:order val="5"/>
          <c:tx>
            <c:strRef>
              <c:f>'Graficas n'!$A$69</c:f>
              <c:strCache>
                <c:ptCount val="1"/>
                <c:pt idx="0">
                  <c:v>Establecimientos públicos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286F9186-0A33-4F93-A478-C645BCA144AD}" type="SERIESNAM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F1786EF9-AE90-46A6-806B-790330723BA2}" type="CELLRANG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fld id="{688FB2D8-D9BE-4191-8D53-F0D428C49A6F}" type="VALU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47930882026671"/>
                      <c:h val="5.3961058306062376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97-4AB3-8B4E-27749AC64790}"/>
                </c:ext>
              </c:extLst>
            </c:dLbl>
            <c:dLbl>
              <c:idx val="1"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17CB3456-F8A0-4B05-8DF7-9FB29A30156B}" type="SERIESNAM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LA SERIE]</a:t>
                    </a:fld>
                    <a:r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 </a:t>
                    </a:r>
                    <a:fld id="{9E2204D6-A6D7-4E17-B6AE-7D146C89DD97}" type="CELLRANGE"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[CELLRANGE]</a:t>
                    </a:fld>
                    <a:r>
                      <a:rPr lang="en-US" sz="8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</a:t>
                    </a:r>
                    <a:fld id="{61245155-8FFD-4C09-9573-F06B4C280DBE}" type="VALUE">
                      <a:rPr lang="en-US" sz="8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8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endParaRPr lang="en-US"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44067629957906"/>
                      <c:h val="5.3961055009081757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397-4AB3-8B4E-27749AC647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'Graficas n'!$B$64:$C$64</c:f>
              <c:numCache>
                <c:formatCode>General</c:formatCode>
                <c:ptCount val="2"/>
                <c:pt idx="0">
                  <c:v>2024</c:v>
                </c:pt>
                <c:pt idx="1">
                  <c:v>2025</c:v>
                </c:pt>
              </c:numCache>
            </c:numRef>
          </c:cat>
          <c:val>
            <c:numRef>
              <c:f>'Graficas n'!$B$69:$C$69</c:f>
              <c:numCache>
                <c:formatCode>_-* #,##0.0_-;\-* #,##0.0_-;_-* "-"??_-;_-@_-</c:formatCode>
                <c:ptCount val="2"/>
                <c:pt idx="0">
                  <c:v>26.703602947114</c:v>
                </c:pt>
                <c:pt idx="1">
                  <c:v>27.308463866396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n'!$D$69:$E$69</c15:f>
                <c15:dlblRangeCache>
                  <c:ptCount val="2"/>
                  <c:pt idx="0">
                    <c:v>5,3%</c:v>
                  </c:pt>
                  <c:pt idx="1">
                    <c:v>5,3%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1-BAD7-4EB5-8A30-9878F7C25B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7"/>
        <c:overlap val="100"/>
        <c:axId val="1593952271"/>
        <c:axId val="1593952687"/>
      </c:barChart>
      <c:catAx>
        <c:axId val="159395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593952687"/>
        <c:crosses val="autoZero"/>
        <c:auto val="1"/>
        <c:lblAlgn val="ctr"/>
        <c:lblOffset val="100"/>
        <c:noMultiLvlLbl val="0"/>
      </c:catAx>
      <c:valAx>
        <c:axId val="1593952687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1593952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46816C39-40F0-40AC-94C4-07ADB7B3D677}" type="CELLRANGE">
                      <a:rPr lang="es-CO"/>
                      <a:pPr/>
                      <a:t>[CELLRANGE]</a:t>
                    </a:fld>
                    <a:r>
                      <a:rPr lang="es-CO" baseline="0"/>
                      <a:t>; </a:t>
                    </a:r>
                    <a:fld id="{74D538FB-A5E9-4E3A-9A51-55F40BFA54C8}" type="VALUE">
                      <a:rPr lang="es-CO" baseline="0"/>
                      <a:pPr/>
                      <a:t>[VALOR]</a:t>
                    </a:fld>
                    <a:endParaRPr lang="es-C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43D1-4431-BA89-EE51682100D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4EA8580-EBB0-4890-AACC-6C5F59886469}" type="CELLRANGE">
                      <a:rPr lang="es-CO"/>
                      <a:pPr/>
                      <a:t>[CELLRANGE]</a:t>
                    </a:fld>
                    <a:r>
                      <a:rPr lang="es-CO" baseline="0"/>
                      <a:t>; </a:t>
                    </a:r>
                    <a:fld id="{B49004D6-7971-47B5-9445-18E0E7483354}" type="VALUE">
                      <a:rPr lang="es-CO" baseline="0"/>
                      <a:pPr/>
                      <a:t>[VALOR]</a:t>
                    </a:fld>
                    <a:endParaRPr lang="es-C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43D1-4431-BA89-EE51682100D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C3B5182-4AB2-4726-B217-44DC8DD19FCB}" type="CELLRANGE">
                      <a:rPr lang="es-CO"/>
                      <a:pPr/>
                      <a:t>[CELLRANGE]</a:t>
                    </a:fld>
                    <a:r>
                      <a:rPr lang="es-CO" baseline="0"/>
                      <a:t>; </a:t>
                    </a:r>
                    <a:fld id="{23B42C4F-70CE-4CDC-AA38-961414F827E9}" type="VALUE">
                      <a:rPr lang="es-CO" baseline="0"/>
                      <a:pPr/>
                      <a:t>[VALOR]</a:t>
                    </a:fld>
                    <a:endParaRPr lang="es-CO" baseline="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43D1-4431-BA89-EE5168210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'Graficas n'!$A$100:$A$102</c:f>
              <c:strCache>
                <c:ptCount val="3"/>
                <c:pt idx="0">
                  <c:v>Funcionamiento</c:v>
                </c:pt>
                <c:pt idx="1">
                  <c:v>Servicio de la Deuda</c:v>
                </c:pt>
                <c:pt idx="2">
                  <c:v>Inversión</c:v>
                </c:pt>
              </c:strCache>
            </c:strRef>
          </c:cat>
          <c:val>
            <c:numRef>
              <c:f>'Graficas n'!$B$100:$B$102</c:f>
              <c:numCache>
                <c:formatCode>_-* #,##0.0_-;\-* #,##0.0_-;_-* "-"??_-;_-@_-</c:formatCode>
                <c:ptCount val="3"/>
                <c:pt idx="0">
                  <c:v>327.93771126438997</c:v>
                </c:pt>
                <c:pt idx="1">
                  <c:v>112.60518639403401</c:v>
                </c:pt>
                <c:pt idx="2">
                  <c:v>82.464234798280003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'Graficas n'!$C$100:$C$102</c15:f>
                <c15:dlblRangeCache>
                  <c:ptCount val="3"/>
                  <c:pt idx="0">
                    <c:v>62,7%</c:v>
                  </c:pt>
                  <c:pt idx="1">
                    <c:v>21,5%</c:v>
                  </c:pt>
                  <c:pt idx="2">
                    <c:v>15,8%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43D1-4431-BA89-EE5168210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1441460768"/>
        <c:axId val="1441442880"/>
      </c:barChart>
      <c:catAx>
        <c:axId val="1441460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s-CO"/>
          </a:p>
        </c:txPr>
        <c:crossAx val="1441442880"/>
        <c:crosses val="autoZero"/>
        <c:auto val="1"/>
        <c:lblAlgn val="ctr"/>
        <c:lblOffset val="100"/>
        <c:noMultiLvlLbl val="0"/>
      </c:catAx>
      <c:valAx>
        <c:axId val="1441442880"/>
        <c:scaling>
          <c:orientation val="minMax"/>
        </c:scaling>
        <c:delete val="1"/>
        <c:axPos val="l"/>
        <c:numFmt formatCode="_-* #,##0.0_-;\-* #,##0.0_-;_-* &quot;-&quot;??_-;_-@_-" sourceLinked="1"/>
        <c:majorTickMark val="none"/>
        <c:minorTickMark val="none"/>
        <c:tickLblPos val="nextTo"/>
        <c:crossAx val="1441460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195486026642691"/>
          <c:y val="4.0455105847191702E-3"/>
          <c:w val="0.45830643476735999"/>
          <c:h val="0.92481265283413405"/>
        </c:manualLayout>
      </c:layout>
      <c:doughnut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158B-437B-91FF-C17845A869A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8B-437B-91FF-C17845A869A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8B-437B-91FF-C17845A869A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8B-437B-91FF-C17845A869A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8B-437B-91FF-C17845A869A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158B-437B-91FF-C17845A869A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158B-437B-91FF-C17845A869A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853653462801753"/>
                      <c:h val="0.240501246090113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58B-437B-91FF-C17845A869A2}"/>
                </c:ext>
              </c:extLst>
            </c:dLbl>
            <c:dLbl>
              <c:idx val="1"/>
              <c:layout>
                <c:manualLayout>
                  <c:x val="0.18022938208800496"/>
                  <c:y val="0.173337054040892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7187407969992405"/>
                      <c:h val="0.203987813420428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58B-437B-91FF-C17845A869A2}"/>
                </c:ext>
              </c:extLst>
            </c:dLbl>
            <c:dLbl>
              <c:idx val="2"/>
              <c:layout>
                <c:manualLayout>
                  <c:x val="0.16157309547407805"/>
                  <c:y val="-0.287838793623453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bg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256303137124552"/>
                      <c:h val="0.156302841566026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58B-437B-91FF-C17845A869A2}"/>
                </c:ext>
              </c:extLst>
            </c:dLbl>
            <c:dLbl>
              <c:idx val="3"/>
              <c:layout>
                <c:manualLayout>
                  <c:x val="0.12652482404229004"/>
                  <c:y val="-0.229367636242840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27872530453762"/>
                      <c:h val="0.2033973789393207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58B-437B-91FF-C17845A869A2}"/>
                </c:ext>
              </c:extLst>
            </c:dLbl>
            <c:dLbl>
              <c:idx val="4"/>
              <c:layout>
                <c:manualLayout>
                  <c:x val="0.22755247194520575"/>
                  <c:y val="-2.08429314539657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2406326370795329"/>
                      <c:h val="0.156237627454832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58B-437B-91FF-C17845A869A2}"/>
                </c:ext>
              </c:extLst>
            </c:dLbl>
            <c:dLbl>
              <c:idx val="5"/>
              <c:layout>
                <c:manualLayout>
                  <c:x val="0.22426787121520766"/>
                  <c:y val="0.154340816426033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1489318081595707"/>
                      <c:h val="0.156237627454832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58B-437B-91FF-C17845A869A2}"/>
                </c:ext>
              </c:extLst>
            </c:dLbl>
            <c:dLbl>
              <c:idx val="6"/>
              <c:layout>
                <c:manualLayout>
                  <c:x val="0.19679972251854819"/>
                  <c:y val="0.330117826742520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24396016747523908"/>
                      <c:h val="0.15623768893840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158B-437B-91FF-C17845A869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'Graficas n'!$A$122:$A$128</c:f>
              <c:strCache>
                <c:ptCount val="7"/>
                <c:pt idx="0">
                  <c:v>G. Personal</c:v>
                </c:pt>
                <c:pt idx="1">
                  <c:v>Adq B&amp;S</c:v>
                </c:pt>
                <c:pt idx="2">
                  <c:v>Transferencias</c:v>
                </c:pt>
                <c:pt idx="3">
                  <c:v>G. Com y Prod</c:v>
                </c:pt>
                <c:pt idx="4">
                  <c:v>Adq. Act. Fin.</c:v>
                </c:pt>
                <c:pt idx="5">
                  <c:v>Dis. de Pasivos</c:v>
                </c:pt>
                <c:pt idx="6">
                  <c:v>G. Tributos</c:v>
                </c:pt>
              </c:strCache>
            </c:strRef>
          </c:cat>
          <c:val>
            <c:numRef>
              <c:f>'Graficas n'!$B$122:$B$128</c:f>
              <c:numCache>
                <c:formatCode>_-* #,##0.0_-;\-* #,##0.0_-;_-* "-"??_-;_-@_-</c:formatCode>
                <c:ptCount val="7"/>
                <c:pt idx="0">
                  <c:v>60.156000903383998</c:v>
                </c:pt>
                <c:pt idx="1">
                  <c:v>15.476614989124</c:v>
                </c:pt>
                <c:pt idx="2">
                  <c:v>247.89180564534001</c:v>
                </c:pt>
                <c:pt idx="3">
                  <c:v>2.0468978319439999</c:v>
                </c:pt>
                <c:pt idx="4">
                  <c:v>0.75853212673899995</c:v>
                </c:pt>
                <c:pt idx="5">
                  <c:v>0.33914596514700002</c:v>
                </c:pt>
                <c:pt idx="6">
                  <c:v>1.268713802712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B-437B-91FF-C17845A86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6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66666666666663E-2"/>
          <c:y val="0.13194444444444445"/>
          <c:w val="0.46388888888888891"/>
          <c:h val="0.7731481481481481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F9F-4940-B68C-C9BFBFD27489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9F-4940-B68C-C9BFBFD27489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F9F-4940-B68C-C9BFBFD27489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9F-4940-B68C-C9BFBFD27489}"/>
              </c:ext>
            </c:extLst>
          </c:dPt>
          <c:dLbls>
            <c:dLbl>
              <c:idx val="0"/>
              <c:layout>
                <c:manualLayout>
                  <c:x val="-1.5657931025636101E-2"/>
                  <c:y val="-6.9022789477231174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03710554-01F1-4FD4-84B1-4E63525A0D00}" type="CATEGORYNAME">
                      <a:rPr lang="en-US" sz="700" b="1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r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</a:p>
                  <a:p>
                    <a:pPr>
                      <a:defRPr sz="700" b="1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defRPr>
                    </a:pPr>
                    <a:fld id="{A5E5D137-7507-4B76-85C8-98B74763FD82}" type="VALUE"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r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00FBCEBB-457E-431E-AB34-6D17E0042064}" type="PERCENTAGE"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[PORCENTAJE]</a:t>
                    </a:fld>
                    <a:endParaRPr lang="en-US" sz="700" b="1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3823863308383"/>
                      <c:h val="0.196922018378540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4F9F-4940-B68C-C9BFBFD27489}"/>
                </c:ext>
              </c:extLst>
            </c:dLbl>
            <c:dLbl>
              <c:idx val="1"/>
              <c:layout>
                <c:manualLayout>
                  <c:x val="4.1220092324086577E-2"/>
                  <c:y val="7.2516895865737535E-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88E440CC-4832-414B-B283-EB9103FD22A6}" type="CATEGORYNAME">
                      <a:rPr lang="en-US" sz="700" b="1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r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   </a:t>
                    </a:r>
                    <a:fld id="{5E99220D-EA08-4DE6-8960-D4A7A5187B56}" type="VALUE"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r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33F9643B-FDD2-48BA-9D0C-4F75EA6D0B98}" type="PERCENTAGE">
                      <a:rPr lang="en-US" sz="700" b="1" baseline="0">
                        <a:solidFill>
                          <a:schemeClr val="bg2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bg2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[PORCENTAJE]</a:t>
                    </a:fld>
                    <a:endParaRPr lang="en-US" sz="700" b="1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bg2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217037706926299"/>
                      <c:h val="0.1969220183785405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F9F-4940-B68C-C9BFBFD27489}"/>
                </c:ext>
              </c:extLst>
            </c:dLbl>
            <c:dLbl>
              <c:idx val="2"/>
              <c:layout>
                <c:manualLayout>
                  <c:x val="0.14368196646490064"/>
                  <c:y val="-0.23007135774564946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EA5E5D1-A7FA-4E40-9CDB-526DEDFC39F8}" type="CATEGORYNAME">
                      <a:rPr lang="en-US" sz="7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r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                    </a:t>
                    </a:r>
                    <a:fld id="{73CC1356-6533-4404-9174-96E118E0B27B}" type="VALUE"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r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68ABBCEB-1B6A-46E1-BB5D-301C3896859E}" type="PERCENTAGE"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[PORCENTAJE]</a:t>
                    </a:fld>
                    <a:endParaRPr lang="en-US" sz="7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681386431189842"/>
                      <c:h val="0.2639776530749213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4F9F-4940-B68C-C9BFBFD27489}"/>
                </c:ext>
              </c:extLst>
            </c:dLbl>
            <c:dLbl>
              <c:idx val="3"/>
              <c:layout>
                <c:manualLayout>
                  <c:x val="0.18255196134937257"/>
                  <c:y val="0.12778019761691231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700" b="1" i="0" u="none" strike="noStrike" kern="1200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  <a:cs typeface="+mn-cs"/>
                      </a:defRPr>
                    </a:pPr>
                    <a:fld id="{372ABD6C-0C12-474F-88F5-9ED49B8C4183}" type="CATEGORYNAME">
                      <a:rPr lang="en-US" sz="700" b="1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[NOMBRE DE CATEGORÍA]</a:t>
                    </a:fld>
                    <a:r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                 </a:t>
                    </a:r>
                    <a:fld id="{A55AF09D-C3EE-41AD-B40F-2A61A56A927A}" type="VALUE"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[VALOR]</a:t>
                    </a:fld>
                    <a:r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t>; </a:t>
                    </a:r>
                    <a:fld id="{0A578392-8668-44C0-952C-2970988FE5BA}" type="PERCENTAGE">
                      <a:rPr lang="en-US" sz="700" b="1" baseline="0">
                        <a:solidFill>
                          <a:schemeClr val="tx1"/>
                        </a:solidFill>
                        <a:latin typeface="Verdana" panose="020B0604030504040204" pitchFamily="34" charset="0"/>
                        <a:ea typeface="Verdana" panose="020B0604030504040204" pitchFamily="34" charset="0"/>
                      </a:rPr>
                      <a:pPr>
                        <a:defRPr sz="700" b="1">
                          <a:solidFill>
                            <a:schemeClr val="tx1"/>
                          </a:solidFill>
                          <a:latin typeface="Verdana" panose="020B0604030504040204" pitchFamily="34" charset="0"/>
                          <a:ea typeface="Verdana" panose="020B0604030504040204" pitchFamily="34" charset="0"/>
                        </a:defRPr>
                      </a:pPr>
                      <a:t>[PORCENTAJE]</a:t>
                    </a:fld>
                    <a:endParaRPr lang="en-US" sz="700" b="1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1" i="0" u="none" strike="noStrike" kern="1200" baseline="0">
                      <a:solidFill>
                        <a:schemeClr val="tx1"/>
                      </a:solidFill>
                      <a:latin typeface="Verdana" panose="020B0604030504040204" pitchFamily="34" charset="0"/>
                      <a:ea typeface="Verdana" panose="020B0604030504040204" pitchFamily="34" charset="0"/>
                      <a:cs typeface="+mn-cs"/>
                    </a:defRPr>
                  </a:pPr>
                  <a:endParaRPr lang="es-CO"/>
                </a:p>
              </c:txPr>
              <c:showLegendKey val="1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61087273030467"/>
                      <c:h val="0.3470264764898596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F9F-4940-B68C-C9BFBFD2748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n'!$A$140:$A$143</c:f>
              <c:strCache>
                <c:ptCount val="4"/>
                <c:pt idx="0">
                  <c:v>Principal</c:v>
                </c:pt>
                <c:pt idx="1">
                  <c:v>Intereses</c:v>
                </c:pt>
                <c:pt idx="2">
                  <c:v>Comisiones y otros gastos</c:v>
                </c:pt>
                <c:pt idx="3">
                  <c:v>Fondo de Contingencias</c:v>
                </c:pt>
              </c:strCache>
            </c:strRef>
          </c:cat>
          <c:val>
            <c:numRef>
              <c:f>'Graficas n'!$B$140:$B$143</c:f>
              <c:numCache>
                <c:formatCode>_-* #,##0.0_-;\-* #,##0.0_-;_-* "-"??_-;_-@_-</c:formatCode>
                <c:ptCount val="4"/>
                <c:pt idx="0">
                  <c:v>50.766256775910001</c:v>
                </c:pt>
                <c:pt idx="1">
                  <c:v>59.484648305607998</c:v>
                </c:pt>
                <c:pt idx="2">
                  <c:v>0.44718369439200001</c:v>
                </c:pt>
                <c:pt idx="3">
                  <c:v>1.907097618124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F-4940-B68C-C9BFBFD274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9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E7-410A-8B5F-742F6E40AF98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FE7-410A-8B5F-742F6E40AF98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5FE7-410A-8B5F-742F6E40AF98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FE7-410A-8B5F-742F6E40AF98}"/>
              </c:ext>
            </c:extLst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FE7-410A-8B5F-742F6E40AF98}"/>
              </c:ext>
            </c:extLst>
          </c:dPt>
          <c:dPt>
            <c:idx val="5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C31-4A29-85E6-9BDB1650C084}"/>
              </c:ext>
            </c:extLst>
          </c:dPt>
          <c:dLbls>
            <c:dLbl>
              <c:idx val="0"/>
              <c:layout>
                <c:manualLayout>
                  <c:x val="-1.0876782121950004E-2"/>
                  <c:y val="1.7726467495189208E-3"/>
                </c:manualLayout>
              </c:layout>
              <c:tx>
                <c:rich>
                  <a:bodyPr/>
                  <a:lstStyle/>
                  <a:p>
                    <a:fld id="{62A5EAEE-ABAA-47FB-86DB-8AC85E23816B}" type="VALUE">
                      <a:rPr lang="en-US" b="1">
                        <a:solidFill>
                          <a:schemeClr val="bg2"/>
                        </a:solidFill>
                      </a:rPr>
                      <a:pPr/>
                      <a:t>[VALOR]</a:t>
                    </a:fld>
                    <a:endParaRPr lang="en-US" b="1">
                      <a:solidFill>
                        <a:schemeClr val="bg2"/>
                      </a:solidFill>
                    </a:endParaRPr>
                  </a:p>
                  <a:p>
                    <a:r>
                      <a:rPr lang="en-US" b="1">
                        <a:solidFill>
                          <a:schemeClr val="bg2"/>
                        </a:solidFill>
                      </a:rPr>
                      <a:t> </a:t>
                    </a:r>
                    <a:fld id="{18911A90-2F35-4121-8900-BC2DC5FD2B0B}" type="PERCENTAGE">
                      <a:rPr lang="en-US" b="1">
                        <a:solidFill>
                          <a:schemeClr val="bg2"/>
                        </a:solidFill>
                      </a:rPr>
                      <a:pPr/>
                      <a:t>[PORCENTAJE]</a:t>
                    </a:fld>
                    <a:endParaRPr lang="en-US" b="1">
                      <a:solidFill>
                        <a:schemeClr val="bg2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002483065510933"/>
                      <c:h val="0.183230266948338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FE7-410A-8B5F-742F6E40AF98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05720342470129"/>
                      <c:h val="0.17857440699049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5FE7-410A-8B5F-742F6E40AF9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22906309463399"/>
                      <c:h val="0.17857440699049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FE7-410A-8B5F-742F6E40AF9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5873405673001"/>
                      <c:h val="0.234317871179048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5FE7-410A-8B5F-742F6E40AF9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54447684482476"/>
                      <c:h val="0.184148753409349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FE7-410A-8B5F-742F6E40AF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54226352658533"/>
                      <c:h val="0.178574406990493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EC31-4A29-85E6-9BDB1650C084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bg2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'Graficas n'!$A$150:$A$155</c:f>
              <c:strCache>
                <c:ptCount val="6"/>
                <c:pt idx="0">
                  <c:v>Transporte</c:v>
                </c:pt>
                <c:pt idx="1">
                  <c:v>Igualdad_Y_Equidad</c:v>
                </c:pt>
                <c:pt idx="2">
                  <c:v>Educación</c:v>
                </c:pt>
                <c:pt idx="3">
                  <c:v>Inclusión_Social_Y_Reconciliación</c:v>
                </c:pt>
                <c:pt idx="4">
                  <c:v>Minas_Y_Energía</c:v>
                </c:pt>
                <c:pt idx="5">
                  <c:v>Resto Sectores</c:v>
                </c:pt>
              </c:strCache>
            </c:strRef>
          </c:cat>
          <c:val>
            <c:numRef>
              <c:f>'Graficas n'!$B$150:$B$155</c:f>
              <c:numCache>
                <c:formatCode>_-* #,##0.0_-;\-* #,##0.0_-;_-* "-"??_-;_-@_-</c:formatCode>
                <c:ptCount val="6"/>
                <c:pt idx="0">
                  <c:v>13.48811358747</c:v>
                </c:pt>
                <c:pt idx="1">
                  <c:v>10.038656221050999</c:v>
                </c:pt>
                <c:pt idx="2">
                  <c:v>8.0130282366269991</c:v>
                </c:pt>
                <c:pt idx="3">
                  <c:v>7.4491793321789999</c:v>
                </c:pt>
                <c:pt idx="4">
                  <c:v>7.4194788758480001</c:v>
                </c:pt>
                <c:pt idx="5">
                  <c:v>36.055778545104999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7-410A-8B5F-742F6E40A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54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92448289586887"/>
          <c:y val="5.2686115530757104E-2"/>
          <c:w val="0.3738677299344792"/>
          <c:h val="0.894627768938485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0761E00D-7D41-49C2-8981-083197DBFAA1}" formatIdx="0">
          <cx:dataLabels>
            <cx:txPr>
              <a:bodyPr spcFirstLastPara="1" vertOverflow="ellipsis" wrap="square" lIns="0" tIns="0" rIns="0" bIns="0" anchor="ctr" anchorCtr="1">
                <a:spAutoFit/>
              </a:bodyPr>
              <a:lstStyle/>
              <a:p>
                <a:pPr>
                  <a:defRPr lang="es-ES" sz="1000" b="1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s-CO" sz="1000" b="1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  <cx:visibility seriesName="0" categoryName="0" value="1"/>
          </cx:dataLabels>
          <cx:dataId val="0"/>
          <cx:layoutPr>
            <cx:visibility connectorLines="1"/>
            <cx:subtotals>
              <cx:idx val="4"/>
            </cx:subtotals>
          </cx:layoutPr>
        </cx:series>
      </cx:plotAreaRegion>
      <cx:axis id="0">
        <cx:catScaling gapWidth="0.0500000007"/>
        <cx:tickLabels/>
        <cx:txPr>
          <a:bodyPr spcFirstLastPara="1" vertOverflow="ellipsis" wrap="square" lIns="0" tIns="0" rIns="0" bIns="0" anchor="ctr" anchorCtr="1"/>
          <a:lstStyle/>
          <a:p>
            <a:pPr>
              <a:defRPr lang="es-ES" sz="900" b="1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s-CO" b="1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</a:endParaRPr>
          </a:p>
        </cx:txPr>
      </cx:axis>
      <cx:axis id="1" hidden="1">
        <cx:valScaling max="26" min="19"/>
        <cx:tickLabels/>
      </cx:axis>
    </cx:plotArea>
  </cx:chart>
  <cx:spPr>
    <a:noFill/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  <cs:bodyPr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  <cs:bodyPr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microsoft.com/office/2014/relationships/chartEx" Target="../charts/chartEx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4" Type="http://schemas.openxmlformats.org/officeDocument/2006/relationships/chart" Target="../charts/chart2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17124</xdr:colOff>
      <xdr:row>21</xdr:row>
      <xdr:rowOff>111304</xdr:rowOff>
    </xdr:from>
    <xdr:to>
      <xdr:col>6</xdr:col>
      <xdr:colOff>2303124</xdr:colOff>
      <xdr:row>32</xdr:row>
      <xdr:rowOff>18088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434649</xdr:colOff>
      <xdr:row>7</xdr:row>
      <xdr:rowOff>16052</xdr:rowOff>
    </xdr:from>
    <xdr:to>
      <xdr:col>9</xdr:col>
      <xdr:colOff>443308</xdr:colOff>
      <xdr:row>21</xdr:row>
      <xdr:rowOff>92253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770562</xdr:colOff>
      <xdr:row>31</xdr:row>
      <xdr:rowOff>111303</xdr:rowOff>
    </xdr:from>
    <xdr:to>
      <xdr:col>6</xdr:col>
      <xdr:colOff>2131888</xdr:colOff>
      <xdr:row>46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489928</xdr:colOff>
      <xdr:row>47</xdr:row>
      <xdr:rowOff>9654</xdr:rowOff>
    </xdr:from>
    <xdr:to>
      <xdr:col>6</xdr:col>
      <xdr:colOff>1174871</xdr:colOff>
      <xdr:row>57</xdr:row>
      <xdr:rowOff>68495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642938</xdr:colOff>
      <xdr:row>70</xdr:row>
      <xdr:rowOff>47625</xdr:rowOff>
    </xdr:from>
    <xdr:to>
      <xdr:col>4</xdr:col>
      <xdr:colOff>695326</xdr:colOff>
      <xdr:row>93</xdr:row>
      <xdr:rowOff>9525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400050</xdr:colOff>
      <xdr:row>103</xdr:row>
      <xdr:rowOff>171450</xdr:rowOff>
    </xdr:from>
    <xdr:to>
      <xdr:col>6</xdr:col>
      <xdr:colOff>1181100</xdr:colOff>
      <xdr:row>116</xdr:row>
      <xdr:rowOff>190500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709612</xdr:colOff>
      <xdr:row>120</xdr:row>
      <xdr:rowOff>47624</xdr:rowOff>
    </xdr:from>
    <xdr:to>
      <xdr:col>6</xdr:col>
      <xdr:colOff>1047750</xdr:colOff>
      <xdr:row>134</xdr:row>
      <xdr:rowOff>76199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873443</xdr:colOff>
      <xdr:row>135</xdr:row>
      <xdr:rowOff>65648</xdr:rowOff>
    </xdr:from>
    <xdr:to>
      <xdr:col>5</xdr:col>
      <xdr:colOff>642135</xdr:colOff>
      <xdr:row>146</xdr:row>
      <xdr:rowOff>120015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264292</xdr:colOff>
      <xdr:row>145</xdr:row>
      <xdr:rowOff>117960</xdr:rowOff>
    </xdr:from>
    <xdr:to>
      <xdr:col>7</xdr:col>
      <xdr:colOff>710629</xdr:colOff>
      <xdr:row>159</xdr:row>
      <xdr:rowOff>42809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180975</xdr:colOff>
      <xdr:row>158</xdr:row>
      <xdr:rowOff>161924</xdr:rowOff>
    </xdr:from>
    <xdr:to>
      <xdr:col>11</xdr:col>
      <xdr:colOff>706349</xdr:colOff>
      <xdr:row>292</xdr:row>
      <xdr:rowOff>51370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1724025</xdr:colOff>
      <xdr:row>185</xdr:row>
      <xdr:rowOff>38100</xdr:rowOff>
    </xdr:from>
    <xdr:to>
      <xdr:col>7</xdr:col>
      <xdr:colOff>304801</xdr:colOff>
      <xdr:row>198</xdr:row>
      <xdr:rowOff>57150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235449</xdr:colOff>
      <xdr:row>217</xdr:row>
      <xdr:rowOff>180974</xdr:rowOff>
    </xdr:from>
    <xdr:to>
      <xdr:col>12</xdr:col>
      <xdr:colOff>76201</xdr:colOff>
      <xdr:row>236</xdr:row>
      <xdr:rowOff>57150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352425</xdr:colOff>
      <xdr:row>272</xdr:row>
      <xdr:rowOff>19050</xdr:rowOff>
    </xdr:from>
    <xdr:to>
      <xdr:col>6</xdr:col>
      <xdr:colOff>466725</xdr:colOff>
      <xdr:row>291</xdr:row>
      <xdr:rowOff>152400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101800</xdr:colOff>
      <xdr:row>296</xdr:row>
      <xdr:rowOff>72304</xdr:rowOff>
    </xdr:from>
    <xdr:to>
      <xdr:col>9</xdr:col>
      <xdr:colOff>691835</xdr:colOff>
      <xdr:row>317</xdr:row>
      <xdr:rowOff>51371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áfico 1">
              <a:extLst>
                <a:ext uri="{FF2B5EF4-FFF2-40B4-BE49-F238E27FC236}">
                  <a16:creationId xmlns:a16="http://schemas.microsoft.com/office/drawing/2014/main" id="{00000000-0008-0000-04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474025" y="30295129"/>
              <a:ext cx="7790935" cy="3379492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>
    <xdr:from>
      <xdr:col>6</xdr:col>
      <xdr:colOff>2149011</xdr:colOff>
      <xdr:row>45</xdr:row>
      <xdr:rowOff>148120</xdr:rowOff>
    </xdr:from>
    <xdr:to>
      <xdr:col>9</xdr:col>
      <xdr:colOff>505146</xdr:colOff>
      <xdr:row>57</xdr:row>
      <xdr:rowOff>149831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0.37114</cdr:x>
      <cdr:y>0.28895</cdr:y>
    </cdr:from>
    <cdr:to>
      <cdr:x>0.38619</cdr:x>
      <cdr:y>0.9028</cdr:y>
    </cdr:to>
    <cdr:sp macro="" textlink="">
      <cdr:nvSpPr>
        <cdr:cNvPr id="2" name="Cerrar llave 1">
          <a:extLst xmlns:a="http://schemas.openxmlformats.org/drawingml/2006/main">
            <a:ext uri="{FF2B5EF4-FFF2-40B4-BE49-F238E27FC236}">
              <a16:creationId xmlns:a16="http://schemas.microsoft.com/office/drawing/2014/main" id="{C3CBCF0D-0AFB-AE3F-8928-B019EA4A9D1B}"/>
            </a:ext>
          </a:extLst>
        </cdr:cNvPr>
        <cdr:cNvSpPr/>
      </cdr:nvSpPr>
      <cdr:spPr>
        <a:xfrm xmlns:a="http://schemas.openxmlformats.org/drawingml/2006/main">
          <a:off x="2597127" y="1425665"/>
          <a:ext cx="105288" cy="3028705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0.81034</cdr:x>
      <cdr:y>0.20905</cdr:y>
    </cdr:from>
    <cdr:to>
      <cdr:x>0.83575</cdr:x>
      <cdr:y>0.9028</cdr:y>
    </cdr:to>
    <cdr:sp macro="" textlink="">
      <cdr:nvSpPr>
        <cdr:cNvPr id="3" name="Cerrar llave 2">
          <a:extLst xmlns:a="http://schemas.openxmlformats.org/drawingml/2006/main">
            <a:ext uri="{FF2B5EF4-FFF2-40B4-BE49-F238E27FC236}">
              <a16:creationId xmlns:a16="http://schemas.microsoft.com/office/drawing/2014/main" id="{D4392133-31FE-25B3-ECD6-E9D851AB8F69}"/>
            </a:ext>
          </a:extLst>
        </cdr:cNvPr>
        <cdr:cNvSpPr/>
      </cdr:nvSpPr>
      <cdr:spPr>
        <a:xfrm xmlns:a="http://schemas.openxmlformats.org/drawingml/2006/main">
          <a:off x="5670550" y="996950"/>
          <a:ext cx="177800" cy="3308350"/>
        </a:xfrm>
        <a:prstGeom xmlns:a="http://schemas.openxmlformats.org/drawingml/2006/main" prst="rightBrac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CO"/>
        </a:p>
      </cdr:txBody>
    </cdr:sp>
  </cdr:relSizeAnchor>
  <cdr:relSizeAnchor xmlns:cdr="http://schemas.openxmlformats.org/drawingml/2006/chartDrawing">
    <cdr:from>
      <cdr:x>0.38999</cdr:x>
      <cdr:y>0.57139</cdr:y>
    </cdr:from>
    <cdr:to>
      <cdr:x>0.46167</cdr:x>
      <cdr:y>0.62732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BF3336D8-48FE-DD9C-848E-6FC544740CE2}"/>
            </a:ext>
          </a:extLst>
        </cdr:cNvPr>
        <cdr:cNvSpPr txBox="1"/>
      </cdr:nvSpPr>
      <cdr:spPr>
        <a:xfrm xmlns:a="http://schemas.openxmlformats.org/drawingml/2006/main">
          <a:off x="2729059" y="2819234"/>
          <a:ext cx="501595" cy="2759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CO" sz="8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84,6%</a:t>
          </a:r>
          <a:r>
            <a:rPr lang="es-CO" sz="900" b="0" baseline="0">
              <a:solidFill>
                <a:srgbClr val="000099"/>
              </a:solidFill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endParaRPr lang="es-CO" sz="900" b="0">
            <a:solidFill>
              <a:srgbClr val="000099"/>
            </a:solidFill>
            <a:latin typeface="Verdana" panose="020B0604030504040204" pitchFamily="34" charset="0"/>
            <a:ea typeface="Verdan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0.84029</cdr:x>
      <cdr:y>0.52863</cdr:y>
    </cdr:from>
    <cdr:to>
      <cdr:x>0.91198</cdr:x>
      <cdr:y>0.58455</cdr:y>
    </cdr:to>
    <cdr:sp macro="" textlink="">
      <cdr:nvSpPr>
        <cdr:cNvPr id="6" name="CuadroTexto 1">
          <a:extLst xmlns:a="http://schemas.openxmlformats.org/drawingml/2006/main">
            <a:ext uri="{FF2B5EF4-FFF2-40B4-BE49-F238E27FC236}">
              <a16:creationId xmlns:a16="http://schemas.microsoft.com/office/drawing/2014/main" id="{F8388E5F-3022-A365-7828-5D59352EA26A}"/>
            </a:ext>
          </a:extLst>
        </cdr:cNvPr>
        <cdr:cNvSpPr txBox="1"/>
      </cdr:nvSpPr>
      <cdr:spPr>
        <a:xfrm xmlns:a="http://schemas.openxmlformats.org/drawingml/2006/main">
          <a:off x="5880100" y="2520950"/>
          <a:ext cx="5016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O" sz="800" b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</a:rPr>
            <a:t>92,0%</a:t>
          </a:r>
          <a:r>
            <a:rPr lang="es-CO" sz="1100" b="0" baseline="0">
              <a:solidFill>
                <a:sysClr val="windowText" lastClr="000000"/>
              </a:solidFill>
            </a:rPr>
            <a:t> </a:t>
          </a:r>
          <a:endParaRPr lang="es-CO" sz="1100" b="0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742950</xdr:colOff>
      <xdr:row>0</xdr:row>
      <xdr:rowOff>0</xdr:rowOff>
    </xdr:from>
    <xdr:to>
      <xdr:col>30</xdr:col>
      <xdr:colOff>93750</xdr:colOff>
      <xdr:row>46</xdr:row>
      <xdr:rowOff>169100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9829F51-5A0E-49F0-AF3D-3193A6A732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441324</xdr:colOff>
      <xdr:row>0</xdr:row>
      <xdr:rowOff>0</xdr:rowOff>
    </xdr:from>
    <xdr:to>
      <xdr:col>18</xdr:col>
      <xdr:colOff>196850</xdr:colOff>
      <xdr:row>47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F5FE367-3F76-43F3-B203-A6AD6BC6C1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0</xdr:row>
      <xdr:rowOff>0</xdr:rowOff>
    </xdr:from>
    <xdr:to>
      <xdr:col>26</xdr:col>
      <xdr:colOff>114300</xdr:colOff>
      <xdr:row>46</xdr:row>
      <xdr:rowOff>169100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E30DF31-4300-48C2-B21A-35E6E991B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298788</xdr:colOff>
      <xdr:row>0</xdr:row>
      <xdr:rowOff>323082</xdr:rowOff>
    </xdr:from>
    <xdr:to>
      <xdr:col>19</xdr:col>
      <xdr:colOff>207817</xdr:colOff>
      <xdr:row>32</xdr:row>
      <xdr:rowOff>63186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402771</xdr:colOff>
      <xdr:row>0</xdr:row>
      <xdr:rowOff>221794</xdr:rowOff>
    </xdr:from>
    <xdr:to>
      <xdr:col>18</xdr:col>
      <xdr:colOff>511629</xdr:colOff>
      <xdr:row>32</xdr:row>
      <xdr:rowOff>10885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0</xdr:row>
      <xdr:rowOff>123823</xdr:rowOff>
    </xdr:from>
    <xdr:to>
      <xdr:col>14</xdr:col>
      <xdr:colOff>428625</xdr:colOff>
      <xdr:row>27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277091</xdr:colOff>
      <xdr:row>1</xdr:row>
      <xdr:rowOff>165882</xdr:rowOff>
    </xdr:from>
    <xdr:to>
      <xdr:col>22</xdr:col>
      <xdr:colOff>138546</xdr:colOff>
      <xdr:row>31</xdr:row>
      <xdr:rowOff>82633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693420</xdr:colOff>
      <xdr:row>4</xdr:row>
      <xdr:rowOff>80010</xdr:rowOff>
    </xdr:from>
    <xdr:to>
      <xdr:col>12</xdr:col>
      <xdr:colOff>548640</xdr:colOff>
      <xdr:row>25</xdr:row>
      <xdr:rowOff>102870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571500</xdr:colOff>
      <xdr:row>5</xdr:row>
      <xdr:rowOff>85725</xdr:rowOff>
    </xdr:from>
    <xdr:to>
      <xdr:col>42</xdr:col>
      <xdr:colOff>571500</xdr:colOff>
      <xdr:row>26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A7C713-0BBE-C93E-7580-CEEB3A476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409575</xdr:colOff>
      <xdr:row>5</xdr:row>
      <xdr:rowOff>66675</xdr:rowOff>
    </xdr:from>
    <xdr:to>
      <xdr:col>36</xdr:col>
      <xdr:colOff>409575</xdr:colOff>
      <xdr:row>26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98825B3-B24A-AE65-3335-A3535E2F8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447675</xdr:colOff>
      <xdr:row>27</xdr:row>
      <xdr:rowOff>9525</xdr:rowOff>
    </xdr:from>
    <xdr:to>
      <xdr:col>36</xdr:col>
      <xdr:colOff>447675</xdr:colOff>
      <xdr:row>47</xdr:row>
      <xdr:rowOff>180975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B33A20-30A5-4A37-8C62-A391717BA0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36</xdr:col>
      <xdr:colOff>581025</xdr:colOff>
      <xdr:row>27</xdr:row>
      <xdr:rowOff>0</xdr:rowOff>
    </xdr:from>
    <xdr:to>
      <xdr:col>42</xdr:col>
      <xdr:colOff>581025</xdr:colOff>
      <xdr:row>47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4330443-95BC-4CAD-9CB5-798D7E39A4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36</xdr:col>
      <xdr:colOff>638175</xdr:colOff>
      <xdr:row>53</xdr:row>
      <xdr:rowOff>114300</xdr:rowOff>
    </xdr:from>
    <xdr:to>
      <xdr:col>42</xdr:col>
      <xdr:colOff>638175</xdr:colOff>
      <xdr:row>73</xdr:row>
      <xdr:rowOff>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2E87DDB8-2B93-CBF3-3DEF-40D57B644D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438150</xdr:colOff>
      <xdr:row>53</xdr:row>
      <xdr:rowOff>95250</xdr:rowOff>
    </xdr:from>
    <xdr:to>
      <xdr:col>36</xdr:col>
      <xdr:colOff>438150</xdr:colOff>
      <xdr:row>72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57FA83EA-DF2A-1BB8-0B95-41275ACA74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26</xdr:row>
      <xdr:rowOff>0</xdr:rowOff>
    </xdr:from>
    <xdr:to>
      <xdr:col>18</xdr:col>
      <xdr:colOff>45253</xdr:colOff>
      <xdr:row>50</xdr:row>
      <xdr:rowOff>144266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A11FC48-C46B-463C-A67A-FCD8AA7928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206375</xdr:colOff>
      <xdr:row>4</xdr:row>
      <xdr:rowOff>146050</xdr:rowOff>
    </xdr:from>
    <xdr:to>
      <xdr:col>20</xdr:col>
      <xdr:colOff>346075</xdr:colOff>
      <xdr:row>30</xdr:row>
      <xdr:rowOff>127000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5E3E5CF-1ADD-4232-8E34-549E858B20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1998\EXCELL\OEC\RESULTADO\Detalle%20DGPN%20plan%20desarroll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FUNCIONAM972000sh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RESTO\SOCIAL\MODESTS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windows\TEMP\CUADRO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Cierre97\OPEF%201997%20Cierr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rhenals\gobierno\Gobierno\GOB97\Tesoreria%201997%20Cierre%20ene2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diego\ECOPETROL\Modelo\Modelo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1998\PRESUPUEST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conso992002\PROFIN\PROGYCON\EJEC\Ejecdisgas\EJECDISYGAS039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anchez\c\WINDOWS\TEMP\PROYECTO\972000%20a%20julio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datos\windows\TEMP\oec7MAR00adicionPP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modgobi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erreno\c\WINDOWS\TEMP\PROYECTO\972000%20a%20julio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1999\Excell\PRESUPUESTO\24jul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os\CONSOLIDACION\2002\Copia%20de%20set992002mayo29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CARLOSJ\PRES9194\PAGOS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rodrig\1999\windows\TEMP\MODGOBI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CARBOCOL\MODCARB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CAFE\MODCAF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OPREFCJ1\GOBIERNO\1998\EXCELL\PRESUPUESTO\INGRESOS\var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ACION98"/>
      <sheetName val="SUPUESTOS"/>
    </sheetNames>
    <sheetDataSet>
      <sheetData sheetId="0" refreshError="1"/>
      <sheetData sheetId="1" refreshError="1">
        <row r="47">
          <cell r="H47">
            <v>43898166</v>
          </cell>
          <cell r="I47">
            <v>57982290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2castigo"/>
      <sheetName val="Hoja1"/>
      <sheetName val="CUA1-3"/>
      <sheetName val="TOTAL FUN"/>
      <sheetName val="NACION FUN"/>
      <sheetName val="PROPIOS FUN"/>
      <sheetName val="OCP"/>
      <sheetName val="TRANST"/>
      <sheetName val="notas"/>
      <sheetName val="TRANSN"/>
      <sheetName val="TRANSP"/>
      <sheetName val="GGT"/>
      <sheetName val="GGN"/>
      <sheetName val="GGP"/>
      <sheetName val="GPT"/>
      <sheetName val="GPN"/>
      <sheetName val="GPP"/>
      <sheetName val="ppry89aFEB"/>
      <sheetName val="CUA1_3"/>
      <sheetName val="proyecINGRESOS99"/>
      <sheetName val="proyecINGRESOS99 (det)"/>
      <sheetName val="LOTERIAS"/>
      <sheetName val="SUPUESTOS"/>
      <sheetName val="DATOS"/>
    </sheetNames>
    <sheetDataSet>
      <sheetData sheetId="0" refreshError="1"/>
      <sheetData sheetId="1" refreshError="1"/>
      <sheetData sheetId="2" refreshError="1">
        <row r="3">
          <cell r="Y3" t="str">
            <v>CUADRO No. 2</v>
          </cell>
        </row>
        <row r="4">
          <cell r="Y4" t="str">
            <v>APROPIACIONES 1998 - 2000</v>
          </cell>
        </row>
        <row r="5">
          <cell r="Y5" t="str">
            <v>RECURSOS NACION</v>
          </cell>
        </row>
        <row r="6">
          <cell r="Y6" t="str">
            <v>Miles de millones de pesos</v>
          </cell>
        </row>
        <row r="9">
          <cell r="Y9" t="str">
            <v>CONCEPTO</v>
          </cell>
          <cell r="Z9" t="str">
            <v>1998</v>
          </cell>
          <cell r="AA9" t="str">
            <v>1999   1/</v>
          </cell>
          <cell r="AB9" t="str">
            <v>2000</v>
          </cell>
          <cell r="AC9" t="str">
            <v>VARIACION  %</v>
          </cell>
        </row>
        <row r="10">
          <cell r="AC10" t="str">
            <v>99/98</v>
          </cell>
          <cell r="AD10" t="str">
            <v>2000/99</v>
          </cell>
        </row>
        <row r="11">
          <cell r="Z11" t="str">
            <v>(1)</v>
          </cell>
          <cell r="AA11" t="str">
            <v>(2)</v>
          </cell>
          <cell r="AB11" t="str">
            <v>(3)</v>
          </cell>
          <cell r="AC11" t="str">
            <v>(4)=(2/1)</v>
          </cell>
          <cell r="AD11" t="str">
            <v>(5)=(3/2)</v>
          </cell>
        </row>
        <row r="13">
          <cell r="Y13" t="str">
            <v>FUNCIONAMIENTO</v>
          </cell>
          <cell r="Z13">
            <v>17507.617041843005</v>
          </cell>
          <cell r="AA13">
            <v>22543.902873841002</v>
          </cell>
          <cell r="AB13">
            <v>22748.7873545</v>
          </cell>
          <cell r="AC13">
            <v>28.766255395930429</v>
          </cell>
          <cell r="AD13">
            <v>0.90882435843324672</v>
          </cell>
        </row>
        <row r="14">
          <cell r="Y14" t="str">
            <v>Gastos de Personal</v>
          </cell>
          <cell r="Z14">
            <v>4484.8324892346527</v>
          </cell>
          <cell r="AA14">
            <v>5167.0622997669998</v>
          </cell>
          <cell r="AB14">
            <v>5376.3</v>
          </cell>
          <cell r="AC14">
            <v>15.211935165247858</v>
          </cell>
          <cell r="AD14">
            <v>4.0494518566659421</v>
          </cell>
        </row>
        <row r="15">
          <cell r="Y15" t="str">
            <v>Gastos Generales</v>
          </cell>
          <cell r="Z15">
            <v>1321.8889146321796</v>
          </cell>
          <cell r="AA15">
            <v>1280.69206044</v>
          </cell>
          <cell r="AB15">
            <v>1051.7</v>
          </cell>
          <cell r="AC15">
            <v>-3.116514083457822</v>
          </cell>
          <cell r="AD15">
            <v>-17.880337320224072</v>
          </cell>
        </row>
        <row r="16">
          <cell r="Y16" t="str">
            <v>Transferencias</v>
          </cell>
          <cell r="Z16">
            <v>11700.795637976174</v>
          </cell>
          <cell r="AA16">
            <v>16093.200213634</v>
          </cell>
          <cell r="AB16">
            <v>16317.5</v>
          </cell>
          <cell r="AC16">
            <v>37.539366651288319</v>
          </cell>
          <cell r="AD16">
            <v>1.3937550231679641</v>
          </cell>
        </row>
        <row r="17">
          <cell r="Y17" t="str">
            <v>Operación Comercial</v>
          </cell>
          <cell r="Z17">
            <v>0.1</v>
          </cell>
          <cell r="AA17">
            <v>2.9483000000000001</v>
          </cell>
          <cell r="AB17">
            <v>3.2873545000000002</v>
          </cell>
        </row>
        <row r="19">
          <cell r="Y19" t="str">
            <v>SERVICIO DE LA DEUDA</v>
          </cell>
          <cell r="Z19">
            <v>11289.569079999999</v>
          </cell>
          <cell r="AA19">
            <v>13645.599999999999</v>
          </cell>
          <cell r="AB19">
            <v>14930.3</v>
          </cell>
          <cell r="AC19">
            <v>20.869095209079489</v>
          </cell>
          <cell r="AD19">
            <v>9.4147564049950283</v>
          </cell>
        </row>
        <row r="20">
          <cell r="Y20" t="str">
            <v>Externa</v>
          </cell>
          <cell r="Z20">
            <v>2576.1146520000002</v>
          </cell>
          <cell r="AA20">
            <v>3947.7</v>
          </cell>
          <cell r="AB20">
            <v>4191.3</v>
          </cell>
          <cell r="AC20">
            <v>53.242403125775148</v>
          </cell>
          <cell r="AD20">
            <v>6.1706816627403294</v>
          </cell>
        </row>
        <row r="21">
          <cell r="Y21" t="str">
            <v>Interna   2/</v>
          </cell>
          <cell r="Z21">
            <v>8713.4544279999991</v>
          </cell>
          <cell r="AA21">
            <v>9697.9</v>
          </cell>
          <cell r="AB21">
            <v>10739</v>
          </cell>
          <cell r="AC21">
            <v>11.297994155298063</v>
          </cell>
          <cell r="AD21">
            <v>10.735313830829352</v>
          </cell>
        </row>
        <row r="26">
          <cell r="Y26" t="str">
            <v>INVERSION</v>
          </cell>
          <cell r="Z26">
            <v>5073.7929515019996</v>
          </cell>
          <cell r="AA26">
            <v>5147.2</v>
          </cell>
          <cell r="AB26">
            <v>3166.3</v>
          </cell>
          <cell r="AC26">
            <v>1.4467884125281438</v>
          </cell>
          <cell r="AD26">
            <v>-38.485001554243084</v>
          </cell>
        </row>
        <row r="28">
          <cell r="Y28" t="str">
            <v>TOTAL CON DEUDA</v>
          </cell>
          <cell r="Z28">
            <v>33870.979073345006</v>
          </cell>
          <cell r="AA28">
            <v>41336.702873841001</v>
          </cell>
          <cell r="AB28">
            <v>40845.387354500002</v>
          </cell>
          <cell r="AC28">
            <v>22.041653370366255</v>
          </cell>
          <cell r="AD28">
            <v>-1.1885696854935124</v>
          </cell>
        </row>
        <row r="29">
          <cell r="Y29" t="str">
            <v>TOTAL SIN DEUDA</v>
          </cell>
          <cell r="Z29">
            <v>22581.409993345005</v>
          </cell>
          <cell r="AA29">
            <v>27691.102873841002</v>
          </cell>
          <cell r="AB29">
            <v>25915.087354500003</v>
          </cell>
          <cell r="AC29">
            <v>22.627873467608438</v>
          </cell>
          <cell r="AD29">
            <v>-6.4136684170089548</v>
          </cell>
        </row>
        <row r="31">
          <cell r="Y31" t="str">
            <v xml:space="preserve">  1/  Incluye adición por $1.3 mil milllones, traslados por $1.1 mil millones y reducción participación municipios por $223.8 mil millones</v>
          </cell>
        </row>
        <row r="32">
          <cell r="Y32" t="str">
            <v xml:space="preserve">   2/ Icluye el valor del déficit fiscal por $1.046.6 mil millones</v>
          </cell>
        </row>
        <row r="34">
          <cell r="Y34" t="str">
            <v>CUADRO No. 3</v>
          </cell>
        </row>
        <row r="35">
          <cell r="Y35" t="str">
            <v>APROPIACIONES 1998 - 2000</v>
          </cell>
        </row>
        <row r="36">
          <cell r="Y36" t="str">
            <v>RECURSOS PROPIOS</v>
          </cell>
        </row>
        <row r="37">
          <cell r="Y37" t="str">
            <v>Miles de millones de pesos</v>
          </cell>
        </row>
        <row r="40">
          <cell r="Z40" t="str">
            <v>1998</v>
          </cell>
          <cell r="AA40" t="str">
            <v>1999</v>
          </cell>
          <cell r="AB40" t="str">
            <v>2000</v>
          </cell>
          <cell r="AC40" t="str">
            <v>VARIACION  %</v>
          </cell>
        </row>
        <row r="41">
          <cell r="Y41" t="str">
            <v>CONCEPTO</v>
          </cell>
          <cell r="AC41" t="str">
            <v>99/98</v>
          </cell>
          <cell r="AD41" t="str">
            <v>2000/99</v>
          </cell>
        </row>
        <row r="42">
          <cell r="Z42" t="str">
            <v>(1)</v>
          </cell>
          <cell r="AA42" t="str">
            <v>(2)</v>
          </cell>
          <cell r="AB42" t="str">
            <v>(3)</v>
          </cell>
          <cell r="AC42" t="str">
            <v>(4)=(2/1)</v>
          </cell>
          <cell r="AD42" t="str">
            <v>(5)=(3/2)</v>
          </cell>
        </row>
        <row r="45">
          <cell r="Y45" t="str">
            <v>FUNCIONAMIENTO</v>
          </cell>
          <cell r="Z45">
            <v>1659.373423821</v>
          </cell>
          <cell r="AA45">
            <v>1602.6133874049999</v>
          </cell>
          <cell r="AB45">
            <v>1410.701027604</v>
          </cell>
          <cell r="AC45">
            <v>-3.4205704153860705</v>
          </cell>
          <cell r="AD45">
            <v>-11.974962976675874</v>
          </cell>
        </row>
        <row r="46">
          <cell r="Y46" t="str">
            <v>Gastos de Personal</v>
          </cell>
          <cell r="Z46">
            <v>398.89649835734997</v>
          </cell>
          <cell r="AA46">
            <v>380.27551839099999</v>
          </cell>
          <cell r="AB46">
            <v>388.1</v>
          </cell>
          <cell r="AC46">
            <v>-4.668123195623652</v>
          </cell>
          <cell r="AD46">
            <v>2.0575822609108618</v>
          </cell>
        </row>
        <row r="47">
          <cell r="Y47" t="str">
            <v>Gastos Generales</v>
          </cell>
          <cell r="Z47">
            <v>272.74812604427001</v>
          </cell>
          <cell r="AA47">
            <v>243.24939164</v>
          </cell>
          <cell r="AB47">
            <v>197.762</v>
          </cell>
          <cell r="AC47">
            <v>-10.815375647890624</v>
          </cell>
          <cell r="AD47">
            <v>-18.699899446128786</v>
          </cell>
        </row>
        <row r="48">
          <cell r="Y48" t="str">
            <v>Transferencias</v>
          </cell>
          <cell r="Z48">
            <v>690.42139540237997</v>
          </cell>
          <cell r="AA48">
            <v>773.034085688</v>
          </cell>
          <cell r="AB48">
            <v>543.59169398799997</v>
          </cell>
          <cell r="AC48">
            <v>11.965546090510859</v>
          </cell>
          <cell r="AD48">
            <v>-29.680760001131958</v>
          </cell>
        </row>
        <row r="49">
          <cell r="Y49" t="str">
            <v>Operación Comercial</v>
          </cell>
          <cell r="Z49">
            <v>297.30740401700001</v>
          </cell>
          <cell r="AA49">
            <v>206.054391686</v>
          </cell>
          <cell r="AB49">
            <v>281.24733361599999</v>
          </cell>
          <cell r="AC49">
            <v>-30.693151632975201</v>
          </cell>
          <cell r="AD49">
            <v>36.491792926493027</v>
          </cell>
        </row>
        <row r="51">
          <cell r="Y51" t="str">
            <v>SERVICIO DE LA DEUDA</v>
          </cell>
          <cell r="Z51">
            <v>31.026147289999997</v>
          </cell>
          <cell r="AA51">
            <v>18.399635302</v>
          </cell>
          <cell r="AB51">
            <v>13.870000000000001</v>
          </cell>
          <cell r="AC51">
            <v>-40.696358042719773</v>
          </cell>
          <cell r="AD51">
            <v>-24.618071106592186</v>
          </cell>
        </row>
        <row r="52">
          <cell r="Y52" t="str">
            <v>Externa</v>
          </cell>
          <cell r="Z52">
            <v>9.5051620000000003</v>
          </cell>
          <cell r="AA52">
            <v>3.1066911350000002</v>
          </cell>
          <cell r="AB52">
            <v>3.8170000000000002</v>
          </cell>
          <cell r="AC52">
            <v>-67.315747643227965</v>
          </cell>
          <cell r="AD52">
            <v>22.863839182391075</v>
          </cell>
        </row>
        <row r="53">
          <cell r="Y53" t="str">
            <v>Interna</v>
          </cell>
          <cell r="Z53">
            <v>21.520985289999999</v>
          </cell>
          <cell r="AA53">
            <v>15.292944167</v>
          </cell>
          <cell r="AB53">
            <v>10.053000000000001</v>
          </cell>
          <cell r="AC53">
            <v>-28.939386552594026</v>
          </cell>
          <cell r="AD53">
            <v>-34.263802376961884</v>
          </cell>
        </row>
        <row r="55">
          <cell r="Y55" t="str">
            <v>INVERSION</v>
          </cell>
          <cell r="Z55">
            <v>2235.8472710000001</v>
          </cell>
          <cell r="AA55">
            <v>2660.3020459999998</v>
          </cell>
          <cell r="AB55">
            <v>2333.1673000000001</v>
          </cell>
          <cell r="AC55">
            <v>18.984068388989694</v>
          </cell>
          <cell r="AD55">
            <v>-12.296902394668896</v>
          </cell>
        </row>
        <row r="57">
          <cell r="Y57" t="str">
            <v>TOTAL CON DEUDA</v>
          </cell>
          <cell r="Z57">
            <v>3926.2468421109998</v>
          </cell>
          <cell r="AA57">
            <v>4281.3150687069992</v>
          </cell>
          <cell r="AB57">
            <v>3757.738327604</v>
          </cell>
          <cell r="AC57">
            <v>9.0434514403860522</v>
          </cell>
          <cell r="AD57">
            <v>-12.229343851143494</v>
          </cell>
        </row>
        <row r="58">
          <cell r="Y58" t="str">
            <v>TOTAL SIN DEUDA</v>
          </cell>
          <cell r="Z58">
            <v>3895.2206948209996</v>
          </cell>
          <cell r="AA58">
            <v>4262.915433404999</v>
          </cell>
          <cell r="AB58">
            <v>3743.8683276040001</v>
          </cell>
          <cell r="AC58">
            <v>9.439638146122963</v>
          </cell>
          <cell r="AD58">
            <v>-12.175871511164615</v>
          </cell>
        </row>
        <row r="63">
          <cell r="Y63" t="str">
            <v>CUADRO No. 1</v>
          </cell>
        </row>
        <row r="64">
          <cell r="Y64" t="str">
            <v>APROPIACIONES 1998 - 2000</v>
          </cell>
        </row>
        <row r="65">
          <cell r="Y65" t="str">
            <v>TOTAL</v>
          </cell>
        </row>
        <row r="66">
          <cell r="Y66" t="str">
            <v>Miles de millones de pesos</v>
          </cell>
        </row>
        <row r="69">
          <cell r="Z69" t="str">
            <v>1998</v>
          </cell>
          <cell r="AA69" t="str">
            <v>1999</v>
          </cell>
          <cell r="AB69" t="str">
            <v>2000</v>
          </cell>
          <cell r="AC69" t="str">
            <v>VARIACION  %</v>
          </cell>
        </row>
        <row r="70">
          <cell r="Y70" t="str">
            <v>CONCEPTO</v>
          </cell>
          <cell r="AC70" t="str">
            <v>99/98</v>
          </cell>
          <cell r="AD70" t="str">
            <v>2000/99</v>
          </cell>
        </row>
        <row r="71">
          <cell r="Z71" t="str">
            <v>(1)</v>
          </cell>
          <cell r="AA71" t="str">
            <v>(2)</v>
          </cell>
          <cell r="AB71" t="str">
            <v>(3)</v>
          </cell>
          <cell r="AC71" t="str">
            <v>(4)=(2/1)</v>
          </cell>
          <cell r="AD71" t="str">
            <v>(5)=(3/2)</v>
          </cell>
        </row>
        <row r="73">
          <cell r="Y73" t="str">
            <v>FUNCIONAMIENTO</v>
          </cell>
          <cell r="Z73">
            <v>19166.990465664006</v>
          </cell>
          <cell r="AA73">
            <v>24146.516261246001</v>
          </cell>
          <cell r="AB73">
            <v>24159.488382104002</v>
          </cell>
          <cell r="AC73">
            <v>25.979695688284398</v>
          </cell>
          <cell r="AD73">
            <v>5.3722535862532617E-2</v>
          </cell>
        </row>
        <row r="75">
          <cell r="Y75" t="str">
            <v>Gastos de Personal</v>
          </cell>
          <cell r="Z75">
            <v>4883.7289875920023</v>
          </cell>
          <cell r="AA75">
            <v>5547.3378181580001</v>
          </cell>
          <cell r="AB75">
            <v>5764.4000000000005</v>
          </cell>
          <cell r="AC75">
            <v>13.588158398060513</v>
          </cell>
          <cell r="AD75">
            <v>3.9129072170707602</v>
          </cell>
        </row>
        <row r="76">
          <cell r="Y76" t="str">
            <v>Gastos Generales</v>
          </cell>
          <cell r="Z76">
            <v>1594.6370406764497</v>
          </cell>
          <cell r="AA76">
            <v>1523.9414520800001</v>
          </cell>
          <cell r="AB76">
            <v>1249.462</v>
          </cell>
          <cell r="AC76">
            <v>-4.433334156496227</v>
          </cell>
          <cell r="AD76">
            <v>-18.011154674306418</v>
          </cell>
        </row>
        <row r="77">
          <cell r="Y77" t="str">
            <v>Transferencias</v>
          </cell>
          <cell r="Z77">
            <v>12391.217033378554</v>
          </cell>
          <cell r="AA77">
            <v>16866.234299322001</v>
          </cell>
          <cell r="AB77">
            <v>16861.091693988001</v>
          </cell>
          <cell r="AC77">
            <v>36.114428904674753</v>
          </cell>
          <cell r="AD77">
            <v>-3.0490536552119085E-2</v>
          </cell>
        </row>
        <row r="78">
          <cell r="Y78" t="str">
            <v>Operación Comercial</v>
          </cell>
          <cell r="Z78">
            <v>297.40740401700003</v>
          </cell>
          <cell r="AA78">
            <v>209.00269168599999</v>
          </cell>
          <cell r="AB78">
            <v>284.53468811599998</v>
          </cell>
          <cell r="AC78">
            <v>-29.72512154604825</v>
          </cell>
          <cell r="AD78">
            <v>36.139245777502829</v>
          </cell>
        </row>
        <row r="80">
          <cell r="Y80" t="str">
            <v>SERVICIO DE LA DEUDA</v>
          </cell>
          <cell r="Z80">
            <v>11320.595227289999</v>
          </cell>
          <cell r="AA80">
            <v>13663.999635302</v>
          </cell>
          <cell r="AB80">
            <v>14944.17</v>
          </cell>
          <cell r="AC80">
            <v>20.700363902799658</v>
          </cell>
          <cell r="AD80">
            <v>9.3689285631315613</v>
          </cell>
        </row>
        <row r="81">
          <cell r="Y81" t="str">
            <v>Externa</v>
          </cell>
          <cell r="Z81">
            <v>2585.6198140000001</v>
          </cell>
          <cell r="AA81">
            <v>3950.8066911349997</v>
          </cell>
          <cell r="AB81">
            <v>4195.1170000000002</v>
          </cell>
          <cell r="AC81">
            <v>52.799211614294947</v>
          </cell>
          <cell r="AD81">
            <v>6.1838082185391441</v>
          </cell>
        </row>
        <row r="82">
          <cell r="Y82" t="str">
            <v>Interna   2/</v>
          </cell>
          <cell r="Z82">
            <v>8734.9754132899998</v>
          </cell>
          <cell r="AA82">
            <v>9713.192944167</v>
          </cell>
          <cell r="AB82">
            <v>10749.053</v>
          </cell>
          <cell r="AC82">
            <v>11.198858435121316</v>
          </cell>
          <cell r="AD82">
            <v>10.664464937403073</v>
          </cell>
        </row>
        <row r="87">
          <cell r="Y87" t="str">
            <v xml:space="preserve">INVERSION </v>
          </cell>
          <cell r="Z87">
            <v>7309.6402225019992</v>
          </cell>
          <cell r="AA87">
            <v>7807.5020459999996</v>
          </cell>
          <cell r="AB87">
            <v>5499.4673000000003</v>
          </cell>
          <cell r="AC87">
            <v>6.8110304795218513</v>
          </cell>
          <cell r="AD87">
            <v>-29.561756531110607</v>
          </cell>
        </row>
        <row r="89">
          <cell r="Y89" t="str">
            <v>TOTAL CON DEUDA</v>
          </cell>
          <cell r="Z89">
            <v>37797.225915456002</v>
          </cell>
          <cell r="AA89">
            <v>45618.017942548002</v>
          </cell>
          <cell r="AB89">
            <v>44603.125682104001</v>
          </cell>
          <cell r="AC89">
            <v>20.691444511259572</v>
          </cell>
          <cell r="AD89">
            <v>-2.2247618511662903</v>
          </cell>
        </row>
        <row r="90">
          <cell r="Y90" t="str">
            <v>TOTAL SIN DEUDA</v>
          </cell>
          <cell r="Z90">
            <v>26476.630688166002</v>
          </cell>
          <cell r="AA90">
            <v>31954.018307246002</v>
          </cell>
          <cell r="AB90">
            <v>29658.955682104002</v>
          </cell>
          <cell r="AC90">
            <v>20.687630853000382</v>
          </cell>
          <cell r="AD90">
            <v>-7.182391281980216</v>
          </cell>
        </row>
        <row r="92">
          <cell r="Y92" t="str">
            <v xml:space="preserve">  1/  Incluye adición por $1.3 mil milllones, traslados por $1.1 mil millones y reducción participación municipios por $223.8 millones</v>
          </cell>
        </row>
        <row r="93">
          <cell r="Y93" t="str">
            <v xml:space="preserve">   2/ Icluye el valor del déficit fiscal por $1.046.6 mil millones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SOCIAL"/>
      <sheetName val="PRES NETO"/>
      <sheetName val="RESUMEN"/>
      <sheetName val="SUPUESTOS"/>
      <sheetName val="TRANSFERENCIAS"/>
      <sheetName val="ICBF"/>
      <sheetName val="SENA"/>
      <sheetName val="SENA2%YPORTAF"/>
      <sheetName val="REZAGOS"/>
      <sheetName val="ICBF3%"/>
      <sheetName val="SENA2%"/>
      <sheetName val="sena 20.02"/>
      <sheetName val="diana 20.02"/>
      <sheetName val="MODEST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2"/>
      <sheetName val="Hoja1"/>
      <sheetName val="CODE LIST"/>
      <sheetName val="RESUO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guimiento CSF"/>
      <sheetName val="Seguim. SSF"/>
      <sheetName val="Seguimiento SSF"/>
      <sheetName val="Formato Largo"/>
      <sheetName val="Resumen OPEF"/>
      <sheetName val="Reporte OPEF"/>
      <sheetName val="Resumen MES OPEF"/>
      <sheetName val="Confis Marzo 7-97"/>
      <sheetName val="Reclasificación"/>
      <sheetName val="Historia desembolsos"/>
      <sheetName val="Contingencias 1997"/>
      <sheetName val="Formato FMI"/>
      <sheetName val="Elasticidad"/>
      <sheetName val="Que pasaría si...."/>
      <sheetName val="RESUMEN"/>
      <sheetName val="94-03 Mil Corr "/>
      <sheetName val="Hoja1"/>
      <sheetName val="Hoja2"/>
      <sheetName val="EMBI"/>
    </sheetNames>
    <sheetDataSet>
      <sheetData sheetId="0" refreshError="1">
        <row r="1">
          <cell r="AE1">
            <v>1183.4304445100188</v>
          </cell>
          <cell r="AF1">
            <v>2737.1786575030073</v>
          </cell>
        </row>
        <row r="6">
          <cell r="L6" t="str">
            <v>TESORERIA</v>
          </cell>
          <cell r="M6" t="str">
            <v>RESTO</v>
          </cell>
          <cell r="N6" t="str">
            <v>TOTAL</v>
          </cell>
          <cell r="Q6" t="str">
            <v>Observ.</v>
          </cell>
          <cell r="R6" t="str">
            <v>Observ.</v>
          </cell>
          <cell r="S6" t="str">
            <v>Observ.</v>
          </cell>
          <cell r="T6" t="str">
            <v>Observ.</v>
          </cell>
          <cell r="U6" t="str">
            <v>Observ.</v>
          </cell>
          <cell r="V6" t="str">
            <v>Observ.</v>
          </cell>
          <cell r="W6" t="str">
            <v>Observ.</v>
          </cell>
          <cell r="X6" t="str">
            <v>Observ.</v>
          </cell>
          <cell r="Y6" t="str">
            <v>Observ.</v>
          </cell>
          <cell r="Z6" t="str">
            <v>Observ.</v>
          </cell>
          <cell r="AA6" t="str">
            <v xml:space="preserve">Total </v>
          </cell>
          <cell r="AB6" t="str">
            <v>% PIB</v>
          </cell>
          <cell r="AC6" t="str">
            <v>% PIB</v>
          </cell>
          <cell r="AD6" t="str">
            <v>% PIB</v>
          </cell>
          <cell r="AE6" t="str">
            <v>Progr.</v>
          </cell>
          <cell r="AF6" t="str">
            <v>Progr.</v>
          </cell>
          <cell r="AG6" t="str">
            <v>Progr.</v>
          </cell>
          <cell r="AH6" t="str">
            <v>Progr.</v>
          </cell>
          <cell r="AI6" t="str">
            <v>Progr.</v>
          </cell>
          <cell r="AJ6" t="str">
            <v>Progr.</v>
          </cell>
          <cell r="AK6" t="str">
            <v>Progr.</v>
          </cell>
          <cell r="AL6" t="str">
            <v>Progr.</v>
          </cell>
          <cell r="AM6" t="str">
            <v>Progr.</v>
          </cell>
          <cell r="AN6" t="str">
            <v>Progr.</v>
          </cell>
          <cell r="AO6" t="str">
            <v>Progr.</v>
          </cell>
          <cell r="AP6" t="str">
            <v>Observ.-Prog.</v>
          </cell>
          <cell r="AQ6" t="str">
            <v>Observ.-Prog.</v>
          </cell>
          <cell r="AR6" t="str">
            <v>Observ.-Prog.</v>
          </cell>
          <cell r="AS6" t="str">
            <v>Observ.-Prog.</v>
          </cell>
          <cell r="AT6" t="str">
            <v>Observ.-Prog.</v>
          </cell>
          <cell r="AU6" t="str">
            <v>Observ.-Prog.</v>
          </cell>
          <cell r="AV6" t="str">
            <v>Observ-Prog</v>
          </cell>
          <cell r="AW6" t="str">
            <v>Observ-Prog</v>
          </cell>
          <cell r="AX6" t="str">
            <v>Observ-Prog</v>
          </cell>
          <cell r="AY6" t="str">
            <v>Observ.</v>
          </cell>
          <cell r="AZ6" t="str">
            <v>Observ.</v>
          </cell>
          <cell r="BA6" t="str">
            <v>Observ.</v>
          </cell>
          <cell r="BB6" t="str">
            <v>Observ.</v>
          </cell>
          <cell r="BC6" t="str">
            <v>Observ.</v>
          </cell>
          <cell r="BD6" t="str">
            <v>Observ.</v>
          </cell>
          <cell r="BE6" t="str">
            <v>Observ.</v>
          </cell>
          <cell r="BF6" t="str">
            <v>Observ.</v>
          </cell>
          <cell r="BG6" t="str">
            <v>Observ.</v>
          </cell>
          <cell r="BH6" t="str">
            <v>Progr.</v>
          </cell>
          <cell r="BI6" t="str">
            <v>Progr.</v>
          </cell>
          <cell r="BJ6" t="str">
            <v>Progr.</v>
          </cell>
          <cell r="BK6" t="str">
            <v>Progr.</v>
          </cell>
          <cell r="BL6" t="str">
            <v>Progr.</v>
          </cell>
          <cell r="BM6" t="str">
            <v>Progr.</v>
          </cell>
          <cell r="BN6" t="str">
            <v>Progr.</v>
          </cell>
          <cell r="BO6" t="str">
            <v>Progr.</v>
          </cell>
          <cell r="BP6" t="str">
            <v>Progr.</v>
          </cell>
          <cell r="BQ6" t="str">
            <v>Observ-Progr</v>
          </cell>
          <cell r="BR6" t="str">
            <v>Observ-Progr</v>
          </cell>
          <cell r="BS6" t="str">
            <v>Observ-Progr</v>
          </cell>
          <cell r="BT6" t="str">
            <v>Observ-Progr</v>
          </cell>
          <cell r="BU6" t="str">
            <v>Observ-Progr</v>
          </cell>
          <cell r="BV6" t="str">
            <v>Observ-Progr</v>
          </cell>
          <cell r="BW6" t="str">
            <v>Observ-Progr</v>
          </cell>
          <cell r="BX6" t="str">
            <v>Observ-Progr</v>
          </cell>
          <cell r="BY6" t="str">
            <v>Observ-Progr</v>
          </cell>
          <cell r="BZ6" t="str">
            <v>Observ.</v>
          </cell>
          <cell r="CA6" t="str">
            <v>Observ.</v>
          </cell>
          <cell r="CB6" t="str">
            <v>Observ.</v>
          </cell>
          <cell r="CC6" t="str">
            <v>Observ.</v>
          </cell>
          <cell r="CD6" t="str">
            <v>Observ.</v>
          </cell>
          <cell r="CE6" t="str">
            <v>Diferencias</v>
          </cell>
          <cell r="CF6" t="str">
            <v>Variación</v>
          </cell>
        </row>
        <row r="7">
          <cell r="L7" t="str">
            <v>CSF</v>
          </cell>
          <cell r="M7" t="str">
            <v>SSF</v>
          </cell>
          <cell r="N7" t="str">
            <v>CSF+SSF</v>
          </cell>
          <cell r="Q7">
            <v>35490</v>
          </cell>
          <cell r="R7">
            <v>35521</v>
          </cell>
          <cell r="S7">
            <v>35551</v>
          </cell>
          <cell r="T7">
            <v>35582</v>
          </cell>
          <cell r="U7">
            <v>35612</v>
          </cell>
          <cell r="V7">
            <v>35643</v>
          </cell>
          <cell r="W7">
            <v>35674</v>
          </cell>
          <cell r="X7">
            <v>35704</v>
          </cell>
          <cell r="Y7">
            <v>35735</v>
          </cell>
          <cell r="Z7">
            <v>35765</v>
          </cell>
          <cell r="AA7">
            <v>1997</v>
          </cell>
          <cell r="AB7" t="str">
            <v>CSF</v>
          </cell>
          <cell r="AC7" t="str">
            <v>SSF</v>
          </cell>
          <cell r="AD7" t="str">
            <v>CSF+SSF</v>
          </cell>
          <cell r="AE7" t="str">
            <v>Ene</v>
          </cell>
          <cell r="AF7" t="str">
            <v>Feb</v>
          </cell>
          <cell r="AG7" t="str">
            <v>Mar</v>
          </cell>
          <cell r="AH7" t="str">
            <v>Abr</v>
          </cell>
          <cell r="AI7" t="str">
            <v>May</v>
          </cell>
          <cell r="AJ7" t="str">
            <v>Jun</v>
          </cell>
          <cell r="AK7" t="str">
            <v>Jul</v>
          </cell>
          <cell r="AL7" t="str">
            <v>Ago</v>
          </cell>
          <cell r="AM7" t="str">
            <v>Sep</v>
          </cell>
          <cell r="AN7" t="str">
            <v>Oct</v>
          </cell>
          <cell r="AO7" t="str">
            <v>Nov</v>
          </cell>
          <cell r="AP7" t="str">
            <v>Enero</v>
          </cell>
          <cell r="AQ7" t="str">
            <v>Febrero</v>
          </cell>
          <cell r="AR7" t="str">
            <v>Marzo</v>
          </cell>
          <cell r="AS7" t="str">
            <v>Abril</v>
          </cell>
          <cell r="AT7" t="str">
            <v>Mayo</v>
          </cell>
          <cell r="AU7" t="str">
            <v>Junio</v>
          </cell>
          <cell r="AV7" t="str">
            <v>Julio</v>
          </cell>
          <cell r="AW7" t="str">
            <v>Agosto</v>
          </cell>
          <cell r="AX7" t="str">
            <v>Septiembre</v>
          </cell>
          <cell r="AY7" t="str">
            <v>Ene-Feb</v>
          </cell>
          <cell r="AZ7" t="str">
            <v>Ene-Mar</v>
          </cell>
          <cell r="BA7" t="str">
            <v>Ene-Abr</v>
          </cell>
          <cell r="BB7" t="str">
            <v>Ene-May</v>
          </cell>
          <cell r="BC7" t="str">
            <v>Ene-Jun</v>
          </cell>
          <cell r="BD7" t="str">
            <v>Ene-Jul</v>
          </cell>
          <cell r="BE7" t="str">
            <v>Ene-Agos</v>
          </cell>
          <cell r="BF7" t="str">
            <v>Ene-Sep</v>
          </cell>
          <cell r="BG7" t="str">
            <v>Ene-Oct</v>
          </cell>
          <cell r="BH7" t="str">
            <v>Ene-Feb</v>
          </cell>
          <cell r="BI7" t="str">
            <v>Ene-Mar</v>
          </cell>
          <cell r="BJ7" t="str">
            <v>Ene-Abr</v>
          </cell>
          <cell r="BK7" t="str">
            <v>Ene-May</v>
          </cell>
          <cell r="BL7" t="str">
            <v>Ene-Jun</v>
          </cell>
          <cell r="BM7" t="str">
            <v>Ene-Jul</v>
          </cell>
          <cell r="BN7" t="str">
            <v>Ene-Agos</v>
          </cell>
          <cell r="BO7" t="str">
            <v>Ene-Sep</v>
          </cell>
          <cell r="BP7" t="str">
            <v>Ene-Oct</v>
          </cell>
          <cell r="BQ7" t="str">
            <v>Ene-Feb</v>
          </cell>
          <cell r="BR7" t="str">
            <v>Ene-Mar</v>
          </cell>
          <cell r="BS7" t="str">
            <v>Ene-Abr</v>
          </cell>
          <cell r="BT7" t="str">
            <v>Ene-May</v>
          </cell>
          <cell r="BU7" t="str">
            <v>Ene-Jun</v>
          </cell>
          <cell r="BV7" t="str">
            <v>Ene-Jul</v>
          </cell>
          <cell r="BW7" t="str">
            <v>Ene-Agos</v>
          </cell>
          <cell r="BX7" t="str">
            <v>Ene-Sep</v>
          </cell>
          <cell r="BY7" t="str">
            <v>Ene-Sep</v>
          </cell>
          <cell r="BZ7">
            <v>35065</v>
          </cell>
          <cell r="CA7">
            <v>35096</v>
          </cell>
          <cell r="CB7">
            <v>35125</v>
          </cell>
          <cell r="CC7" t="str">
            <v>Ene-Mar 97</v>
          </cell>
          <cell r="CD7" t="str">
            <v>Ene-Mar 96</v>
          </cell>
          <cell r="CE7" t="str">
            <v>Acumulados</v>
          </cell>
          <cell r="CF7" t="str">
            <v>%</v>
          </cell>
        </row>
        <row r="8">
          <cell r="L8">
            <v>14557.600269024355</v>
          </cell>
          <cell r="M8">
            <v>8.8000000000000007</v>
          </cell>
          <cell r="N8">
            <v>14566.400269024356</v>
          </cell>
          <cell r="Q8">
            <v>1117.3881319197103</v>
          </cell>
          <cell r="R8">
            <v>1138.0803272712687</v>
          </cell>
          <cell r="S8">
            <v>1179.738892452445</v>
          </cell>
          <cell r="T8">
            <v>1375.639549804662</v>
          </cell>
          <cell r="U8">
            <v>1498.7542982262826</v>
          </cell>
          <cell r="V8">
            <v>1516.3641834780656</v>
          </cell>
          <cell r="W8">
            <v>1291.9710539185546</v>
          </cell>
          <cell r="X8">
            <v>1380.3897833779629</v>
          </cell>
          <cell r="Y8">
            <v>1091.7683148956307</v>
          </cell>
          <cell r="Z8">
            <v>1511.5768379882973</v>
          </cell>
          <cell r="AA8">
            <v>15168.700840557482</v>
          </cell>
          <cell r="AB8">
            <v>13.527372489443918</v>
          </cell>
          <cell r="AC8">
            <v>8.1772322159718545E-3</v>
          </cell>
          <cell r="AD8">
            <v>13.535549721659891</v>
          </cell>
          <cell r="AE8">
            <v>726.33585039237164</v>
          </cell>
          <cell r="AF8">
            <v>1438.1227019431008</v>
          </cell>
          <cell r="AG8">
            <v>1024.6103000000001</v>
          </cell>
          <cell r="AH8">
            <v>1219.2702560502198</v>
          </cell>
          <cell r="AI8">
            <v>1025.0579905407249</v>
          </cell>
          <cell r="AJ8">
            <v>1318.5125198987557</v>
          </cell>
          <cell r="AK8">
            <v>1386.8531636086091</v>
          </cell>
          <cell r="AL8">
            <v>1364.2976459563383</v>
          </cell>
          <cell r="AM8">
            <v>1147.7798913150875</v>
          </cell>
          <cell r="AN8">
            <v>1361.7922812436839</v>
          </cell>
          <cell r="AO8">
            <v>972.18127346093422</v>
          </cell>
          <cell r="AP8">
            <v>16.457900064195314</v>
          </cell>
          <cell r="AQ8">
            <v>-113.88698517506805</v>
          </cell>
          <cell r="AR8">
            <v>92.777831919710252</v>
          </cell>
          <cell r="AS8">
            <v>-81.189928778951071</v>
          </cell>
          <cell r="AT8">
            <v>154.68090191172018</v>
          </cell>
          <cell r="AU8">
            <v>57.127029905906284</v>
          </cell>
          <cell r="AV8">
            <v>111.90113461767351</v>
          </cell>
          <cell r="AW8">
            <v>152.06653752172724</v>
          </cell>
          <cell r="AX8">
            <v>144.19116260346709</v>
          </cell>
          <cell r="AY8">
            <v>2057.1933626519794</v>
          </cell>
          <cell r="AZ8">
            <v>3166.6159067143199</v>
          </cell>
          <cell r="BA8">
            <v>4301.1716418341994</v>
          </cell>
          <cell r="BB8">
            <v>5477.3676340074853</v>
          </cell>
          <cell r="BC8">
            <v>6848.2653596374657</v>
          </cell>
          <cell r="BD8">
            <v>8344.2977585040571</v>
          </cell>
          <cell r="BE8">
            <v>9857.549639359484</v>
          </cell>
          <cell r="BF8">
            <v>11141.102098057449</v>
          </cell>
          <cell r="BG8">
            <v>12521.491881435413</v>
          </cell>
          <cell r="BH8">
            <v>2106.4596832266393</v>
          </cell>
          <cell r="BI8">
            <v>3189.068852335472</v>
          </cell>
          <cell r="BJ8">
            <v>4408.3391083856923</v>
          </cell>
          <cell r="BK8">
            <v>5433.3970989264171</v>
          </cell>
          <cell r="BL8">
            <v>6751.9096188251733</v>
          </cell>
          <cell r="BM8">
            <v>8138.7627824337815</v>
          </cell>
          <cell r="BN8">
            <v>9503.060428390123</v>
          </cell>
          <cell r="BO8">
            <v>10650.840319705208</v>
          </cell>
          <cell r="BP8">
            <v>12012.632600948893</v>
          </cell>
          <cell r="BQ8">
            <v>-49.266320574659574</v>
          </cell>
          <cell r="BR8">
            <v>-22.452945621152274</v>
          </cell>
          <cell r="BS8">
            <v>-107.16746655149332</v>
          </cell>
          <cell r="BT8">
            <v>43.970535081066949</v>
          </cell>
          <cell r="BU8">
            <v>96.355740812292964</v>
          </cell>
          <cell r="BV8">
            <v>205.5349760702762</v>
          </cell>
          <cell r="BW8">
            <v>354.48921096936294</v>
          </cell>
          <cell r="BX8">
            <v>490.26177835223962</v>
          </cell>
          <cell r="BY8">
            <v>508.85928048651846</v>
          </cell>
          <cell r="BZ8">
            <v>618.83898199999999</v>
          </cell>
          <cell r="CA8">
            <v>1132.2671618140002</v>
          </cell>
          <cell r="CB8">
            <v>923.91891799999996</v>
          </cell>
          <cell r="CC8">
            <v>3166.6159067143199</v>
          </cell>
          <cell r="CD8">
            <v>2675.0250618139994</v>
          </cell>
          <cell r="CE8">
            <v>491.59084490032046</v>
          </cell>
          <cell r="CF8">
            <v>18.377055673899399</v>
          </cell>
        </row>
        <row r="9">
          <cell r="L9">
            <v>12496.099613354061</v>
          </cell>
          <cell r="M9">
            <v>0</v>
          </cell>
          <cell r="N9">
            <v>12496.099613354061</v>
          </cell>
          <cell r="Q9">
            <v>918.67541202805012</v>
          </cell>
          <cell r="R9">
            <v>1041.3214851985501</v>
          </cell>
          <cell r="S9">
            <v>1060.4619888837797</v>
          </cell>
          <cell r="T9">
            <v>1183.4589118603099</v>
          </cell>
          <cell r="U9">
            <v>1175.3498713699</v>
          </cell>
          <cell r="V9">
            <v>1300.8273561133799</v>
          </cell>
          <cell r="W9">
            <v>1030.2689678214899</v>
          </cell>
          <cell r="X9">
            <v>1285.1797225266603</v>
          </cell>
          <cell r="Y9">
            <v>916.57072490871997</v>
          </cell>
          <cell r="Z9">
            <v>1367.4223958232521</v>
          </cell>
          <cell r="AA9">
            <v>13075.612779912501</v>
          </cell>
          <cell r="AB9">
            <v>11.611762310490029</v>
          </cell>
          <cell r="AC9" t="str">
            <v xml:space="preserve"> </v>
          </cell>
          <cell r="AD9">
            <v>11.611762310490029</v>
          </cell>
          <cell r="AE9">
            <v>653.77829999999994</v>
          </cell>
          <cell r="AF9">
            <v>1354.6194</v>
          </cell>
          <cell r="AG9">
            <v>786.88030000000003</v>
          </cell>
          <cell r="AH9">
            <v>1121.4405222222222</v>
          </cell>
          <cell r="AI9">
            <v>935.23733791019799</v>
          </cell>
          <cell r="AJ9">
            <v>1193.5068379101976</v>
          </cell>
          <cell r="AK9">
            <v>1019.9875954975064</v>
          </cell>
          <cell r="AL9">
            <v>1247.3770828528786</v>
          </cell>
          <cell r="AM9">
            <v>891.50348140793017</v>
          </cell>
          <cell r="AN9">
            <v>1227.5820335033711</v>
          </cell>
          <cell r="AO9">
            <v>803.26734573661599</v>
          </cell>
          <cell r="AP9">
            <v>-76.766353117949734</v>
          </cell>
          <cell r="AQ9">
            <v>-135.55540350364004</v>
          </cell>
          <cell r="AR9">
            <v>131.79511202805008</v>
          </cell>
          <cell r="AS9">
            <v>-80.119037023672036</v>
          </cell>
          <cell r="AT9">
            <v>125.22465097358167</v>
          </cell>
          <cell r="AU9">
            <v>-10.047926049887792</v>
          </cell>
          <cell r="AV9">
            <v>155.36227587239364</v>
          </cell>
          <cell r="AW9">
            <v>53.450273260501262</v>
          </cell>
          <cell r="AX9">
            <v>138.76548641355976</v>
          </cell>
          <cell r="AY9">
            <v>1796.0759433784101</v>
          </cell>
          <cell r="AZ9">
            <v>2714.7513554064599</v>
          </cell>
          <cell r="BA9">
            <v>3756.0728406050107</v>
          </cell>
          <cell r="BB9">
            <v>4816.5348294887908</v>
          </cell>
          <cell r="BC9">
            <v>5999.9937413490998</v>
          </cell>
          <cell r="BD9">
            <v>7175.343612718998</v>
          </cell>
          <cell r="BE9">
            <v>8476.1709688323808</v>
          </cell>
          <cell r="BF9">
            <v>9506.4399366538692</v>
          </cell>
          <cell r="BG9">
            <v>10791.619659180531</v>
          </cell>
          <cell r="BH9">
            <v>2008.3977000000002</v>
          </cell>
          <cell r="BI9">
            <v>2795.2779999999998</v>
          </cell>
          <cell r="BJ9">
            <v>3916.7185222222224</v>
          </cell>
          <cell r="BK9">
            <v>4851.9558601324197</v>
          </cell>
          <cell r="BL9">
            <v>6045.4626980426183</v>
          </cell>
          <cell r="BM9">
            <v>7065.4502935401242</v>
          </cell>
          <cell r="BN9">
            <v>8312.8273763930047</v>
          </cell>
          <cell r="BO9">
            <v>9204.3308578009328</v>
          </cell>
          <cell r="BP9">
            <v>10431.912891304304</v>
          </cell>
          <cell r="BQ9">
            <v>-212.32175662158994</v>
          </cell>
          <cell r="BR9">
            <v>-80.526644593539771</v>
          </cell>
          <cell r="BS9">
            <v>-160.64568161721201</v>
          </cell>
          <cell r="BT9">
            <v>-35.421030643630175</v>
          </cell>
          <cell r="BU9">
            <v>-45.468956693518294</v>
          </cell>
          <cell r="BV9">
            <v>109.89331917887534</v>
          </cell>
          <cell r="BW9">
            <v>163.34359243937618</v>
          </cell>
          <cell r="BX9">
            <v>302.10907885293568</v>
          </cell>
          <cell r="BY9">
            <v>359.70676787622489</v>
          </cell>
          <cell r="BZ9">
            <v>506.79</v>
          </cell>
          <cell r="CA9">
            <v>1047.8119000000002</v>
          </cell>
          <cell r="CB9">
            <v>643.25349999999992</v>
          </cell>
          <cell r="CC9">
            <v>2714.7513554064599</v>
          </cell>
          <cell r="CD9">
            <v>2197.8553999999995</v>
          </cell>
          <cell r="CE9">
            <v>516.89595540646042</v>
          </cell>
          <cell r="CF9">
            <v>23.518196666007253</v>
          </cell>
        </row>
        <row r="10">
          <cell r="Q10">
            <v>612.18613506100019</v>
          </cell>
          <cell r="R10">
            <v>752.90155518899996</v>
          </cell>
          <cell r="S10">
            <v>709.49727737799981</v>
          </cell>
          <cell r="T10">
            <v>851.27870428699998</v>
          </cell>
          <cell r="U10">
            <v>803.17442898100001</v>
          </cell>
          <cell r="V10">
            <v>972.70713087999991</v>
          </cell>
          <cell r="W10">
            <v>690.39096822800002</v>
          </cell>
          <cell r="X10">
            <v>919.5669539930002</v>
          </cell>
          <cell r="Y10">
            <v>560.75002455699996</v>
          </cell>
          <cell r="Z10">
            <v>976.01564914280027</v>
          </cell>
          <cell r="AA10">
            <v>9152.5181370445007</v>
          </cell>
          <cell r="AB10">
            <v>8.0643945886236565</v>
          </cell>
          <cell r="AC10" t="e">
            <v>#VALUE!</v>
          </cell>
          <cell r="AD10">
            <v>8.0643945886236565</v>
          </cell>
          <cell r="AE10">
            <v>372.33579999999995</v>
          </cell>
          <cell r="AF10">
            <v>1072.5493999999999</v>
          </cell>
          <cell r="AG10">
            <v>494.41030000000001</v>
          </cell>
          <cell r="AH10">
            <v>798.19579999999996</v>
          </cell>
          <cell r="AI10">
            <v>600.26139999999998</v>
          </cell>
          <cell r="AJ10">
            <v>857.12189999999987</v>
          </cell>
          <cell r="AK10">
            <v>668.19430000000011</v>
          </cell>
          <cell r="AL10">
            <v>897.23910000000001</v>
          </cell>
          <cell r="AM10">
            <v>538.25220000000002</v>
          </cell>
          <cell r="AN10">
            <v>873.67699999999991</v>
          </cell>
          <cell r="AO10">
            <v>452.3449</v>
          </cell>
          <cell r="AP10">
            <v>-28.368856882299951</v>
          </cell>
          <cell r="AQ10">
            <v>-112.46703376999994</v>
          </cell>
          <cell r="AR10">
            <v>117.77583506100018</v>
          </cell>
          <cell r="AS10">
            <v>-45.294244810999999</v>
          </cell>
          <cell r="AT10">
            <v>109.23587737799983</v>
          </cell>
          <cell r="AU10">
            <v>-5.8431957129998864</v>
          </cell>
          <cell r="AV10">
            <v>134.98012898099989</v>
          </cell>
          <cell r="AW10">
            <v>75.468030879999901</v>
          </cell>
          <cell r="AX10">
            <v>152.138768228</v>
          </cell>
          <cell r="AY10">
            <v>1304.0493093476998</v>
          </cell>
          <cell r="AZ10">
            <v>1916.2354444087</v>
          </cell>
          <cell r="BA10">
            <v>2669.1369995977002</v>
          </cell>
          <cell r="BB10">
            <v>3378.6342769757002</v>
          </cell>
          <cell r="BC10">
            <v>4229.9129812626998</v>
          </cell>
          <cell r="BD10">
            <v>5033.0874102436992</v>
          </cell>
          <cell r="BE10">
            <v>6005.7945411236997</v>
          </cell>
          <cell r="BF10">
            <v>6696.1855093516988</v>
          </cell>
          <cell r="BG10">
            <v>7615.7524633446992</v>
          </cell>
          <cell r="BH10">
            <v>1444.8851999999999</v>
          </cell>
          <cell r="BI10">
            <v>1939.2954999999999</v>
          </cell>
          <cell r="BJ10">
            <v>2737.4913000000001</v>
          </cell>
          <cell r="BK10">
            <v>3337.7527</v>
          </cell>
          <cell r="BL10">
            <v>4194.8746000000001</v>
          </cell>
          <cell r="BM10">
            <v>4863.0689000000002</v>
          </cell>
          <cell r="BN10">
            <v>5760.3080000000009</v>
          </cell>
          <cell r="BO10">
            <v>6298.5601999999999</v>
          </cell>
          <cell r="BP10">
            <v>7172.2372000000005</v>
          </cell>
          <cell r="BQ10">
            <v>-140.83589065230001</v>
          </cell>
          <cell r="BR10">
            <v>-23.060055591299829</v>
          </cell>
          <cell r="BS10">
            <v>-68.354300402299941</v>
          </cell>
          <cell r="BT10">
            <v>40.881576975699772</v>
          </cell>
          <cell r="BU10">
            <v>35.038381262699659</v>
          </cell>
          <cell r="BV10">
            <v>170.01851024369944</v>
          </cell>
          <cell r="BW10">
            <v>245.48654112369877</v>
          </cell>
          <cell r="BX10">
            <v>397.62530935169843</v>
          </cell>
          <cell r="BY10">
            <v>443.51526334469872</v>
          </cell>
        </row>
        <row r="11">
          <cell r="F11" t="str">
            <v xml:space="preserve">  Renta </v>
          </cell>
          <cell r="L11">
            <v>4723.1066000000001</v>
          </cell>
          <cell r="N11">
            <v>4723.1066000000001</v>
          </cell>
          <cell r="O11">
            <v>243.55664311769996</v>
          </cell>
          <cell r="P11">
            <v>368.38189932499995</v>
          </cell>
          <cell r="Q11">
            <v>547.25089320100017</v>
          </cell>
          <cell r="R11">
            <v>273.53488764100001</v>
          </cell>
          <cell r="S11">
            <v>633.26266243399982</v>
          </cell>
          <cell r="T11">
            <v>407.06395279499992</v>
          </cell>
          <cell r="U11">
            <v>716.37736025599997</v>
          </cell>
          <cell r="V11">
            <v>457.37705655100001</v>
          </cell>
          <cell r="W11">
            <v>587.30996725600005</v>
          </cell>
          <cell r="X11">
            <v>336.76889635800006</v>
          </cell>
          <cell r="Y11">
            <v>371.95657846081235</v>
          </cell>
          <cell r="Z11">
            <v>121.77492272243373</v>
          </cell>
          <cell r="AA11">
            <v>5064.6157201179458</v>
          </cell>
          <cell r="AB11">
            <v>4.3888567555669642</v>
          </cell>
          <cell r="AC11" t="str">
            <v xml:space="preserve"> </v>
          </cell>
          <cell r="AD11">
            <v>4.3888567555669642</v>
          </cell>
          <cell r="AE11">
            <v>300.03099999999995</v>
          </cell>
          <cell r="AF11">
            <v>412.96669999999995</v>
          </cell>
          <cell r="AG11">
            <v>411.47919999999999</v>
          </cell>
          <cell r="AH11">
            <v>256.96799999999996</v>
          </cell>
          <cell r="AI11">
            <v>517.72820000000002</v>
          </cell>
          <cell r="AJ11">
            <v>367.72089999999997</v>
          </cell>
          <cell r="AK11">
            <v>564.85660000000007</v>
          </cell>
          <cell r="AL11">
            <v>375.6336</v>
          </cell>
          <cell r="AM11">
            <v>444.8304</v>
          </cell>
          <cell r="AN11">
            <v>283.6225</v>
          </cell>
          <cell r="AO11">
            <v>353.4796</v>
          </cell>
          <cell r="AP11">
            <v>-56.474356882299986</v>
          </cell>
          <cell r="AQ11">
            <v>-44.584800674999997</v>
          </cell>
          <cell r="AR11">
            <v>135.77169320100018</v>
          </cell>
          <cell r="AS11">
            <v>16.566887641000051</v>
          </cell>
          <cell r="AT11">
            <v>115.53446243399981</v>
          </cell>
          <cell r="AU11">
            <v>39.343052794999949</v>
          </cell>
          <cell r="AV11">
            <v>151.5207602559999</v>
          </cell>
          <cell r="AW11">
            <v>81.743456551000008</v>
          </cell>
          <cell r="AX11">
            <v>142.47956725600005</v>
          </cell>
          <cell r="AY11">
            <v>611.93854244269994</v>
          </cell>
          <cell r="AZ11">
            <v>1159.1894356437001</v>
          </cell>
          <cell r="BA11">
            <v>1432.7243232847002</v>
          </cell>
          <cell r="BB11">
            <v>2065.9869857187</v>
          </cell>
          <cell r="BC11">
            <v>2473.0509385136997</v>
          </cell>
          <cell r="BD11">
            <v>3189.4282987696997</v>
          </cell>
          <cell r="BE11">
            <v>3646.8053553206996</v>
          </cell>
          <cell r="BF11">
            <v>4234.1153225766993</v>
          </cell>
          <cell r="BG11">
            <v>4570.8842189346997</v>
          </cell>
          <cell r="BH11">
            <v>712.9976999999999</v>
          </cell>
          <cell r="BI11">
            <v>1124.4768999999999</v>
          </cell>
          <cell r="BJ11">
            <v>1381.4449</v>
          </cell>
          <cell r="BK11">
            <v>1899.1731</v>
          </cell>
          <cell r="BL11">
            <v>2266.8939999999998</v>
          </cell>
          <cell r="BM11">
            <v>2831.7505999999998</v>
          </cell>
          <cell r="BN11">
            <v>3207.3842</v>
          </cell>
          <cell r="BO11">
            <v>3652.2145999999998</v>
          </cell>
          <cell r="BP11">
            <v>3935.8370999999997</v>
          </cell>
          <cell r="BQ11">
            <v>-101.05915755729995</v>
          </cell>
          <cell r="BR11">
            <v>34.712535643700221</v>
          </cell>
          <cell r="BS11">
            <v>51.279423284700215</v>
          </cell>
          <cell r="BT11">
            <v>166.81388571870002</v>
          </cell>
          <cell r="BU11">
            <v>206.15693851369997</v>
          </cell>
          <cell r="BV11">
            <v>357.67769876969987</v>
          </cell>
          <cell r="BW11">
            <v>439.42115532069965</v>
          </cell>
          <cell r="BX11">
            <v>581.90072257669954</v>
          </cell>
          <cell r="BY11">
            <v>635.04711893469994</v>
          </cell>
          <cell r="BZ11">
            <v>234.09999999999997</v>
          </cell>
          <cell r="CA11">
            <v>321.39999999999998</v>
          </cell>
          <cell r="CB11">
            <v>335.89999999999992</v>
          </cell>
          <cell r="CC11">
            <v>1159.1894356437001</v>
          </cell>
          <cell r="CD11">
            <v>891.39999999999986</v>
          </cell>
          <cell r="CE11">
            <v>267.78943564370024</v>
          </cell>
          <cell r="CF11">
            <v>30.041444429403221</v>
          </cell>
        </row>
        <row r="12">
          <cell r="F12" t="str">
            <v xml:space="preserve">  Ventas Internas</v>
          </cell>
          <cell r="L12">
            <v>3955.4621999999999</v>
          </cell>
          <cell r="N12">
            <v>3955.4621999999999</v>
          </cell>
          <cell r="O12">
            <v>100.41030000000001</v>
          </cell>
          <cell r="P12">
            <v>591.70046690499998</v>
          </cell>
          <cell r="Q12">
            <v>64.935241859999991</v>
          </cell>
          <cell r="R12">
            <v>479.36666754800001</v>
          </cell>
          <cell r="S12">
            <v>76.234614944000015</v>
          </cell>
          <cell r="T12">
            <v>444.214751492</v>
          </cell>
          <cell r="U12">
            <v>86.797068725000017</v>
          </cell>
          <cell r="V12">
            <v>515.3300743289999</v>
          </cell>
          <cell r="W12">
            <v>103.08100097199998</v>
          </cell>
          <cell r="X12">
            <v>582.79805763500019</v>
          </cell>
          <cell r="Y12">
            <v>188.79344609618767</v>
          </cell>
          <cell r="Z12">
            <v>854.24072642036651</v>
          </cell>
          <cell r="AA12">
            <v>4087.902416926554</v>
          </cell>
          <cell r="AB12">
            <v>3.6755378330566932</v>
          </cell>
          <cell r="AC12" t="str">
            <v xml:space="preserve"> </v>
          </cell>
          <cell r="AD12">
            <v>3.6755378330566932</v>
          </cell>
          <cell r="AE12">
            <v>72.3048</v>
          </cell>
          <cell r="AF12">
            <v>659.58270000000005</v>
          </cell>
          <cell r="AG12">
            <v>82.931100000000001</v>
          </cell>
          <cell r="AH12">
            <v>541.2278</v>
          </cell>
          <cell r="AI12">
            <v>82.533199999999994</v>
          </cell>
          <cell r="AJ12">
            <v>489.40099999999995</v>
          </cell>
          <cell r="AK12">
            <v>103.3377</v>
          </cell>
          <cell r="AL12">
            <v>521.60550000000001</v>
          </cell>
          <cell r="AM12">
            <v>93.421800000000005</v>
          </cell>
          <cell r="AN12">
            <v>590.05449999999996</v>
          </cell>
          <cell r="AO12">
            <v>98.865300000000005</v>
          </cell>
          <cell r="AP12">
            <v>28.105500000000006</v>
          </cell>
          <cell r="AQ12">
            <v>-67.882233095000061</v>
          </cell>
          <cell r="AR12">
            <v>-17.99585814000001</v>
          </cell>
          <cell r="AS12">
            <v>-61.861132451999993</v>
          </cell>
          <cell r="AT12">
            <v>-6.298585055999979</v>
          </cell>
          <cell r="AU12">
            <v>-45.186248507999949</v>
          </cell>
          <cell r="AV12">
            <v>-16.540631274999981</v>
          </cell>
          <cell r="AW12">
            <v>-6.2754256710001073</v>
          </cell>
          <cell r="AX12">
            <v>9.6592009719999794</v>
          </cell>
          <cell r="AY12">
            <v>692.11076690499999</v>
          </cell>
          <cell r="AZ12">
            <v>757.04600876500001</v>
          </cell>
          <cell r="BA12">
            <v>1236.412676313</v>
          </cell>
          <cell r="BB12">
            <v>1312.647291257</v>
          </cell>
          <cell r="BC12">
            <v>1756.862042749</v>
          </cell>
          <cell r="BD12">
            <v>1843.6591114739999</v>
          </cell>
          <cell r="BE12">
            <v>2358.9891858029996</v>
          </cell>
          <cell r="BF12">
            <v>2462.0701867749995</v>
          </cell>
          <cell r="BG12">
            <v>3044.8682444099995</v>
          </cell>
          <cell r="BH12">
            <v>731.88750000000005</v>
          </cell>
          <cell r="BI12">
            <v>814.81860000000006</v>
          </cell>
          <cell r="BJ12">
            <v>1356.0464000000002</v>
          </cell>
          <cell r="BK12">
            <v>1438.5796000000003</v>
          </cell>
          <cell r="BL12">
            <v>1927.9806000000003</v>
          </cell>
          <cell r="BM12">
            <v>2031.3183000000004</v>
          </cell>
          <cell r="BN12">
            <v>2552.9238000000005</v>
          </cell>
          <cell r="BO12">
            <v>2646.3456000000006</v>
          </cell>
          <cell r="BP12">
            <v>3236.4001000000007</v>
          </cell>
          <cell r="BQ12">
            <v>-39.776733095000054</v>
          </cell>
          <cell r="BR12">
            <v>-57.77259123500005</v>
          </cell>
          <cell r="BS12">
            <v>-119.63372368700016</v>
          </cell>
          <cell r="BT12">
            <v>-125.93230874300025</v>
          </cell>
          <cell r="BU12">
            <v>-171.11855725100031</v>
          </cell>
          <cell r="BV12">
            <v>-187.65918852600043</v>
          </cell>
          <cell r="BW12">
            <v>-193.93461419700088</v>
          </cell>
          <cell r="BX12">
            <v>-184.2754132250011</v>
          </cell>
          <cell r="BY12">
            <v>-191.53185559000121</v>
          </cell>
          <cell r="BZ12">
            <v>18.399999999999999</v>
          </cell>
          <cell r="CA12">
            <v>475.8</v>
          </cell>
          <cell r="CB12">
            <v>68.699999999999989</v>
          </cell>
          <cell r="CC12">
            <v>757.04600876500001</v>
          </cell>
          <cell r="CD12">
            <v>562.9</v>
          </cell>
          <cell r="CE12">
            <v>194.14600876500003</v>
          </cell>
          <cell r="CF12">
            <v>34.490319553206604</v>
          </cell>
        </row>
        <row r="13">
          <cell r="L13">
            <v>1083.5878093612414</v>
          </cell>
          <cell r="N13">
            <v>1083.5878093612414</v>
          </cell>
          <cell r="Q13">
            <v>87.581100000000021</v>
          </cell>
          <cell r="R13">
            <v>75.481886342485012</v>
          </cell>
          <cell r="S13">
            <v>100.79985627792065</v>
          </cell>
          <cell r="T13">
            <v>96.822372804126232</v>
          </cell>
          <cell r="U13">
            <v>119.95336933611877</v>
          </cell>
          <cell r="V13">
            <v>106.80132008960814</v>
          </cell>
          <cell r="W13">
            <v>121.30396975051718</v>
          </cell>
          <cell r="X13">
            <v>123.15117546677656</v>
          </cell>
          <cell r="Y13">
            <v>120.73640728030996</v>
          </cell>
          <cell r="Z13">
            <v>131.96731670782302</v>
          </cell>
          <cell r="AA13">
            <v>1221.3033438096857</v>
          </cell>
          <cell r="AB13">
            <v>1.0069033117662627</v>
          </cell>
          <cell r="AC13" t="str">
            <v xml:space="preserve"> </v>
          </cell>
          <cell r="AD13">
            <v>1.0069033117662627</v>
          </cell>
          <cell r="AE13">
            <v>79.530992176990523</v>
          </cell>
          <cell r="AF13">
            <v>79.5</v>
          </cell>
          <cell r="AG13">
            <v>79.5</v>
          </cell>
          <cell r="AH13">
            <v>86.8</v>
          </cell>
          <cell r="AI13">
            <v>90.4</v>
          </cell>
          <cell r="AJ13">
            <v>90.4</v>
          </cell>
          <cell r="AK13">
            <v>96.6</v>
          </cell>
          <cell r="AL13">
            <v>96.7</v>
          </cell>
          <cell r="AM13">
            <v>96.7</v>
          </cell>
          <cell r="AN13">
            <v>96.7</v>
          </cell>
          <cell r="AO13">
            <v>96.7</v>
          </cell>
          <cell r="AP13">
            <v>-17.211794713990507</v>
          </cell>
          <cell r="AQ13">
            <v>-5.1146277089999614</v>
          </cell>
          <cell r="AR13">
            <v>8.0811000000000206</v>
          </cell>
          <cell r="AS13">
            <v>-11.318113657514985</v>
          </cell>
          <cell r="AT13">
            <v>10.399856277920648</v>
          </cell>
          <cell r="AU13">
            <v>6.4223728041262262</v>
          </cell>
          <cell r="AV13">
            <v>23.353369336118774</v>
          </cell>
          <cell r="AW13">
            <v>10.101320089608137</v>
          </cell>
          <cell r="AX13">
            <v>24.60396975051718</v>
          </cell>
          <cell r="AY13">
            <v>136.70456975400006</v>
          </cell>
          <cell r="AZ13">
            <v>224.28566975400008</v>
          </cell>
          <cell r="BA13">
            <v>299.76755609648512</v>
          </cell>
          <cell r="BB13">
            <v>400.56741237440576</v>
          </cell>
          <cell r="BC13">
            <v>497.38978517853201</v>
          </cell>
          <cell r="BD13">
            <v>617.34315451465079</v>
          </cell>
          <cell r="BE13">
            <v>724.1444746042589</v>
          </cell>
          <cell r="BF13">
            <v>845.44844435477603</v>
          </cell>
          <cell r="BG13">
            <v>968.59961982155255</v>
          </cell>
          <cell r="BH13">
            <v>159.03099217699054</v>
          </cell>
          <cell r="BI13">
            <v>238.53099217699054</v>
          </cell>
          <cell r="BJ13">
            <v>325.33099217699055</v>
          </cell>
          <cell r="BK13">
            <v>415.73099217699053</v>
          </cell>
          <cell r="BL13">
            <v>506.1309921769905</v>
          </cell>
          <cell r="BM13">
            <v>602.73099217699053</v>
          </cell>
          <cell r="BN13">
            <v>699.43099217699057</v>
          </cell>
          <cell r="BO13">
            <v>796.13099217699062</v>
          </cell>
          <cell r="BP13">
            <v>892.83099217699066</v>
          </cell>
          <cell r="BQ13">
            <v>-22.326422422990476</v>
          </cell>
          <cell r="BR13">
            <v>-14.245322422990455</v>
          </cell>
          <cell r="BS13">
            <v>-25.563436080505426</v>
          </cell>
          <cell r="BT13">
            <v>-15.163579802584763</v>
          </cell>
          <cell r="BU13">
            <v>-8.7412069984584946</v>
          </cell>
          <cell r="BV13">
            <v>14.612162337660266</v>
          </cell>
          <cell r="BW13">
            <v>24.713482427268332</v>
          </cell>
          <cell r="BX13">
            <v>49.317452177785412</v>
          </cell>
          <cell r="BY13">
            <v>75.768627644561889</v>
          </cell>
          <cell r="BZ13">
            <v>80.599999999999994</v>
          </cell>
          <cell r="CA13">
            <v>71.549000000000007</v>
          </cell>
          <cell r="CB13">
            <v>69.2</v>
          </cell>
          <cell r="CC13">
            <v>224.28566975400008</v>
          </cell>
          <cell r="CD13">
            <v>221.34899999999999</v>
          </cell>
          <cell r="CE13">
            <v>2.9366697540000928</v>
          </cell>
          <cell r="CF13">
            <v>1.3267147147717484</v>
          </cell>
        </row>
        <row r="14">
          <cell r="L14">
            <v>1889.9795039928199</v>
          </cell>
          <cell r="N14">
            <v>1889.9795039928199</v>
          </cell>
          <cell r="Q14">
            <v>142.834725642</v>
          </cell>
          <cell r="R14">
            <v>133.22379018051501</v>
          </cell>
          <cell r="S14">
            <v>177.96080820747937</v>
          </cell>
          <cell r="T14">
            <v>166.10573600583371</v>
          </cell>
          <cell r="U14">
            <v>189.71520713288123</v>
          </cell>
          <cell r="V14">
            <v>168.94491869539186</v>
          </cell>
          <cell r="W14">
            <v>177.70895279163273</v>
          </cell>
          <cell r="X14">
            <v>194.80812886039345</v>
          </cell>
          <cell r="Y14">
            <v>187.32168090269005</v>
          </cell>
          <cell r="Z14">
            <v>208.75756498844049</v>
          </cell>
          <cell r="AA14">
            <v>1975.8815134072579</v>
          </cell>
          <cell r="AB14">
            <v>1.7562274190427944</v>
          </cell>
          <cell r="AC14" t="str">
            <v xml:space="preserve"> </v>
          </cell>
          <cell r="AD14">
            <v>1.7562274190427944</v>
          </cell>
          <cell r="AE14">
            <v>140.46900782300949</v>
          </cell>
          <cell r="AF14">
            <v>140.5</v>
          </cell>
          <cell r="AG14">
            <v>140.5</v>
          </cell>
          <cell r="AH14">
            <v>153.19999999999999</v>
          </cell>
          <cell r="AI14">
            <v>159.6</v>
          </cell>
          <cell r="AJ14">
            <v>159.6</v>
          </cell>
          <cell r="AK14">
            <v>170.6</v>
          </cell>
          <cell r="AL14">
            <v>170.8</v>
          </cell>
          <cell r="AM14">
            <v>170.8</v>
          </cell>
          <cell r="AN14">
            <v>170.8</v>
          </cell>
          <cell r="AO14">
            <v>170.8</v>
          </cell>
          <cell r="AP14">
            <v>-27.369007823009511</v>
          </cell>
          <cell r="AQ14">
            <v>-25.100000000000065</v>
          </cell>
          <cell r="AR14">
            <v>2.3347256419999951</v>
          </cell>
          <cell r="AS14">
            <v>-19.976209819484978</v>
          </cell>
          <cell r="AT14">
            <v>18.36080820747938</v>
          </cell>
          <cell r="AU14">
            <v>6.505736005833711</v>
          </cell>
          <cell r="AV14">
            <v>19.115207132881238</v>
          </cell>
          <cell r="AW14">
            <v>-1.8550813046081487</v>
          </cell>
          <cell r="AX14">
            <v>6.9089527916327143</v>
          </cell>
          <cell r="AY14">
            <v>228.49999999999991</v>
          </cell>
          <cell r="AZ14">
            <v>371.33472564199991</v>
          </cell>
          <cell r="BA14">
            <v>504.55851582251489</v>
          </cell>
          <cell r="BB14">
            <v>682.51932402999432</v>
          </cell>
          <cell r="BC14">
            <v>848.62506003582803</v>
          </cell>
          <cell r="BD14">
            <v>1038.3402671687093</v>
          </cell>
          <cell r="BE14">
            <v>1207.2851858641011</v>
          </cell>
          <cell r="BF14">
            <v>1384.9941386557339</v>
          </cell>
          <cell r="BG14">
            <v>1579.8022675161274</v>
          </cell>
          <cell r="BH14">
            <v>280.96900782300952</v>
          </cell>
          <cell r="BI14">
            <v>421.46900782300952</v>
          </cell>
          <cell r="BJ14">
            <v>574.66900782300945</v>
          </cell>
          <cell r="BK14">
            <v>734.26900782300947</v>
          </cell>
          <cell r="BL14">
            <v>893.8690078230095</v>
          </cell>
          <cell r="BM14">
            <v>1064.4690078230094</v>
          </cell>
          <cell r="BN14">
            <v>1235.2690078230094</v>
          </cell>
          <cell r="BO14">
            <v>1406.0690078230093</v>
          </cell>
          <cell r="BP14">
            <v>1576.8690078230093</v>
          </cell>
          <cell r="BQ14">
            <v>-52.469007823009605</v>
          </cell>
          <cell r="BR14">
            <v>-50.13428218100961</v>
          </cell>
          <cell r="BS14">
            <v>-70.11049200049456</v>
          </cell>
          <cell r="BT14">
            <v>-51.749683793015151</v>
          </cell>
          <cell r="BU14">
            <v>-45.243947787181469</v>
          </cell>
          <cell r="BV14">
            <v>-26.128740654300145</v>
          </cell>
          <cell r="BW14">
            <v>-27.983821958908266</v>
          </cell>
          <cell r="BX14">
            <v>-21.074869167275438</v>
          </cell>
          <cell r="BY14">
            <v>2.9332596931180888</v>
          </cell>
          <cell r="BZ14">
            <v>124.9</v>
          </cell>
          <cell r="CA14">
            <v>127.649</v>
          </cell>
          <cell r="CB14">
            <v>125.8</v>
          </cell>
          <cell r="CC14">
            <v>371.33472564199991</v>
          </cell>
          <cell r="CD14">
            <v>378.34899999999999</v>
          </cell>
          <cell r="CE14">
            <v>-7.0142743580000797</v>
          </cell>
          <cell r="CF14">
            <v>-1.8539164522702767</v>
          </cell>
        </row>
        <row r="15">
          <cell r="L15">
            <v>790.43349999999998</v>
          </cell>
          <cell r="N15">
            <v>790.43349999999998</v>
          </cell>
          <cell r="Q15">
            <v>48.755678719580004</v>
          </cell>
          <cell r="R15">
            <v>61.927547688800004</v>
          </cell>
          <cell r="S15">
            <v>56.177978153059996</v>
          </cell>
          <cell r="T15">
            <v>65.378911245259999</v>
          </cell>
          <cell r="U15">
            <v>60.214436816019997</v>
          </cell>
          <cell r="V15">
            <v>49.163226856559994</v>
          </cell>
          <cell r="W15">
            <v>38.87063087264</v>
          </cell>
          <cell r="X15">
            <v>45.708496023000002</v>
          </cell>
          <cell r="Y15">
            <v>45.870645472</v>
          </cell>
          <cell r="Z15">
            <v>50.682198984188432</v>
          </cell>
          <cell r="AA15">
            <v>634.42619069857847</v>
          </cell>
          <cell r="AB15">
            <v>0.73449525917993053</v>
          </cell>
          <cell r="AC15" t="str">
            <v xml:space="preserve"> </v>
          </cell>
          <cell r="AD15">
            <v>0.73449525917993053</v>
          </cell>
          <cell r="AE15">
            <v>60.442500000000003</v>
          </cell>
          <cell r="AF15">
            <v>60.4</v>
          </cell>
          <cell r="AG15">
            <v>60.4</v>
          </cell>
          <cell r="AH15">
            <v>67.674722222222201</v>
          </cell>
          <cell r="AI15">
            <v>68.014937910197958</v>
          </cell>
          <cell r="AJ15">
            <v>68.014937910197958</v>
          </cell>
          <cell r="AK15">
            <v>67.71493791019796</v>
          </cell>
          <cell r="AL15">
            <v>67.989937910197952</v>
          </cell>
          <cell r="AM15">
            <v>67.989937910197952</v>
          </cell>
          <cell r="AN15">
            <v>67.989937910197952</v>
          </cell>
          <cell r="AO15">
            <v>67.989937910197952</v>
          </cell>
          <cell r="AP15">
            <v>-4.2526461975098897</v>
          </cell>
          <cell r="AQ15">
            <v>-4.913413935020003</v>
          </cell>
          <cell r="AR15">
            <v>-11.644321280419994</v>
          </cell>
          <cell r="AS15">
            <v>-5.7471745334221964</v>
          </cell>
          <cell r="AT15">
            <v>-11.836959757137961</v>
          </cell>
          <cell r="AU15">
            <v>-2.6360266649379582</v>
          </cell>
          <cell r="AV15">
            <v>-7.5005010941779631</v>
          </cell>
          <cell r="AW15">
            <v>-18.826711053637958</v>
          </cell>
          <cell r="AX15">
            <v>-29.119307037557952</v>
          </cell>
          <cell r="AY15">
            <v>111.67643986747011</v>
          </cell>
          <cell r="AZ15">
            <v>160.43211858705013</v>
          </cell>
          <cell r="BA15">
            <v>222.35966627585015</v>
          </cell>
          <cell r="BB15">
            <v>278.53764442891014</v>
          </cell>
          <cell r="BC15">
            <v>343.91655567417013</v>
          </cell>
          <cell r="BD15">
            <v>404.13099249019012</v>
          </cell>
          <cell r="BE15">
            <v>453.29421934675014</v>
          </cell>
          <cell r="BF15">
            <v>492.16485021939013</v>
          </cell>
          <cell r="BG15">
            <v>537.87334624239008</v>
          </cell>
          <cell r="BH15">
            <v>120.8425</v>
          </cell>
          <cell r="BI15">
            <v>181.24250000000001</v>
          </cell>
          <cell r="BJ15">
            <v>248.91722222222222</v>
          </cell>
          <cell r="BK15">
            <v>316.93216013242017</v>
          </cell>
          <cell r="BL15">
            <v>384.94709804261811</v>
          </cell>
          <cell r="BM15">
            <v>452.66203595281604</v>
          </cell>
          <cell r="BN15">
            <v>520.65197386301395</v>
          </cell>
          <cell r="BO15">
            <v>588.64191177321186</v>
          </cell>
          <cell r="BP15">
            <v>656.63184968340977</v>
          </cell>
          <cell r="BQ15">
            <v>-9.1660601325298927</v>
          </cell>
          <cell r="BR15">
            <v>-20.81038141294988</v>
          </cell>
          <cell r="BS15">
            <v>-26.557555946372077</v>
          </cell>
          <cell r="BT15">
            <v>-38.394515703510024</v>
          </cell>
          <cell r="BU15">
            <v>-41.030542368447982</v>
          </cell>
          <cell r="BV15">
            <v>-48.531043462625917</v>
          </cell>
          <cell r="BW15">
            <v>-67.35775451626381</v>
          </cell>
          <cell r="BX15">
            <v>-96.477061553821727</v>
          </cell>
          <cell r="BY15">
            <v>-118.75850344101968</v>
          </cell>
          <cell r="BZ15">
            <v>47.09</v>
          </cell>
          <cell r="CA15">
            <v>49.25</v>
          </cell>
          <cell r="CB15">
            <v>42.348999999999997</v>
          </cell>
          <cell r="CC15">
            <v>160.43211858705013</v>
          </cell>
          <cell r="CD15">
            <v>138.68899999999999</v>
          </cell>
          <cell r="CE15">
            <v>21.743118587050134</v>
          </cell>
          <cell r="CF15">
            <v>15.677608596968851</v>
          </cell>
        </row>
        <row r="16">
          <cell r="L16">
            <v>17.53</v>
          </cell>
          <cell r="N16">
            <v>17.53</v>
          </cell>
          <cell r="Q16">
            <v>1.0177726054700003</v>
          </cell>
          <cell r="R16">
            <v>1.2982629337499993</v>
          </cell>
          <cell r="S16">
            <v>1.6454882013199992</v>
          </cell>
          <cell r="T16">
            <v>1.2337663840899999</v>
          </cell>
          <cell r="U16">
            <v>1.6918586908800002</v>
          </cell>
          <cell r="V16">
            <v>2.1747027288200016</v>
          </cell>
          <cell r="W16">
            <v>1.6216783936999981</v>
          </cell>
          <cell r="X16">
            <v>1.5270022994900003</v>
          </cell>
          <cell r="Y16">
            <v>1.519413526719994</v>
          </cell>
          <cell r="Z16">
            <v>-3.3399999999872421E-4</v>
          </cell>
          <cell r="AA16">
            <v>17.118780173479994</v>
          </cell>
          <cell r="AB16">
            <v>1.6289418266589386E-2</v>
          </cell>
          <cell r="AC16" t="str">
            <v xml:space="preserve"> </v>
          </cell>
          <cell r="AD16">
            <v>1.6289418266589386E-2</v>
          </cell>
          <cell r="AE16">
            <v>1</v>
          </cell>
          <cell r="AF16">
            <v>1.67</v>
          </cell>
          <cell r="AG16">
            <v>12.07</v>
          </cell>
          <cell r="AH16">
            <v>15.57</v>
          </cell>
          <cell r="AI16">
            <v>16.960999999999999</v>
          </cell>
          <cell r="AJ16">
            <v>18.37</v>
          </cell>
          <cell r="AK16">
            <v>16.878357587308294</v>
          </cell>
          <cell r="AL16">
            <v>14.648044942680542</v>
          </cell>
          <cell r="AM16">
            <v>17.761343497732124</v>
          </cell>
          <cell r="AN16">
            <v>18.415095593173149</v>
          </cell>
          <cell r="AO16">
            <v>15.432507826418014</v>
          </cell>
          <cell r="AP16">
            <v>0.43595249885999721</v>
          </cell>
          <cell r="AQ16">
            <v>0.28321591038000271</v>
          </cell>
          <cell r="AR16">
            <v>-11.05222739453</v>
          </cell>
          <cell r="AS16">
            <v>-14.271737066250001</v>
          </cell>
          <cell r="AT16">
            <v>-15.315511798679999</v>
          </cell>
          <cell r="AU16">
            <v>-17.136233615910001</v>
          </cell>
          <cell r="AV16">
            <v>-15.186498896428294</v>
          </cell>
          <cell r="AW16">
            <v>-12.473342213860541</v>
          </cell>
          <cell r="AX16">
            <v>-16.139665104032126</v>
          </cell>
          <cell r="AY16">
            <v>3.3891684092399998</v>
          </cell>
          <cell r="AZ16">
            <v>4.4069410147100001</v>
          </cell>
          <cell r="BA16">
            <v>5.7052039484599995</v>
          </cell>
          <cell r="BB16">
            <v>7.3506921497799986</v>
          </cell>
          <cell r="BC16">
            <v>8.5844585338699986</v>
          </cell>
          <cell r="BD16">
            <v>10.276317224749999</v>
          </cell>
          <cell r="BE16">
            <v>12.45101995357</v>
          </cell>
          <cell r="BF16">
            <v>14.072698347269998</v>
          </cell>
          <cell r="BG16">
            <v>15.599700646759999</v>
          </cell>
          <cell r="BH16">
            <v>2.67</v>
          </cell>
          <cell r="BI16">
            <v>14.74</v>
          </cell>
          <cell r="BJ16">
            <v>30.310000000000002</v>
          </cell>
          <cell r="BK16">
            <v>47.271000000000001</v>
          </cell>
          <cell r="BL16">
            <v>65.641000000000005</v>
          </cell>
          <cell r="BM16">
            <v>82.519357587308292</v>
          </cell>
          <cell r="BN16">
            <v>97.167402529988834</v>
          </cell>
          <cell r="BO16">
            <v>114.92874602772096</v>
          </cell>
          <cell r="BP16">
            <v>133.34384162089412</v>
          </cell>
          <cell r="BQ16">
            <v>0.71916840923999992</v>
          </cell>
          <cell r="BR16">
            <v>-10.33305898529</v>
          </cell>
          <cell r="BS16">
            <v>-24.604796051540003</v>
          </cell>
          <cell r="BT16">
            <v>-39.920307850219999</v>
          </cell>
          <cell r="BU16">
            <v>-57.056541466130007</v>
          </cell>
          <cell r="BV16">
            <v>-72.24304036255829</v>
          </cell>
          <cell r="BW16">
            <v>-84.716382576418837</v>
          </cell>
          <cell r="BX16">
            <v>-100.85604768045096</v>
          </cell>
          <cell r="BY16">
            <v>-117.74414097413413</v>
          </cell>
          <cell r="BZ16">
            <v>1.7</v>
          </cell>
          <cell r="CA16">
            <v>2.1638999999999999</v>
          </cell>
          <cell r="CB16">
            <v>1.3045</v>
          </cell>
          <cell r="CC16">
            <v>4.4069410147100001</v>
          </cell>
          <cell r="CD16">
            <v>5.1684000000000001</v>
          </cell>
          <cell r="CE16">
            <v>-0.76145898529</v>
          </cell>
          <cell r="CF16">
            <v>-14.732973169452823</v>
          </cell>
        </row>
        <row r="17">
          <cell r="L17">
            <v>36</v>
          </cell>
          <cell r="M17">
            <v>0</v>
          </cell>
          <cell r="N17">
            <v>36</v>
          </cell>
          <cell r="Q17">
            <v>26.3</v>
          </cell>
          <cell r="R17">
            <v>16.488442864</v>
          </cell>
          <cell r="S17">
            <v>14.380580665999998</v>
          </cell>
          <cell r="T17">
            <v>2.6394211340000004</v>
          </cell>
          <cell r="U17">
            <v>0.60057041300000003</v>
          </cell>
          <cell r="V17">
            <v>1.036056863</v>
          </cell>
          <cell r="W17">
            <v>0.37276778499999996</v>
          </cell>
          <cell r="X17">
            <v>0.41796588399999995</v>
          </cell>
          <cell r="Y17">
            <v>0.37255316999999993</v>
          </cell>
          <cell r="Z17">
            <v>0</v>
          </cell>
          <cell r="AA17">
            <v>74.364814778999985</v>
          </cell>
          <cell r="AB17">
            <v>3.3452313610793948E-2</v>
          </cell>
          <cell r="AC17">
            <v>0</v>
          </cell>
          <cell r="AD17">
            <v>3.3452313610793948E-2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11.756456</v>
          </cell>
          <cell r="AR17">
            <v>26.3</v>
          </cell>
          <cell r="AS17">
            <v>16.488442864</v>
          </cell>
          <cell r="AT17">
            <v>14.380580665999998</v>
          </cell>
          <cell r="AU17">
            <v>2.6394211340000004</v>
          </cell>
          <cell r="AV17">
            <v>0.60057041300000003</v>
          </cell>
          <cell r="AW17">
            <v>1.036056863</v>
          </cell>
          <cell r="AX17">
            <v>0.37276778499999996</v>
          </cell>
          <cell r="AY17">
            <v>11.756456</v>
          </cell>
          <cell r="AZ17">
            <v>38.056455999999997</v>
          </cell>
          <cell r="BA17">
            <v>54.544898863999997</v>
          </cell>
          <cell r="BB17">
            <v>68.92547952999999</v>
          </cell>
          <cell r="BC17">
            <v>71.564900663999993</v>
          </cell>
          <cell r="BD17">
            <v>72.165471076999992</v>
          </cell>
          <cell r="BE17">
            <v>73.201527939999991</v>
          </cell>
          <cell r="BF17">
            <v>73.574295724999985</v>
          </cell>
          <cell r="BG17">
            <v>73.992261608999982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11.756456</v>
          </cell>
          <cell r="BR17">
            <v>38.056455999999997</v>
          </cell>
          <cell r="BS17">
            <v>54.544898863999997</v>
          </cell>
          <cell r="BT17">
            <v>68.92547952999999</v>
          </cell>
          <cell r="BU17">
            <v>71.564900663999993</v>
          </cell>
          <cell r="BV17">
            <v>72.165471076999992</v>
          </cell>
          <cell r="BW17">
            <v>73.201527939999991</v>
          </cell>
          <cell r="BX17">
            <v>73.574295724999985</v>
          </cell>
          <cell r="BY17">
            <v>73.992261608999982</v>
          </cell>
          <cell r="BZ17">
            <v>0</v>
          </cell>
          <cell r="CA17">
            <v>0</v>
          </cell>
          <cell r="CB17">
            <v>0</v>
          </cell>
          <cell r="CC17">
            <v>38.056455999999997</v>
          </cell>
          <cell r="CD17">
            <v>0</v>
          </cell>
          <cell r="CE17">
            <v>38.056455999999997</v>
          </cell>
          <cell r="CF17" t="str">
            <v xml:space="preserve">n.a. </v>
          </cell>
        </row>
        <row r="18">
          <cell r="L18">
            <v>36</v>
          </cell>
          <cell r="M18">
            <v>0</v>
          </cell>
          <cell r="N18">
            <v>36</v>
          </cell>
          <cell r="Q18">
            <v>26.3</v>
          </cell>
          <cell r="R18">
            <v>16.488442864</v>
          </cell>
          <cell r="S18">
            <v>14.380580665999998</v>
          </cell>
          <cell r="T18">
            <v>2.6394211340000004</v>
          </cell>
          <cell r="U18">
            <v>0.60057041300000003</v>
          </cell>
          <cell r="V18">
            <v>1.036056863</v>
          </cell>
          <cell r="W18">
            <v>0.37276778499999996</v>
          </cell>
          <cell r="X18">
            <v>0.41796588399999995</v>
          </cell>
          <cell r="Y18">
            <v>0.37255316999999993</v>
          </cell>
          <cell r="Z18">
            <v>0</v>
          </cell>
          <cell r="AA18">
            <v>74.364814778999985</v>
          </cell>
          <cell r="AB18">
            <v>3.3452313610793948E-2</v>
          </cell>
          <cell r="AC18" t="str">
            <v xml:space="preserve"> </v>
          </cell>
          <cell r="AD18">
            <v>3.3452313610793948E-2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11.756456</v>
          </cell>
          <cell r="AR18">
            <v>26.3</v>
          </cell>
          <cell r="AS18">
            <v>16.488442864</v>
          </cell>
          <cell r="AT18">
            <v>14.380580665999998</v>
          </cell>
          <cell r="AU18">
            <v>2.6394211340000004</v>
          </cell>
          <cell r="AV18">
            <v>0.60057041300000003</v>
          </cell>
          <cell r="AW18">
            <v>1.036056863</v>
          </cell>
          <cell r="AX18">
            <v>0.37276778499999996</v>
          </cell>
          <cell r="AY18">
            <v>11.756456</v>
          </cell>
          <cell r="AZ18">
            <v>38.056455999999997</v>
          </cell>
          <cell r="BA18">
            <v>54.544898863999997</v>
          </cell>
          <cell r="BB18">
            <v>68.92547952999999</v>
          </cell>
          <cell r="BC18">
            <v>71.564900663999993</v>
          </cell>
          <cell r="BD18">
            <v>72.165471076999992</v>
          </cell>
          <cell r="BE18">
            <v>73.201527939999991</v>
          </cell>
          <cell r="BF18">
            <v>73.574295724999985</v>
          </cell>
          <cell r="BG18">
            <v>73.992261608999982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11.756456</v>
          </cell>
          <cell r="BR18">
            <v>38.056455999999997</v>
          </cell>
          <cell r="BS18">
            <v>54.544898863999997</v>
          </cell>
          <cell r="BT18">
            <v>68.92547952999999</v>
          </cell>
          <cell r="BU18">
            <v>71.564900663999993</v>
          </cell>
          <cell r="BV18">
            <v>72.165471076999992</v>
          </cell>
          <cell r="BW18">
            <v>73.201527939999991</v>
          </cell>
          <cell r="BX18">
            <v>73.574295724999985</v>
          </cell>
          <cell r="BY18">
            <v>73.992261608999982</v>
          </cell>
          <cell r="BZ18">
            <v>0</v>
          </cell>
          <cell r="CA18">
            <v>0</v>
          </cell>
          <cell r="CB18">
            <v>0</v>
          </cell>
          <cell r="CC18">
            <v>38.056455999999997</v>
          </cell>
          <cell r="CD18">
            <v>0</v>
          </cell>
          <cell r="CE18">
            <v>38.056455999999997</v>
          </cell>
          <cell r="CF18" t="str">
            <v xml:space="preserve">n.a. </v>
          </cell>
        </row>
        <row r="19">
          <cell r="L19">
            <v>387.18270000000001</v>
          </cell>
          <cell r="M19">
            <v>0</v>
          </cell>
          <cell r="N19">
            <v>387.18270000000001</v>
          </cell>
          <cell r="Q19">
            <v>35.094471764150001</v>
          </cell>
          <cell r="R19">
            <v>35.14656270695</v>
          </cell>
          <cell r="S19">
            <v>29.180717095710001</v>
          </cell>
          <cell r="T19">
            <v>31.759557582969997</v>
          </cell>
          <cell r="U19">
            <v>26.012900590530002</v>
          </cell>
          <cell r="V19">
            <v>28.550581069179998</v>
          </cell>
          <cell r="W19">
            <v>29.711161721580002</v>
          </cell>
          <cell r="X19">
            <v>29.501093009100003</v>
          </cell>
          <cell r="Y19">
            <v>16.481547299860001</v>
          </cell>
          <cell r="Z19">
            <v>54.881081765122673</v>
          </cell>
          <cell r="AA19">
            <v>407.57820320317273</v>
          </cell>
          <cell r="AB19">
            <v>0.3597821418076097</v>
          </cell>
          <cell r="AC19" t="e">
            <v>#VALUE!</v>
          </cell>
          <cell r="AD19">
            <v>0.3597821418076097</v>
          </cell>
          <cell r="AE19">
            <v>29.198869108833222</v>
          </cell>
          <cell r="AF19">
            <v>28.8</v>
          </cell>
          <cell r="AG19">
            <v>31.3</v>
          </cell>
          <cell r="AH19">
            <v>27.130943987791408</v>
          </cell>
          <cell r="AI19">
            <v>30.444743670989389</v>
          </cell>
          <cell r="AJ19">
            <v>28.784751352719894</v>
          </cell>
          <cell r="AK19">
            <v>31.027972937692418</v>
          </cell>
          <cell r="AL19">
            <v>31.818774086118658</v>
          </cell>
          <cell r="AM19">
            <v>31.975064531434899</v>
          </cell>
          <cell r="AN19">
            <v>40.148619127596049</v>
          </cell>
          <cell r="AO19">
            <v>39.130534348595681</v>
          </cell>
          <cell r="AP19">
            <v>6.3351749155667729</v>
          </cell>
          <cell r="AQ19">
            <v>26.924484573620003</v>
          </cell>
          <cell r="AR19">
            <v>3.7944717641499963</v>
          </cell>
          <cell r="AS19">
            <v>8.0156187191585921</v>
          </cell>
          <cell r="AT19">
            <v>-1.2640265752793898</v>
          </cell>
          <cell r="AU19">
            <v>2.9748062302501026</v>
          </cell>
          <cell r="AV19">
            <v>-5.0150723471624161</v>
          </cell>
          <cell r="AW19">
            <v>-3.2681930169386604</v>
          </cell>
          <cell r="AX19">
            <v>-2.2639028098548977</v>
          </cell>
          <cell r="AY19">
            <v>91.258528598020007</v>
          </cell>
          <cell r="AZ19">
            <v>126.35300036216999</v>
          </cell>
          <cell r="BA19">
            <v>161.49956306912</v>
          </cell>
          <cell r="BB19">
            <v>190.68028016483001</v>
          </cell>
          <cell r="BC19">
            <v>222.43983774780003</v>
          </cell>
          <cell r="BD19">
            <v>357.64563622913556</v>
          </cell>
          <cell r="BE19">
            <v>277.00331940751005</v>
          </cell>
          <cell r="BF19">
            <v>306.71448112909002</v>
          </cell>
          <cell r="BG19">
            <v>336.21557413819005</v>
          </cell>
          <cell r="BH19">
            <v>0</v>
          </cell>
          <cell r="BI19">
            <v>89.29886910883323</v>
          </cell>
          <cell r="BJ19">
            <v>116.42981309662463</v>
          </cell>
          <cell r="BK19">
            <v>146.87455676761402</v>
          </cell>
          <cell r="BL19">
            <v>175.65930812033389</v>
          </cell>
          <cell r="BM19">
            <v>206.68728105802634</v>
          </cell>
          <cell r="BN19">
            <v>238.50605514414499</v>
          </cell>
          <cell r="BO19">
            <v>270.48111967557992</v>
          </cell>
          <cell r="BP19">
            <v>310.629738803176</v>
          </cell>
          <cell r="BQ19">
            <v>91.258528598020007</v>
          </cell>
          <cell r="BR19">
            <v>37.05413125333677</v>
          </cell>
          <cell r="BS19">
            <v>45.069749972495373</v>
          </cell>
          <cell r="BT19">
            <v>43.805723397215992</v>
          </cell>
          <cell r="BU19">
            <v>46.780529627466109</v>
          </cell>
          <cell r="BV19">
            <v>41.765457280303671</v>
          </cell>
          <cell r="BW19">
            <v>38.497264263365032</v>
          </cell>
          <cell r="BX19">
            <v>36.233361453510128</v>
          </cell>
          <cell r="BY19">
            <v>25.585835335014067</v>
          </cell>
          <cell r="BZ19">
            <v>24.199999999999996</v>
          </cell>
          <cell r="CA19">
            <v>15.7</v>
          </cell>
          <cell r="CB19">
            <v>23.898</v>
          </cell>
          <cell r="CC19">
            <v>126.35300036216999</v>
          </cell>
          <cell r="CD19">
            <v>63.797999999999995</v>
          </cell>
          <cell r="CE19">
            <v>62.555000362169999</v>
          </cell>
          <cell r="CF19">
            <v>98.051663629220357</v>
          </cell>
        </row>
        <row r="20">
          <cell r="L20">
            <v>334.5376</v>
          </cell>
          <cell r="N20">
            <v>334.5376</v>
          </cell>
          <cell r="Q20">
            <v>22.9039720259</v>
          </cell>
          <cell r="R20">
            <v>25.0219692973</v>
          </cell>
          <cell r="S20">
            <v>21.114573597</v>
          </cell>
          <cell r="T20">
            <v>20.491068197259999</v>
          </cell>
          <cell r="U20">
            <v>18.793302554930001</v>
          </cell>
          <cell r="V20">
            <v>20.673125192440001</v>
          </cell>
          <cell r="W20">
            <v>21.788663787080001</v>
          </cell>
          <cell r="X20">
            <v>23.042011341850003</v>
          </cell>
          <cell r="Y20">
            <v>10.44828470136</v>
          </cell>
          <cell r="Z20">
            <v>47.236163857398111</v>
          </cell>
          <cell r="AA20">
            <v>281.14187918592813</v>
          </cell>
          <cell r="AB20">
            <v>0.31086268638339837</v>
          </cell>
          <cell r="AC20" t="str">
            <v xml:space="preserve"> </v>
          </cell>
          <cell r="AD20">
            <v>0.31086268638339837</v>
          </cell>
          <cell r="AE20">
            <v>22</v>
          </cell>
          <cell r="AF20">
            <v>22</v>
          </cell>
          <cell r="AG20">
            <v>22</v>
          </cell>
          <cell r="AH20">
            <v>23</v>
          </cell>
          <cell r="AI20">
            <v>26.92924657871426</v>
          </cell>
          <cell r="AJ20">
            <v>26.854149303394049</v>
          </cell>
          <cell r="AK20">
            <v>26.855239421008392</v>
          </cell>
          <cell r="AL20">
            <v>29.218076853133606</v>
          </cell>
          <cell r="AM20">
            <v>30.998947736553696</v>
          </cell>
          <cell r="AN20">
            <v>33.079835667980184</v>
          </cell>
          <cell r="AO20">
            <v>33.098148150243816</v>
          </cell>
          <cell r="AP20">
            <v>0.79152494470999457</v>
          </cell>
          <cell r="AQ20">
            <v>4.8372196887000065</v>
          </cell>
          <cell r="AR20">
            <v>0.90397202589999992</v>
          </cell>
          <cell r="AS20">
            <v>2.0219692973000001</v>
          </cell>
          <cell r="AT20">
            <v>-5.8146729817142599</v>
          </cell>
          <cell r="AU20">
            <v>-6.3630811061340502</v>
          </cell>
          <cell r="AV20">
            <v>-8.0619368660783906</v>
          </cell>
          <cell r="AW20">
            <v>-8.5449516606936058</v>
          </cell>
          <cell r="AX20">
            <v>-9.2102839494736948</v>
          </cell>
          <cell r="AY20">
            <v>49.628744633410001</v>
          </cell>
          <cell r="AZ20">
            <v>72.532716659309997</v>
          </cell>
          <cell r="BA20">
            <v>97.554685956610001</v>
          </cell>
          <cell r="BB20">
            <v>118.66925955361</v>
          </cell>
          <cell r="BC20">
            <v>139.16032775087001</v>
          </cell>
          <cell r="BD20">
            <v>157.9536303058</v>
          </cell>
          <cell r="BE20">
            <v>178.62675549824002</v>
          </cell>
          <cell r="BF20">
            <v>200.41541928532001</v>
          </cell>
          <cell r="BG20">
            <v>223.45743062717003</v>
          </cell>
          <cell r="BI20">
            <v>66</v>
          </cell>
          <cell r="BJ20">
            <v>89</v>
          </cell>
          <cell r="BK20">
            <v>115.92924657871426</v>
          </cell>
          <cell r="BL20">
            <v>142.78339588210829</v>
          </cell>
          <cell r="BM20">
            <v>169.6386353031167</v>
          </cell>
          <cell r="BN20">
            <v>198.8567121562503</v>
          </cell>
          <cell r="BO20">
            <v>229.855659892804</v>
          </cell>
          <cell r="BP20">
            <v>262.9354955607842</v>
          </cell>
          <cell r="BQ20">
            <v>49.628744633410001</v>
          </cell>
          <cell r="BR20">
            <v>6.5327166593099975</v>
          </cell>
          <cell r="BS20">
            <v>8.5546859566100011</v>
          </cell>
          <cell r="BT20">
            <v>2.7400129748957482</v>
          </cell>
          <cell r="BU20">
            <v>-3.6230681312382842</v>
          </cell>
          <cell r="BV20">
            <v>-11.685004997316696</v>
          </cell>
          <cell r="BW20">
            <v>-20.229956658010281</v>
          </cell>
          <cell r="BX20">
            <v>-29.440240607483986</v>
          </cell>
          <cell r="BY20">
            <v>-39.478064933614178</v>
          </cell>
          <cell r="BZ20">
            <v>16.5</v>
          </cell>
          <cell r="CA20">
            <v>10.1</v>
          </cell>
          <cell r="CB20">
            <v>18</v>
          </cell>
          <cell r="CC20">
            <v>72.532716659309997</v>
          </cell>
          <cell r="CD20">
            <v>44.6</v>
          </cell>
          <cell r="CE20">
            <v>27.932716659309996</v>
          </cell>
          <cell r="CF20">
            <v>62.629409550022409</v>
          </cell>
        </row>
        <row r="21">
          <cell r="L21">
            <v>146.351258</v>
          </cell>
          <cell r="N21">
            <v>146.351258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109.19289789080555</v>
          </cell>
          <cell r="V21">
            <v>0</v>
          </cell>
          <cell r="W21">
            <v>0</v>
          </cell>
          <cell r="X21">
            <v>0</v>
          </cell>
          <cell r="Y21">
            <v>31.230465983199998</v>
          </cell>
          <cell r="Z21">
            <v>7.9070483567900007</v>
          </cell>
          <cell r="AA21">
            <v>148.33041223079556</v>
          </cell>
          <cell r="AB21">
            <v>0.13599411610972822</v>
          </cell>
          <cell r="AC21" t="str">
            <v xml:space="preserve"> </v>
          </cell>
          <cell r="AD21">
            <v>0.13599411610972822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111.04121000000001</v>
          </cell>
          <cell r="AL21">
            <v>0</v>
          </cell>
          <cell r="AM21">
            <v>0</v>
          </cell>
          <cell r="AN21">
            <v>0</v>
          </cell>
          <cell r="AO21">
            <v>35.310048000000002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-1.8483121091944525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109.19289789080555</v>
          </cell>
          <cell r="BE21">
            <v>109.19289789080555</v>
          </cell>
          <cell r="BF21">
            <v>109.19289789080555</v>
          </cell>
          <cell r="BG21">
            <v>109.19289789080555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111.04121000000001</v>
          </cell>
          <cell r="BN21">
            <v>111.04121000000001</v>
          </cell>
          <cell r="BO21">
            <v>111.04121000000001</v>
          </cell>
          <cell r="BP21">
            <v>111.04121000000001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-1.8483121091944525</v>
          </cell>
          <cell r="BW21">
            <v>-1.8483121091944525</v>
          </cell>
          <cell r="BX21">
            <v>-1.8483121091944525</v>
          </cell>
          <cell r="BY21">
            <v>-1.8483121091944525</v>
          </cell>
          <cell r="CC21">
            <v>0</v>
          </cell>
          <cell r="CD21">
            <v>0</v>
          </cell>
          <cell r="CE21">
            <v>0</v>
          </cell>
          <cell r="CF21" t="str">
            <v xml:space="preserve">n.a. </v>
          </cell>
        </row>
        <row r="22">
          <cell r="L22">
            <v>52.645099999999999</v>
          </cell>
          <cell r="N22">
            <v>52.645099999999999</v>
          </cell>
          <cell r="Q22">
            <v>12.190499738249997</v>
          </cell>
          <cell r="R22">
            <v>10.12459340965</v>
          </cell>
          <cell r="S22">
            <v>8.0661434987099998</v>
          </cell>
          <cell r="T22">
            <v>11.26848938571</v>
          </cell>
          <cell r="U22">
            <v>7.2195980356000007</v>
          </cell>
          <cell r="V22">
            <v>7.8774558767399991</v>
          </cell>
          <cell r="W22">
            <v>7.9224979344999999</v>
          </cell>
          <cell r="X22">
            <v>6.4590816672500004</v>
          </cell>
          <cell r="Y22">
            <v>6.0332625985000004</v>
          </cell>
          <cell r="Z22">
            <v>7.6449179077245635</v>
          </cell>
          <cell r="AA22">
            <v>126.43632401724457</v>
          </cell>
          <cell r="AB22">
            <v>4.8919455424211347E-2</v>
          </cell>
          <cell r="AC22" t="str">
            <v xml:space="preserve"> </v>
          </cell>
          <cell r="AD22">
            <v>4.8919455424211347E-2</v>
          </cell>
          <cell r="AE22">
            <v>7.19886910883322</v>
          </cell>
          <cell r="AF22">
            <v>6.8000000000000007</v>
          </cell>
          <cell r="AG22">
            <v>9.3000000000000007</v>
          </cell>
          <cell r="AH22">
            <v>4.1309439877914071</v>
          </cell>
          <cell r="AI22">
            <v>3.5154970922751296</v>
          </cell>
          <cell r="AJ22">
            <v>1.9306020493258464</v>
          </cell>
          <cell r="AK22">
            <v>4.1727335166840263</v>
          </cell>
          <cell r="AL22">
            <v>2.6006972329850533</v>
          </cell>
          <cell r="AM22">
            <v>0.97611679488120406</v>
          </cell>
          <cell r="AN22">
            <v>7.0687834596158625</v>
          </cell>
          <cell r="AO22">
            <v>6.0323861983518672</v>
          </cell>
          <cell r="AP22">
            <v>5.5436499708567784</v>
          </cell>
          <cell r="AQ22">
            <v>22.087264884919996</v>
          </cell>
          <cell r="AR22">
            <v>2.8904997382499964</v>
          </cell>
          <cell r="AS22">
            <v>5.993649421858593</v>
          </cell>
          <cell r="AT22">
            <v>4.5506464064348702</v>
          </cell>
          <cell r="AU22">
            <v>9.3378873363841528</v>
          </cell>
          <cell r="AV22">
            <v>3.0468645189159744</v>
          </cell>
          <cell r="AW22">
            <v>5.2767586437549454</v>
          </cell>
          <cell r="AX22">
            <v>6.9463811396187962</v>
          </cell>
          <cell r="AY22">
            <v>41.629783964609999</v>
          </cell>
          <cell r="AZ22">
            <v>53.820283702859996</v>
          </cell>
          <cell r="BA22">
            <v>63.94487711251</v>
          </cell>
          <cell r="BB22">
            <v>72.011020611220005</v>
          </cell>
          <cell r="BC22">
            <v>83.279509996930003</v>
          </cell>
          <cell r="BD22">
            <v>90.499108032530003</v>
          </cell>
          <cell r="BE22">
            <v>98.376563909270004</v>
          </cell>
          <cell r="BF22">
            <v>106.29906184377</v>
          </cell>
          <cell r="BG22">
            <v>112.75814351102001</v>
          </cell>
          <cell r="BI22">
            <v>23.298869108833223</v>
          </cell>
          <cell r="BJ22">
            <v>27.429813096624631</v>
          </cell>
          <cell r="BK22">
            <v>30.945310188899761</v>
          </cell>
          <cell r="BL22">
            <v>32.875912238225609</v>
          </cell>
          <cell r="BM22">
            <v>37.048645754909636</v>
          </cell>
          <cell r="BN22">
            <v>39.649342987894691</v>
          </cell>
          <cell r="BO22">
            <v>40.625459782775899</v>
          </cell>
          <cell r="BP22">
            <v>47.694243242391764</v>
          </cell>
          <cell r="BQ22">
            <v>41.629783964609999</v>
          </cell>
          <cell r="BR22">
            <v>30.521414594026773</v>
          </cell>
          <cell r="BS22">
            <v>36.515064015885372</v>
          </cell>
          <cell r="BT22">
            <v>41.065710422320244</v>
          </cell>
          <cell r="BU22">
            <v>50.403597758704393</v>
          </cell>
          <cell r="BV22">
            <v>53.450462277620368</v>
          </cell>
          <cell r="BW22">
            <v>58.727220921375313</v>
          </cell>
          <cell r="BX22">
            <v>65.673602060994114</v>
          </cell>
          <cell r="BY22">
            <v>65.063900268628245</v>
          </cell>
          <cell r="BZ22">
            <v>7.6999999999999957</v>
          </cell>
          <cell r="CA22">
            <v>5.6</v>
          </cell>
          <cell r="CB22">
            <v>5.8979999999999997</v>
          </cell>
          <cell r="CC22">
            <v>53.820283702859996</v>
          </cell>
          <cell r="CD22">
            <v>19.197999999999993</v>
          </cell>
          <cell r="CE22">
            <v>34.622283702860003</v>
          </cell>
          <cell r="CF22">
            <v>180.34318003364942</v>
          </cell>
        </row>
        <row r="23">
          <cell r="L23">
            <v>1674.3179556702951</v>
          </cell>
          <cell r="M23">
            <v>8.8000000000000007</v>
          </cell>
          <cell r="N23">
            <v>1683.117955670295</v>
          </cell>
          <cell r="Q23">
            <v>163.61824812751036</v>
          </cell>
          <cell r="R23">
            <v>61.612279365768785</v>
          </cell>
          <cell r="S23">
            <v>90.096186472955367</v>
          </cell>
          <cell r="T23">
            <v>160.4210803613822</v>
          </cell>
          <cell r="U23">
            <v>297.39152626585241</v>
          </cell>
          <cell r="V23">
            <v>186.98624629550562</v>
          </cell>
          <cell r="W23">
            <v>231.99092437548458</v>
          </cell>
          <cell r="X23">
            <v>65.708967842202497</v>
          </cell>
          <cell r="Y23">
            <v>158.71604268705073</v>
          </cell>
          <cell r="Z23">
            <v>89.273360399922467</v>
          </cell>
          <cell r="AA23">
            <v>1685.5098574418048</v>
          </cell>
          <cell r="AB23">
            <v>1.4198339210365529</v>
          </cell>
          <cell r="AC23" t="e">
            <v>#VALUE!</v>
          </cell>
          <cell r="AD23">
            <v>1.4280111532525248</v>
          </cell>
          <cell r="AE23">
            <v>43.358681283538402</v>
          </cell>
          <cell r="AF23">
            <v>54.703301943100755</v>
          </cell>
          <cell r="AG23">
            <v>206.42999999999998</v>
          </cell>
          <cell r="AH23">
            <v>70.698789840206189</v>
          </cell>
          <cell r="AI23">
            <v>59.375908959537576</v>
          </cell>
          <cell r="AJ23">
            <v>96.220930635838158</v>
          </cell>
          <cell r="AK23">
            <v>335.83759517341042</v>
          </cell>
          <cell r="AL23">
            <v>85.101789017341048</v>
          </cell>
          <cell r="AM23">
            <v>224.30134537572255</v>
          </cell>
          <cell r="AN23">
            <v>94.061628612716802</v>
          </cell>
          <cell r="AO23">
            <v>129.78339337572254</v>
          </cell>
          <cell r="AP23">
            <v>83.805314235128307</v>
          </cell>
          <cell r="AQ23">
            <v>-12.008406786217934</v>
          </cell>
          <cell r="AR23">
            <v>-50.777339729859634</v>
          </cell>
          <cell r="AS23">
            <v>-12.611102625827407</v>
          </cell>
          <cell r="AT23">
            <v>27.177377234257804</v>
          </cell>
          <cell r="AU23">
            <v>59.458325550864039</v>
          </cell>
          <cell r="AV23">
            <v>-38.446068907558015</v>
          </cell>
          <cell r="AW23">
            <v>101.88445727816458</v>
          </cell>
          <cell r="AX23">
            <v>7.6895789997620341</v>
          </cell>
          <cell r="AY23">
            <v>169.85889067554956</v>
          </cell>
          <cell r="AZ23">
            <v>325.51155094568986</v>
          </cell>
          <cell r="BA23">
            <v>383.59923816006869</v>
          </cell>
          <cell r="BB23">
            <v>470.15252435386401</v>
          </cell>
          <cell r="BC23">
            <v>625.83178054056623</v>
          </cell>
          <cell r="BD23">
            <v>811.30850955592302</v>
          </cell>
          <cell r="BE23">
            <v>1104.3753511195941</v>
          </cell>
          <cell r="BF23">
            <v>1327.9476802744889</v>
          </cell>
          <cell r="BG23">
            <v>1393.6566481166917</v>
          </cell>
          <cell r="BH23">
            <v>98.061983226639157</v>
          </cell>
          <cell r="BI23">
            <v>304.49198322663915</v>
          </cell>
          <cell r="BJ23">
            <v>375.19077306684534</v>
          </cell>
          <cell r="BK23">
            <v>434.56668202638292</v>
          </cell>
          <cell r="BL23">
            <v>530.78761266222102</v>
          </cell>
          <cell r="BM23">
            <v>866.62520783563139</v>
          </cell>
          <cell r="BN23">
            <v>951.72699685297243</v>
          </cell>
          <cell r="BO23">
            <v>1176.0283422286952</v>
          </cell>
          <cell r="BP23">
            <v>1270.089970841412</v>
          </cell>
          <cell r="BQ23">
            <v>71.79690744891036</v>
          </cell>
          <cell r="BR23">
            <v>21.019567719050727</v>
          </cell>
          <cell r="BS23">
            <v>8.4084650932233131</v>
          </cell>
          <cell r="BT23">
            <v>35.585842327481132</v>
          </cell>
          <cell r="BU23">
            <v>95.044167878345149</v>
          </cell>
          <cell r="BV23">
            <v>53.876199611097185</v>
          </cell>
          <cell r="BW23">
            <v>152.64835426662171</v>
          </cell>
          <cell r="BX23">
            <v>151.91933804579378</v>
          </cell>
          <cell r="BY23">
            <v>123.5666772752795</v>
          </cell>
          <cell r="BZ23">
            <v>87.848982000000007</v>
          </cell>
          <cell r="CA23">
            <v>68.755261813999994</v>
          </cell>
          <cell r="CB23">
            <v>256.76741800000002</v>
          </cell>
          <cell r="CC23">
            <v>325.51155094568986</v>
          </cell>
          <cell r="CD23">
            <v>413.37166181400005</v>
          </cell>
          <cell r="CE23">
            <v>-87.860110868310187</v>
          </cell>
          <cell r="CF23">
            <v>-21.254507501252849</v>
          </cell>
        </row>
        <row r="24">
          <cell r="L24">
            <v>493.00005823502755</v>
          </cell>
          <cell r="M24">
            <v>8.8000000000000007</v>
          </cell>
          <cell r="N24">
            <v>501.80005823502756</v>
          </cell>
          <cell r="Q24">
            <v>20.389989183469996</v>
          </cell>
          <cell r="R24">
            <v>23.18330702766</v>
          </cell>
          <cell r="S24">
            <v>26.06416653558</v>
          </cell>
          <cell r="T24">
            <v>47.061405926010011</v>
          </cell>
          <cell r="U24">
            <v>30.953203019040004</v>
          </cell>
          <cell r="V24">
            <v>36.708243836569999</v>
          </cell>
          <cell r="W24">
            <v>24.578930537091001</v>
          </cell>
          <cell r="X24">
            <v>18.250467203880003</v>
          </cell>
          <cell r="Y24">
            <v>20.02734643026</v>
          </cell>
          <cell r="Z24">
            <v>54.986501595973827</v>
          </cell>
          <cell r="AA24">
            <v>364.86700234252476</v>
          </cell>
          <cell r="AB24">
            <v>0.45811090439493946</v>
          </cell>
          <cell r="AC24">
            <v>8.1772322159718545E-3</v>
          </cell>
          <cell r="AD24">
            <v>0.46628813661091134</v>
          </cell>
          <cell r="AE24">
            <v>27.7</v>
          </cell>
          <cell r="AF24">
            <v>36</v>
          </cell>
          <cell r="AG24">
            <v>32.700000000000003</v>
          </cell>
          <cell r="AH24">
            <v>24.7</v>
          </cell>
          <cell r="AI24">
            <v>31.9</v>
          </cell>
          <cell r="AJ24">
            <v>52.1</v>
          </cell>
          <cell r="AK24">
            <v>39</v>
          </cell>
          <cell r="AL24">
            <v>43.2</v>
          </cell>
          <cell r="AM24">
            <v>43.2</v>
          </cell>
          <cell r="AN24">
            <v>43.2</v>
          </cell>
          <cell r="AO24">
            <v>43.2</v>
          </cell>
          <cell r="AP24">
            <v>10.564640287859877</v>
          </cell>
          <cell r="AQ24">
            <v>-11.601199240870002</v>
          </cell>
          <cell r="AR24">
            <v>-12.310010816530006</v>
          </cell>
          <cell r="AS24">
            <v>-1.5166929723399996</v>
          </cell>
          <cell r="AT24">
            <v>-5.8358334644199985</v>
          </cell>
          <cell r="AU24">
            <v>-5.0385940739899908</v>
          </cell>
          <cell r="AV24">
            <v>-8.0467969809599964</v>
          </cell>
          <cell r="AW24">
            <v>-6.4917561634300043</v>
          </cell>
          <cell r="AX24">
            <v>-18.621069462909002</v>
          </cell>
          <cell r="AY24">
            <v>62.663441046989874</v>
          </cell>
          <cell r="AZ24">
            <v>83.053430230459867</v>
          </cell>
          <cell r="BA24">
            <v>106.23673725811986</v>
          </cell>
          <cell r="BB24">
            <v>132.30090379369986</v>
          </cell>
          <cell r="BC24">
            <v>179.36230971970986</v>
          </cell>
          <cell r="BD24">
            <v>210.31551273874987</v>
          </cell>
          <cell r="BE24">
            <v>247.02375657531988</v>
          </cell>
          <cell r="BF24">
            <v>271.60268711241088</v>
          </cell>
          <cell r="BG24">
            <v>289.8531543162909</v>
          </cell>
          <cell r="BH24">
            <v>63.7</v>
          </cell>
          <cell r="BI24">
            <v>96.4</v>
          </cell>
          <cell r="BJ24">
            <v>121.10000000000001</v>
          </cell>
          <cell r="BK24">
            <v>153</v>
          </cell>
          <cell r="BL24">
            <v>205.1</v>
          </cell>
          <cell r="BM24">
            <v>244.1</v>
          </cell>
          <cell r="BN24">
            <v>287.3</v>
          </cell>
          <cell r="BO24">
            <v>330.5</v>
          </cell>
          <cell r="BP24">
            <v>373.7</v>
          </cell>
          <cell r="BQ24">
            <v>-1.0365589530101289</v>
          </cell>
          <cell r="BR24">
            <v>-13.346569769540139</v>
          </cell>
          <cell r="BS24">
            <v>-14.863262741880149</v>
          </cell>
          <cell r="BT24">
            <v>-20.69909620630014</v>
          </cell>
          <cell r="BU24">
            <v>-25.737690280290138</v>
          </cell>
          <cell r="BV24">
            <v>-33.784487261250121</v>
          </cell>
          <cell r="BW24">
            <v>-40.276243424680132</v>
          </cell>
          <cell r="BX24">
            <v>-58.897312887589123</v>
          </cell>
          <cell r="BY24">
            <v>-83.846845683709091</v>
          </cell>
          <cell r="BZ24">
            <v>25.247000000000003</v>
          </cell>
          <cell r="CA24">
            <v>20.698</v>
          </cell>
          <cell r="CB24">
            <v>19.547000000000001</v>
          </cell>
          <cell r="CC24">
            <v>83.053430230459867</v>
          </cell>
          <cell r="CD24">
            <v>65.492000000000004</v>
          </cell>
          <cell r="CE24">
            <v>17.561430230459862</v>
          </cell>
          <cell r="CF24">
            <v>26.814618931258561</v>
          </cell>
        </row>
        <row r="25">
          <cell r="L25">
            <v>74.080139435267796</v>
          </cell>
          <cell r="N25">
            <v>74.080139435267796</v>
          </cell>
          <cell r="Q25">
            <v>20.419145816216478</v>
          </cell>
          <cell r="R25">
            <v>18.153312371182583</v>
          </cell>
          <cell r="S25">
            <v>17.05947118514537</v>
          </cell>
          <cell r="T25">
            <v>12.247566229500725</v>
          </cell>
          <cell r="U25">
            <v>25.380658931673061</v>
          </cell>
          <cell r="V25">
            <v>21.110588443768986</v>
          </cell>
          <cell r="W25">
            <v>19.332088271396032</v>
          </cell>
          <cell r="X25">
            <v>22.45435902849901</v>
          </cell>
          <cell r="Y25">
            <v>36.47583390597061</v>
          </cell>
          <cell r="Z25">
            <v>17.618997905190007</v>
          </cell>
          <cell r="AA25">
            <v>225.48435435511669</v>
          </cell>
          <cell r="AB25">
            <v>6.8837557131108951E-2</v>
          </cell>
          <cell r="AC25" t="str">
            <v xml:space="preserve"> </v>
          </cell>
          <cell r="AD25">
            <v>6.8837557131108951E-2</v>
          </cell>
          <cell r="AE25">
            <v>2</v>
          </cell>
          <cell r="AF25">
            <v>4.0999999999999996</v>
          </cell>
          <cell r="AG25">
            <v>5</v>
          </cell>
          <cell r="AH25">
            <v>22</v>
          </cell>
          <cell r="AI25">
            <v>10.4</v>
          </cell>
          <cell r="AJ25">
            <v>11.8</v>
          </cell>
          <cell r="AK25">
            <v>23.4</v>
          </cell>
          <cell r="AL25">
            <v>7.2</v>
          </cell>
          <cell r="AM25">
            <v>7.2</v>
          </cell>
          <cell r="AN25">
            <v>7.2</v>
          </cell>
          <cell r="AO25">
            <v>7.2</v>
          </cell>
          <cell r="AP25">
            <v>6.741418895517878</v>
          </cell>
          <cell r="AQ25">
            <v>2.3909133710559747</v>
          </cell>
          <cell r="AR25">
            <v>15.419145816216478</v>
          </cell>
          <cell r="AS25">
            <v>-3.846687628817417</v>
          </cell>
          <cell r="AT25">
            <v>6.6594711851453692</v>
          </cell>
          <cell r="AU25">
            <v>0.44756622950072433</v>
          </cell>
          <cell r="AV25">
            <v>1.9806589316730623</v>
          </cell>
          <cell r="AW25">
            <v>13.910588443768987</v>
          </cell>
          <cell r="AX25">
            <v>12.132088271396032</v>
          </cell>
          <cell r="AY25">
            <v>15.232332266573852</v>
          </cell>
          <cell r="AZ25">
            <v>35.651478082790334</v>
          </cell>
          <cell r="BA25">
            <v>53.804790453972913</v>
          </cell>
          <cell r="BB25">
            <v>70.864261639118283</v>
          </cell>
          <cell r="BC25">
            <v>83.111827868619002</v>
          </cell>
          <cell r="BD25">
            <v>108.49248680029206</v>
          </cell>
          <cell r="BE25">
            <v>129.60307524406105</v>
          </cell>
          <cell r="BF25">
            <v>148.93516351545708</v>
          </cell>
          <cell r="BG25">
            <v>171.38952254395608</v>
          </cell>
          <cell r="BH25">
            <v>6.1</v>
          </cell>
          <cell r="BI25">
            <v>11.1</v>
          </cell>
          <cell r="BJ25">
            <v>33.1</v>
          </cell>
          <cell r="BK25">
            <v>43.5</v>
          </cell>
          <cell r="BL25">
            <v>55.3</v>
          </cell>
          <cell r="BM25">
            <v>78.699999999999989</v>
          </cell>
          <cell r="BN25">
            <v>85.899999999999991</v>
          </cell>
          <cell r="BO25">
            <v>93.1</v>
          </cell>
          <cell r="BP25">
            <v>100.3</v>
          </cell>
          <cell r="BQ25">
            <v>9.1323322665738527</v>
          </cell>
          <cell r="BR25">
            <v>24.551478082790332</v>
          </cell>
          <cell r="BS25">
            <v>20.704790453972912</v>
          </cell>
          <cell r="BT25">
            <v>27.364261639118283</v>
          </cell>
          <cell r="BU25">
            <v>27.811827868619005</v>
          </cell>
          <cell r="BV25">
            <v>29.792486800292068</v>
          </cell>
          <cell r="BW25">
            <v>43.703075244061054</v>
          </cell>
          <cell r="BX25">
            <v>55.835163515457083</v>
          </cell>
          <cell r="BY25">
            <v>71.089522543956079</v>
          </cell>
          <cell r="BZ25">
            <v>23.351859999999999</v>
          </cell>
          <cell r="CA25">
            <v>20.5769068</v>
          </cell>
          <cell r="CB25">
            <v>29.963000000000001</v>
          </cell>
          <cell r="CC25">
            <v>35.651478082790334</v>
          </cell>
          <cell r="CD25">
            <v>73.891766799999999</v>
          </cell>
          <cell r="CE25">
            <v>-38.240288717209665</v>
          </cell>
          <cell r="CF25">
            <v>-51.751758515550428</v>
          </cell>
        </row>
        <row r="26">
          <cell r="L26">
            <v>10.8</v>
          </cell>
          <cell r="N26">
            <v>10.8</v>
          </cell>
          <cell r="Q26">
            <v>7.4463383106399998</v>
          </cell>
          <cell r="R26">
            <v>8.1457029190000002E-2</v>
          </cell>
          <cell r="S26">
            <v>0</v>
          </cell>
          <cell r="T26">
            <v>0</v>
          </cell>
          <cell r="U26">
            <v>9.3261672939999998E-2</v>
          </cell>
          <cell r="V26">
            <v>0.87509684561000001</v>
          </cell>
          <cell r="W26">
            <v>6.2785879759299998</v>
          </cell>
          <cell r="X26">
            <v>0</v>
          </cell>
          <cell r="Y26">
            <v>0</v>
          </cell>
          <cell r="Z26">
            <v>0</v>
          </cell>
          <cell r="AA26">
            <v>15.571623193810002</v>
          </cell>
          <cell r="AB26">
            <v>1.0035694083238185E-2</v>
          </cell>
          <cell r="AC26" t="str">
            <v xml:space="preserve"> </v>
          </cell>
          <cell r="AD26">
            <v>1.0035694083238185E-2</v>
          </cell>
          <cell r="AE26">
            <v>1.5389999999999999</v>
          </cell>
          <cell r="AF26">
            <v>2.1778</v>
          </cell>
          <cell r="AG26">
            <v>19.13</v>
          </cell>
          <cell r="AH26">
            <v>1.2230000000000001</v>
          </cell>
          <cell r="AI26">
            <v>3.2370000000000001</v>
          </cell>
          <cell r="AJ26">
            <v>2</v>
          </cell>
          <cell r="AK26">
            <v>3.1</v>
          </cell>
          <cell r="AL26">
            <v>3.5</v>
          </cell>
          <cell r="AM26">
            <v>3.5</v>
          </cell>
          <cell r="AN26">
            <v>3.5</v>
          </cell>
          <cell r="AO26">
            <v>3.5</v>
          </cell>
          <cell r="AP26">
            <v>-0.74211864049999998</v>
          </cell>
          <cell r="AQ26">
            <v>-2.1778</v>
          </cell>
          <cell r="AR26">
            <v>-11.683661689359999</v>
          </cell>
          <cell r="AS26">
            <v>-1.14154297081</v>
          </cell>
          <cell r="AT26">
            <v>-3.2370000000000001</v>
          </cell>
          <cell r="AU26">
            <v>-2</v>
          </cell>
          <cell r="AV26">
            <v>-3.0067383270599999</v>
          </cell>
          <cell r="AW26">
            <v>-2.6249031543900001</v>
          </cell>
          <cell r="AX26">
            <v>2.7785879759299998</v>
          </cell>
          <cell r="AY26">
            <v>0.79688135949999994</v>
          </cell>
          <cell r="AZ26">
            <v>8.2432196701400002</v>
          </cell>
          <cell r="BA26">
            <v>8.3246766993300003</v>
          </cell>
          <cell r="BB26">
            <v>8.3246766993300003</v>
          </cell>
          <cell r="BC26">
            <v>8.3246766993300003</v>
          </cell>
          <cell r="BD26">
            <v>8.417938372270001</v>
          </cell>
          <cell r="BE26">
            <v>9.2930352178800018</v>
          </cell>
          <cell r="BF26">
            <v>15.571623193810002</v>
          </cell>
          <cell r="BG26">
            <v>15.571623193810002</v>
          </cell>
          <cell r="BH26">
            <v>3.7168000000000001</v>
          </cell>
          <cell r="BI26">
            <v>22.846799999999998</v>
          </cell>
          <cell r="BJ26">
            <v>24.069799999999997</v>
          </cell>
          <cell r="BK26">
            <v>27.306799999999996</v>
          </cell>
          <cell r="BL26">
            <v>29.306799999999996</v>
          </cell>
          <cell r="BM26">
            <v>32.406799999999997</v>
          </cell>
          <cell r="BN26">
            <v>35.906799999999997</v>
          </cell>
          <cell r="BO26">
            <v>39.406799999999997</v>
          </cell>
          <cell r="BP26">
            <v>42.906799999999997</v>
          </cell>
          <cell r="BQ26">
            <v>-2.9199186405000002</v>
          </cell>
          <cell r="BR26">
            <v>-14.603580329859998</v>
          </cell>
          <cell r="BS26">
            <v>-15.745123300669997</v>
          </cell>
          <cell r="BT26">
            <v>-18.982123300669997</v>
          </cell>
          <cell r="BU26">
            <v>-20.982123300669997</v>
          </cell>
          <cell r="BV26">
            <v>-23.988861627729996</v>
          </cell>
          <cell r="BW26">
            <v>-26.613764782119993</v>
          </cell>
          <cell r="BX26">
            <v>-23.835176806189995</v>
          </cell>
          <cell r="BY26">
            <v>-27.335176806189995</v>
          </cell>
          <cell r="BZ26">
            <v>0.55522199999999999</v>
          </cell>
          <cell r="CA26">
            <v>0.17439501400000001</v>
          </cell>
          <cell r="CB26">
            <v>0.149418</v>
          </cell>
          <cell r="CC26">
            <v>8.2432196701400002</v>
          </cell>
          <cell r="CD26">
            <v>0.87903501400000006</v>
          </cell>
          <cell r="CE26">
            <v>7.36418465614</v>
          </cell>
          <cell r="CF26">
            <v>837.75782976262644</v>
          </cell>
        </row>
        <row r="27">
          <cell r="Q27">
            <v>7.9655878573700001</v>
          </cell>
          <cell r="R27">
            <v>3.5245921513900003</v>
          </cell>
          <cell r="S27">
            <v>3.5429002791599995</v>
          </cell>
          <cell r="T27">
            <v>4.7418241746799987</v>
          </cell>
          <cell r="U27">
            <v>2.7218993596900005</v>
          </cell>
          <cell r="V27">
            <v>3.1123026226399997</v>
          </cell>
          <cell r="W27">
            <v>8.4185952205899994</v>
          </cell>
          <cell r="X27">
            <v>0</v>
          </cell>
          <cell r="Y27">
            <v>0</v>
          </cell>
          <cell r="Z27">
            <v>0</v>
          </cell>
          <cell r="AA27">
            <v>43.863806238139993</v>
          </cell>
        </row>
        <row r="28">
          <cell r="L28">
            <v>186.15</v>
          </cell>
          <cell r="N28">
            <v>186.15</v>
          </cell>
          <cell r="Q28">
            <v>5.0113765807009782</v>
          </cell>
          <cell r="R28">
            <v>4.7818756766337636</v>
          </cell>
          <cell r="S28">
            <v>21.554095750260004</v>
          </cell>
          <cell r="T28">
            <v>5.9497288321294901</v>
          </cell>
          <cell r="U28">
            <v>3.9456540861499994</v>
          </cell>
          <cell r="V28">
            <v>21.941462904838779</v>
          </cell>
          <cell r="W28">
            <v>6.9551681920775339</v>
          </cell>
          <cell r="X28">
            <v>11.505704975772867</v>
          </cell>
          <cell r="Y28">
            <v>5.8337863561200001</v>
          </cell>
          <cell r="Z28">
            <v>7.3605258967185696</v>
          </cell>
          <cell r="AA28">
            <v>167.42776221485198</v>
          </cell>
          <cell r="AB28">
            <v>0.17297633829581371</v>
          </cell>
          <cell r="AC28" t="str">
            <v xml:space="preserve"> </v>
          </cell>
          <cell r="AD28">
            <v>0.17297633829581371</v>
          </cell>
          <cell r="AE28">
            <v>10.119681283538403</v>
          </cell>
          <cell r="AF28">
            <v>10.35904385061521</v>
          </cell>
          <cell r="AG28">
            <v>9.3999999999999986</v>
          </cell>
          <cell r="AH28">
            <v>7.7757898402061905</v>
          </cell>
          <cell r="AI28">
            <v>10.8</v>
          </cell>
          <cell r="AJ28">
            <v>24</v>
          </cell>
          <cell r="AK28">
            <v>5.2</v>
          </cell>
          <cell r="AL28">
            <v>29.5</v>
          </cell>
          <cell r="AM28">
            <v>29.5</v>
          </cell>
          <cell r="AN28">
            <v>29.5</v>
          </cell>
          <cell r="AO28">
            <v>29.5</v>
          </cell>
          <cell r="AP28">
            <v>53.538706444161605</v>
          </cell>
          <cell r="AQ28">
            <v>-1.4290486148652075</v>
          </cell>
          <cell r="AR28">
            <v>-4.3886234192990203</v>
          </cell>
          <cell r="AS28">
            <v>-2.9939141635724269</v>
          </cell>
          <cell r="AT28">
            <v>10.754095750260003</v>
          </cell>
          <cell r="AU28">
            <v>-18.050271167870509</v>
          </cell>
          <cell r="AV28">
            <v>-1.2543459138500008</v>
          </cell>
          <cell r="AW28">
            <v>-7.5585370951612205</v>
          </cell>
          <cell r="AX28">
            <v>-22.544831807922467</v>
          </cell>
          <cell r="AY28">
            <v>72.588382963450016</v>
          </cell>
          <cell r="AZ28">
            <v>77.599759544150999</v>
          </cell>
          <cell r="BA28">
            <v>82.381635220784759</v>
          </cell>
          <cell r="BB28">
            <v>103.93573097104476</v>
          </cell>
          <cell r="BC28">
            <v>109.88545980317426</v>
          </cell>
          <cell r="BD28">
            <v>113.83111388932426</v>
          </cell>
          <cell r="BE28">
            <v>135.77257679416303</v>
          </cell>
          <cell r="BF28">
            <v>142.72774498624057</v>
          </cell>
          <cell r="BG28">
            <v>154.23344996201342</v>
          </cell>
          <cell r="BH28">
            <v>20.478725134153613</v>
          </cell>
          <cell r="BI28">
            <v>29.878725134153612</v>
          </cell>
          <cell r="BJ28">
            <v>37.654514974359799</v>
          </cell>
          <cell r="BK28">
            <v>48.454514974359796</v>
          </cell>
          <cell r="BL28">
            <v>72.454514974359796</v>
          </cell>
          <cell r="BM28">
            <v>77.654514974359799</v>
          </cell>
          <cell r="BN28">
            <v>107.1545149743598</v>
          </cell>
          <cell r="BO28">
            <v>136.65451497435981</v>
          </cell>
          <cell r="BP28">
            <v>166.15451497435981</v>
          </cell>
          <cell r="BQ28">
            <v>52.109657829296403</v>
          </cell>
          <cell r="BR28">
            <v>47.721034409997387</v>
          </cell>
          <cell r="BS28">
            <v>44.72712024642496</v>
          </cell>
          <cell r="BT28">
            <v>55.481215996684966</v>
          </cell>
          <cell r="BU28">
            <v>37.430944828814461</v>
          </cell>
          <cell r="BV28">
            <v>36.176598914964458</v>
          </cell>
          <cell r="BW28">
            <v>28.618061819803231</v>
          </cell>
          <cell r="BX28">
            <v>6.073230011880753</v>
          </cell>
          <cell r="BY28">
            <v>-11.921065012346389</v>
          </cell>
          <cell r="BZ28">
            <v>32.994900000000001</v>
          </cell>
          <cell r="CA28">
            <v>16.900000000000002</v>
          </cell>
          <cell r="CB28">
            <v>8.8000000000000007</v>
          </cell>
          <cell r="CC28">
            <v>77.599759544150999</v>
          </cell>
          <cell r="CD28">
            <v>58.694900000000004</v>
          </cell>
          <cell r="CE28">
            <v>18.904859544150995</v>
          </cell>
          <cell r="CF28">
            <v>32.208691971791417</v>
          </cell>
        </row>
        <row r="29">
          <cell r="L29">
            <v>650.67629999999997</v>
          </cell>
          <cell r="M29">
            <v>0</v>
          </cell>
          <cell r="N29">
            <v>650.67629999999997</v>
          </cell>
          <cell r="Q29">
            <v>100</v>
          </cell>
          <cell r="R29">
            <v>0</v>
          </cell>
          <cell r="S29">
            <v>17.899999999999999</v>
          </cell>
          <cell r="T29">
            <v>88.812268683499994</v>
          </cell>
          <cell r="U29">
            <v>114.15</v>
          </cell>
          <cell r="V29">
            <v>98.247960756910004</v>
          </cell>
          <cell r="W29">
            <v>150.15</v>
          </cell>
          <cell r="X29">
            <v>0.5</v>
          </cell>
          <cell r="Y29">
            <v>58.708274347809997</v>
          </cell>
          <cell r="Z29">
            <v>0.14164135505006925</v>
          </cell>
          <cell r="AA29">
            <v>633.51014514327005</v>
          </cell>
          <cell r="AB29">
            <v>0.60462854574197344</v>
          </cell>
          <cell r="AC29" t="str">
            <v xml:space="preserve"> </v>
          </cell>
          <cell r="AD29">
            <v>0.60462854574197344</v>
          </cell>
          <cell r="AE29">
            <v>0</v>
          </cell>
          <cell r="AF29">
            <v>0</v>
          </cell>
          <cell r="AG29">
            <v>138.19999999999999</v>
          </cell>
          <cell r="AH29">
            <v>0</v>
          </cell>
          <cell r="AI29">
            <v>0</v>
          </cell>
          <cell r="AJ29">
            <v>0</v>
          </cell>
          <cell r="AK29">
            <v>139.078495</v>
          </cell>
          <cell r="AL29">
            <v>0</v>
          </cell>
          <cell r="AM29">
            <v>139.078</v>
          </cell>
          <cell r="AN29">
            <v>0</v>
          </cell>
          <cell r="AO29">
            <v>0</v>
          </cell>
          <cell r="AP29">
            <v>4.4000000000000004</v>
          </cell>
          <cell r="AQ29">
            <v>0.5</v>
          </cell>
          <cell r="AR29">
            <v>-38.199999999999989</v>
          </cell>
          <cell r="AS29">
            <v>0</v>
          </cell>
          <cell r="AT29">
            <v>17.899999999999999</v>
          </cell>
          <cell r="AU29">
            <v>88.812268683499994</v>
          </cell>
          <cell r="AV29">
            <v>-24.928494999999998</v>
          </cell>
          <cell r="AW29">
            <v>98.247960756910004</v>
          </cell>
          <cell r="AX29">
            <v>11.072000000000003</v>
          </cell>
          <cell r="AY29">
            <v>4.9000000000000004</v>
          </cell>
          <cell r="AZ29">
            <v>104.9</v>
          </cell>
          <cell r="BA29">
            <v>104.9</v>
          </cell>
          <cell r="BB29">
            <v>122.8</v>
          </cell>
          <cell r="BC29">
            <v>211.61226868349999</v>
          </cell>
          <cell r="BD29">
            <v>325.7622686835</v>
          </cell>
          <cell r="BE29">
            <v>424.01022944041</v>
          </cell>
          <cell r="BF29">
            <v>574.16022944041003</v>
          </cell>
          <cell r="BG29">
            <v>574.66022944041003</v>
          </cell>
          <cell r="BH29">
            <v>0</v>
          </cell>
          <cell r="BI29">
            <v>138.19999999999999</v>
          </cell>
          <cell r="BJ29">
            <v>138.19999999999999</v>
          </cell>
          <cell r="BK29">
            <v>138.19999999999999</v>
          </cell>
          <cell r="BL29">
            <v>138.19999999999999</v>
          </cell>
          <cell r="BM29">
            <v>277.27849500000002</v>
          </cell>
          <cell r="BN29">
            <v>277.27849500000002</v>
          </cell>
          <cell r="BO29">
            <v>416.356495</v>
          </cell>
          <cell r="BP29">
            <v>416.356495</v>
          </cell>
          <cell r="BQ29">
            <v>4.9000000000000004</v>
          </cell>
          <cell r="BR29">
            <v>-33.29999999999999</v>
          </cell>
          <cell r="BS29">
            <v>-33.29999999999999</v>
          </cell>
          <cell r="BT29">
            <v>-15.399999999999991</v>
          </cell>
          <cell r="BU29">
            <v>73.412268683500002</v>
          </cell>
          <cell r="BV29">
            <v>48.483773683500004</v>
          </cell>
          <cell r="BW29">
            <v>146.73173444041001</v>
          </cell>
          <cell r="BX29">
            <v>157.80373444041004</v>
          </cell>
          <cell r="BY29">
            <v>158.30373444041004</v>
          </cell>
          <cell r="BZ29">
            <v>0</v>
          </cell>
          <cell r="CA29">
            <v>8.5</v>
          </cell>
          <cell r="CB29">
            <v>189.3</v>
          </cell>
          <cell r="CC29">
            <v>104.9</v>
          </cell>
          <cell r="CD29">
            <v>197.8</v>
          </cell>
          <cell r="CE29">
            <v>-92.9</v>
          </cell>
          <cell r="CF29">
            <v>-46.96663296258847</v>
          </cell>
        </row>
        <row r="30">
          <cell r="G30" t="str">
            <v>Ecopetrol</v>
          </cell>
          <cell r="L30">
            <v>207</v>
          </cell>
          <cell r="N30">
            <v>207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103.5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103.5</v>
          </cell>
          <cell r="AB30">
            <v>0.19235080326206519</v>
          </cell>
          <cell r="AC30" t="str">
            <v xml:space="preserve"> </v>
          </cell>
          <cell r="AD30">
            <v>0.19235080326206519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139.078495</v>
          </cell>
          <cell r="AL30">
            <v>0</v>
          </cell>
          <cell r="AM30">
            <v>139.078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-35.578495000000004</v>
          </cell>
          <cell r="AW30">
            <v>0</v>
          </cell>
          <cell r="AX30">
            <v>-139.078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103.5</v>
          </cell>
          <cell r="BE30">
            <v>103.5</v>
          </cell>
          <cell r="BF30">
            <v>103.5</v>
          </cell>
          <cell r="BG30">
            <v>103.5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139.078495</v>
          </cell>
          <cell r="BN30">
            <v>139.078495</v>
          </cell>
          <cell r="BO30">
            <v>278.15649500000001</v>
          </cell>
          <cell r="BP30">
            <v>278.15649500000001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-35.578495000000004</v>
          </cell>
          <cell r="BW30">
            <v>-35.578495000000004</v>
          </cell>
          <cell r="BX30">
            <v>-174.65649500000001</v>
          </cell>
          <cell r="BY30">
            <v>-174.65649500000001</v>
          </cell>
          <cell r="CC30">
            <v>0</v>
          </cell>
          <cell r="CD30">
            <v>0</v>
          </cell>
          <cell r="CE30">
            <v>0</v>
          </cell>
          <cell r="CF30" t="str">
            <v xml:space="preserve">n.a. </v>
          </cell>
        </row>
        <row r="31">
          <cell r="G31" t="str">
            <v>Telecom</v>
          </cell>
          <cell r="L31">
            <v>40.799999999999997</v>
          </cell>
          <cell r="N31">
            <v>40.799999999999997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3.7912622092233138E-2</v>
          </cell>
          <cell r="AC31" t="str">
            <v xml:space="preserve"> </v>
          </cell>
          <cell r="AD31">
            <v>3.7912622092233138E-2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CC31">
            <v>0</v>
          </cell>
          <cell r="CD31">
            <v>0</v>
          </cell>
          <cell r="CE31">
            <v>0</v>
          </cell>
          <cell r="CF31" t="str">
            <v xml:space="preserve">n.a. </v>
          </cell>
        </row>
        <row r="32">
          <cell r="G32" t="str">
            <v>Banco de la República</v>
          </cell>
          <cell r="L32">
            <v>99.999999999999986</v>
          </cell>
          <cell r="N32">
            <v>99.999999999999986</v>
          </cell>
          <cell r="O32">
            <v>0</v>
          </cell>
          <cell r="P32">
            <v>0</v>
          </cell>
          <cell r="Q32">
            <v>100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100</v>
          </cell>
          <cell r="AB32">
            <v>9.2923093363316514E-2</v>
          </cell>
          <cell r="AC32" t="str">
            <v xml:space="preserve"> </v>
          </cell>
          <cell r="AD32">
            <v>9.2923093363316514E-2</v>
          </cell>
          <cell r="AE32">
            <v>0</v>
          </cell>
          <cell r="AF32">
            <v>0</v>
          </cell>
          <cell r="AG32">
            <v>138.19999999999999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-38.199999999999989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100</v>
          </cell>
          <cell r="BA32">
            <v>100</v>
          </cell>
          <cell r="BB32">
            <v>100</v>
          </cell>
          <cell r="BC32">
            <v>100</v>
          </cell>
          <cell r="BD32">
            <v>100</v>
          </cell>
          <cell r="BE32">
            <v>100</v>
          </cell>
          <cell r="BF32">
            <v>100</v>
          </cell>
          <cell r="BG32">
            <v>100</v>
          </cell>
          <cell r="BH32">
            <v>0</v>
          </cell>
          <cell r="BI32">
            <v>138.19999999999999</v>
          </cell>
          <cell r="BJ32">
            <v>138.19999999999999</v>
          </cell>
          <cell r="BK32">
            <v>138.19999999999999</v>
          </cell>
          <cell r="BL32">
            <v>138.19999999999999</v>
          </cell>
          <cell r="BM32">
            <v>138.19999999999999</v>
          </cell>
          <cell r="BN32">
            <v>138.19999999999999</v>
          </cell>
          <cell r="BO32">
            <v>138.19999999999999</v>
          </cell>
          <cell r="BP32">
            <v>138.19999999999999</v>
          </cell>
          <cell r="BQ32">
            <v>0</v>
          </cell>
          <cell r="BR32">
            <v>-38.199999999999989</v>
          </cell>
          <cell r="BS32">
            <v>-38.199999999999989</v>
          </cell>
          <cell r="BT32">
            <v>-38.199999999999989</v>
          </cell>
          <cell r="BU32">
            <v>-38.199999999999989</v>
          </cell>
          <cell r="BV32">
            <v>-38.199999999999989</v>
          </cell>
          <cell r="BW32">
            <v>-38.199999999999989</v>
          </cell>
          <cell r="BX32">
            <v>-38.199999999999989</v>
          </cell>
          <cell r="BY32">
            <v>-38.199999999999989</v>
          </cell>
          <cell r="CB32">
            <v>189.3</v>
          </cell>
          <cell r="CC32">
            <v>100</v>
          </cell>
          <cell r="CD32">
            <v>189.3</v>
          </cell>
          <cell r="CE32">
            <v>-89.300000000000011</v>
          </cell>
          <cell r="CF32">
            <v>-47.173798203909143</v>
          </cell>
        </row>
        <row r="33">
          <cell r="G33" t="str">
            <v>Isagen</v>
          </cell>
          <cell r="L33">
            <v>175.30330000000001</v>
          </cell>
          <cell r="N33">
            <v>175.30330000000001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0.16289724912797485</v>
          </cell>
          <cell r="AC33" t="str">
            <v xml:space="preserve"> </v>
          </cell>
          <cell r="AD33">
            <v>0.16289724912797485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CC33">
            <v>0</v>
          </cell>
          <cell r="CD33">
            <v>0</v>
          </cell>
          <cell r="CE33">
            <v>0</v>
          </cell>
          <cell r="CF33" t="str">
            <v xml:space="preserve">n.a. </v>
          </cell>
        </row>
        <row r="34">
          <cell r="G34" t="str">
            <v xml:space="preserve">Resto  </v>
          </cell>
          <cell r="L34">
            <v>127.57299999999999</v>
          </cell>
          <cell r="N34">
            <v>127.57299999999999</v>
          </cell>
          <cell r="O34">
            <v>4.4000000000000004</v>
          </cell>
          <cell r="P34">
            <v>0.5</v>
          </cell>
          <cell r="Q34">
            <v>0</v>
          </cell>
          <cell r="R34">
            <v>0</v>
          </cell>
          <cell r="S34">
            <v>17.899999999999999</v>
          </cell>
          <cell r="T34">
            <v>88.812268683499994</v>
          </cell>
          <cell r="U34">
            <v>10.650000000000006</v>
          </cell>
          <cell r="V34">
            <v>98.247960756910004</v>
          </cell>
          <cell r="W34">
            <v>150.15</v>
          </cell>
          <cell r="X34">
            <v>0.5</v>
          </cell>
          <cell r="Y34">
            <v>58.708274347809997</v>
          </cell>
          <cell r="Z34">
            <v>0.14164135505006925</v>
          </cell>
          <cell r="AA34">
            <v>430.01014514327011</v>
          </cell>
          <cell r="AB34">
            <v>0.11854477789638378</v>
          </cell>
          <cell r="AC34" t="str">
            <v xml:space="preserve"> </v>
          </cell>
          <cell r="AD34">
            <v>0.11854477789638378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4.4000000000000004</v>
          </cell>
          <cell r="AQ34">
            <v>0.5</v>
          </cell>
          <cell r="AR34">
            <v>0</v>
          </cell>
          <cell r="AS34">
            <v>0</v>
          </cell>
          <cell r="AT34">
            <v>17.899999999999999</v>
          </cell>
          <cell r="AU34">
            <v>88.812268683499994</v>
          </cell>
          <cell r="AV34">
            <v>10.650000000000006</v>
          </cell>
          <cell r="AW34">
            <v>98.247960756910004</v>
          </cell>
          <cell r="AX34">
            <v>150.15</v>
          </cell>
          <cell r="AY34">
            <v>4.9000000000000004</v>
          </cell>
          <cell r="AZ34">
            <v>4.9000000000000004</v>
          </cell>
          <cell r="BA34">
            <v>4.9000000000000004</v>
          </cell>
          <cell r="BB34">
            <v>22.799999999999997</v>
          </cell>
          <cell r="BC34">
            <v>111.61226868349999</v>
          </cell>
          <cell r="BD34">
            <v>122.2622686835</v>
          </cell>
          <cell r="BE34">
            <v>220.51022944041</v>
          </cell>
          <cell r="BF34">
            <v>370.66022944041003</v>
          </cell>
          <cell r="BG34">
            <v>371.16022944041003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4.9000000000000004</v>
          </cell>
          <cell r="BR34">
            <v>4.9000000000000004</v>
          </cell>
          <cell r="BS34">
            <v>4.9000000000000004</v>
          </cell>
          <cell r="BT34">
            <v>22.799999999999997</v>
          </cell>
          <cell r="BU34">
            <v>111.61226868349999</v>
          </cell>
          <cell r="BV34">
            <v>122.2622686835</v>
          </cell>
          <cell r="BW34">
            <v>220.51022944041</v>
          </cell>
          <cell r="BX34">
            <v>370.66022944041003</v>
          </cell>
          <cell r="BY34">
            <v>371.16022944041003</v>
          </cell>
          <cell r="CA34">
            <v>8.5</v>
          </cell>
          <cell r="CC34">
            <v>4.9000000000000004</v>
          </cell>
          <cell r="CD34">
            <v>8.5</v>
          </cell>
          <cell r="CE34">
            <v>-3.5999999999999996</v>
          </cell>
          <cell r="CF34">
            <v>-42.35294117647058</v>
          </cell>
        </row>
        <row r="35"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109.19289789080555</v>
          </cell>
          <cell r="V35">
            <v>0</v>
          </cell>
          <cell r="W35">
            <v>0</v>
          </cell>
          <cell r="X35">
            <v>0</v>
          </cell>
          <cell r="Y35">
            <v>31.230465983199998</v>
          </cell>
          <cell r="Z35">
            <v>7.9070483567900007</v>
          </cell>
          <cell r="AA35">
            <v>148.33041223079556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111.04121000000001</v>
          </cell>
          <cell r="AL35">
            <v>0</v>
          </cell>
          <cell r="AM35">
            <v>0</v>
          </cell>
          <cell r="AN35">
            <v>0</v>
          </cell>
          <cell r="AO35">
            <v>35.310048000000002</v>
          </cell>
          <cell r="AV35">
            <v>-1.8483121091944525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109.19289789080555</v>
          </cell>
          <cell r="BE35">
            <v>109.19289789080555</v>
          </cell>
          <cell r="BF35">
            <v>109.19289789080555</v>
          </cell>
          <cell r="BG35">
            <v>109.19289789080555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111.04121000000001</v>
          </cell>
          <cell r="BN35">
            <v>111.04121000000001</v>
          </cell>
          <cell r="BO35">
            <v>111.04121000000001</v>
          </cell>
          <cell r="BP35">
            <v>111.04121000000001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-1.8483121091944525</v>
          </cell>
          <cell r="BW35">
            <v>-1.8483121091944525</v>
          </cell>
          <cell r="BX35">
            <v>-1.8483121091944525</v>
          </cell>
          <cell r="BY35">
            <v>-1.8483121091944525</v>
          </cell>
        </row>
        <row r="36">
          <cell r="AA36">
            <v>0</v>
          </cell>
        </row>
        <row r="37">
          <cell r="L37">
            <v>113.2602</v>
          </cell>
          <cell r="M37">
            <v>0</v>
          </cell>
          <cell r="N37">
            <v>113.2602</v>
          </cell>
          <cell r="Q37">
            <v>2.3858103791129004</v>
          </cell>
          <cell r="R37">
            <v>11.887735109712438</v>
          </cell>
          <cell r="S37">
            <v>3.9755527228100003</v>
          </cell>
          <cell r="T37">
            <v>1.608286515561961</v>
          </cell>
          <cell r="U37">
            <v>10.953951305553801</v>
          </cell>
          <cell r="V37">
            <v>4.9905908851678502</v>
          </cell>
          <cell r="W37">
            <v>16.277554178399999</v>
          </cell>
          <cell r="X37">
            <v>12.998436634050623</v>
          </cell>
          <cell r="Y37">
            <v>6.4403356636901039</v>
          </cell>
          <cell r="Z37">
            <v>1.2586452902</v>
          </cell>
          <cell r="AA37">
            <v>86.454751723295459</v>
          </cell>
          <cell r="AB37">
            <v>0.10524488138947902</v>
          </cell>
          <cell r="AC37" t="str">
            <v xml:space="preserve"> </v>
          </cell>
          <cell r="AD37">
            <v>0.10524488138947902</v>
          </cell>
          <cell r="AE37">
            <v>2</v>
          </cell>
          <cell r="AF37">
            <v>2.0664580924855489</v>
          </cell>
          <cell r="AG37">
            <v>2</v>
          </cell>
          <cell r="AH37">
            <v>15</v>
          </cell>
          <cell r="AI37">
            <v>3.03890895953757</v>
          </cell>
          <cell r="AJ37">
            <v>6.320930635838149</v>
          </cell>
          <cell r="AK37">
            <v>15.0178901734104</v>
          </cell>
          <cell r="AL37">
            <v>1.7017890173410399</v>
          </cell>
          <cell r="AM37">
            <v>1.8233453757225431</v>
          </cell>
          <cell r="AN37">
            <v>10.6616286127168</v>
          </cell>
          <cell r="AO37">
            <v>11.073345375722543</v>
          </cell>
          <cell r="AP37">
            <v>9.3026672480889339</v>
          </cell>
          <cell r="AQ37">
            <v>0.30872769846130099</v>
          </cell>
          <cell r="AR37">
            <v>0.38581037911290039</v>
          </cell>
          <cell r="AS37">
            <v>-3.1122648902875625</v>
          </cell>
          <cell r="AT37">
            <v>0.93664376327243026</v>
          </cell>
          <cell r="AU37">
            <v>-4.7126441202761882</v>
          </cell>
          <cell r="AV37">
            <v>-4.0639388678565993</v>
          </cell>
          <cell r="AW37">
            <v>3.2888018678268103</v>
          </cell>
          <cell r="AX37">
            <v>14.454208802677456</v>
          </cell>
          <cell r="AY37">
            <v>13.677853039035783</v>
          </cell>
          <cell r="AZ37">
            <v>16.063663418148685</v>
          </cell>
          <cell r="BA37">
            <v>27.951398527861123</v>
          </cell>
          <cell r="BB37">
            <v>31.926951250671124</v>
          </cell>
          <cell r="BC37">
            <v>33.535237766233088</v>
          </cell>
          <cell r="BD37">
            <v>44.489189071786889</v>
          </cell>
          <cell r="BE37">
            <v>49.479779956954737</v>
          </cell>
          <cell r="BF37">
            <v>65.757334135354739</v>
          </cell>
          <cell r="BG37">
            <v>78.755770769405359</v>
          </cell>
          <cell r="BH37">
            <v>4.0664580924855489</v>
          </cell>
          <cell r="BI37">
            <v>6.0664580924855489</v>
          </cell>
          <cell r="BJ37">
            <v>21.066458092485547</v>
          </cell>
          <cell r="BK37">
            <v>24.105367052023116</v>
          </cell>
          <cell r="BL37">
            <v>30.426297687861265</v>
          </cell>
          <cell r="BM37">
            <v>45.444187861271665</v>
          </cell>
          <cell r="BN37">
            <v>47.145976878612707</v>
          </cell>
          <cell r="BO37">
            <v>48.969322254335253</v>
          </cell>
          <cell r="BP37">
            <v>59.63095086705205</v>
          </cell>
          <cell r="BQ37">
            <v>9.6113949465502344</v>
          </cell>
          <cell r="BR37">
            <v>9.9972053256631366</v>
          </cell>
          <cell r="BS37">
            <v>6.8849404353755759</v>
          </cell>
          <cell r="BT37">
            <v>7.8215841986480079</v>
          </cell>
          <cell r="BU37">
            <v>3.1089400783718233</v>
          </cell>
          <cell r="BV37">
            <v>-0.95499878948477601</v>
          </cell>
          <cell r="BW37">
            <v>2.3338030783420294</v>
          </cell>
          <cell r="BX37">
            <v>16.788011881019486</v>
          </cell>
          <cell r="BY37">
            <v>19.124819902353309</v>
          </cell>
          <cell r="BZ37">
            <v>5.7</v>
          </cell>
          <cell r="CA37">
            <v>1.9059599999999999</v>
          </cell>
          <cell r="CB37">
            <v>9.0079999999999991</v>
          </cell>
          <cell r="CC37">
            <v>16.063663418148685</v>
          </cell>
          <cell r="CD37">
            <v>16.613959999999999</v>
          </cell>
          <cell r="CE37">
            <v>-0.55029658185131325</v>
          </cell>
          <cell r="CF37">
            <v>-3.312254163675088</v>
          </cell>
        </row>
        <row r="38">
          <cell r="AX38">
            <v>0</v>
          </cell>
        </row>
        <row r="39">
          <cell r="L39">
            <v>16373.281155494238</v>
          </cell>
          <cell r="M39">
            <v>135.69999999999999</v>
          </cell>
          <cell r="N39">
            <v>16508.981155494239</v>
          </cell>
          <cell r="Q39">
            <v>1562.7831531930278</v>
          </cell>
          <cell r="R39">
            <v>1335.5517192517016</v>
          </cell>
          <cell r="S39">
            <v>1459.047491855642</v>
          </cell>
          <cell r="T39">
            <v>1159.3107929749726</v>
          </cell>
          <cell r="U39">
            <v>1597.5626542380755</v>
          </cell>
          <cell r="V39">
            <v>1158.6352938180446</v>
          </cell>
          <cell r="W39">
            <v>1776.2541291407799</v>
          </cell>
          <cell r="X39">
            <v>1148.16500459793</v>
          </cell>
          <cell r="Y39">
            <v>1326.2427183671002</v>
          </cell>
          <cell r="Z39">
            <v>1444.4205285488624</v>
          </cell>
          <cell r="AA39">
            <v>16173.372973017391</v>
          </cell>
          <cell r="AB39">
            <v>15.214559334758221</v>
          </cell>
          <cell r="AC39">
            <v>0.12609663769402049</v>
          </cell>
          <cell r="AD39">
            <v>15.340655972452241</v>
          </cell>
          <cell r="AE39">
            <v>1068.756363721712</v>
          </cell>
          <cell r="AF39">
            <v>1031.5777194433952</v>
          </cell>
          <cell r="AG39">
            <v>1690.6351448769883</v>
          </cell>
          <cell r="AH39">
            <v>1358.7798698023994</v>
          </cell>
          <cell r="AI39">
            <v>1374.4917745222101</v>
          </cell>
          <cell r="AJ39">
            <v>1179.3930006395633</v>
          </cell>
          <cell r="AK39">
            <v>1534.3171599107404</v>
          </cell>
          <cell r="AL39">
            <v>1264.4377098859882</v>
          </cell>
          <cell r="AM39">
            <v>1722.9915233872923</v>
          </cell>
          <cell r="AN39">
            <v>1132.3894454266033</v>
          </cell>
          <cell r="AO39">
            <v>1381.363855251499</v>
          </cell>
          <cell r="AP39">
            <v>71.364277281834575</v>
          </cell>
          <cell r="AQ39">
            <v>33.701126584312306</v>
          </cell>
          <cell r="AR39">
            <v>-127.85199168396048</v>
          </cell>
          <cell r="AS39">
            <v>-23.228150550697819</v>
          </cell>
          <cell r="AT39">
            <v>84.555717333431858</v>
          </cell>
          <cell r="AU39">
            <v>-20.082207664590669</v>
          </cell>
          <cell r="AV39">
            <v>63.245494327335109</v>
          </cell>
          <cell r="AW39">
            <v>-105.80241606794357</v>
          </cell>
          <cell r="AX39">
            <v>53.262605753487605</v>
          </cell>
          <cell r="AY39">
            <v>2205.399487031254</v>
          </cell>
          <cell r="AZ39">
            <v>3768.1826402242814</v>
          </cell>
          <cell r="BA39">
            <v>5103.7343594759841</v>
          </cell>
          <cell r="BB39">
            <v>6562.7818513316261</v>
          </cell>
          <cell r="BC39">
            <v>7722.0926443065982</v>
          </cell>
          <cell r="BD39">
            <v>9319.6552985446742</v>
          </cell>
          <cell r="BE39">
            <v>10478.29059236272</v>
          </cell>
          <cell r="BF39">
            <v>12254.544721503498</v>
          </cell>
          <cell r="BG39">
            <v>13402.709726101428</v>
          </cell>
          <cell r="BH39">
            <v>2100.3340831651071</v>
          </cell>
          <cell r="BI39">
            <v>3790.969228042095</v>
          </cell>
          <cell r="BJ39">
            <v>5149.7490978444939</v>
          </cell>
          <cell r="BK39">
            <v>6524.240872366704</v>
          </cell>
          <cell r="BL39">
            <v>7703.633873006268</v>
          </cell>
          <cell r="BM39">
            <v>9237.951032917008</v>
          </cell>
          <cell r="BN39">
            <v>10502.388742802996</v>
          </cell>
          <cell r="BO39">
            <v>12225.380266190288</v>
          </cell>
          <cell r="BP39">
            <v>13357.769711616891</v>
          </cell>
          <cell r="BQ39">
            <v>105.06540386614701</v>
          </cell>
          <cell r="BR39">
            <v>-22.786587817813107</v>
          </cell>
          <cell r="BS39">
            <v>-46.014738368510578</v>
          </cell>
          <cell r="BT39">
            <v>38.540978964921635</v>
          </cell>
          <cell r="BU39">
            <v>18.458771300331165</v>
          </cell>
          <cell r="BV39">
            <v>81.704265627666445</v>
          </cell>
          <cell r="BW39">
            <v>-24.098150440275276</v>
          </cell>
          <cell r="BX39">
            <v>29.164455313210055</v>
          </cell>
          <cell r="BY39">
            <v>44.940014484536732</v>
          </cell>
          <cell r="BZ39">
            <v>842.57889693999994</v>
          </cell>
          <cell r="CA39">
            <v>927.68931685999996</v>
          </cell>
          <cell r="CB39">
            <v>1208.6286885</v>
          </cell>
          <cell r="CC39">
            <v>3768.1826402242814</v>
          </cell>
          <cell r="CD39">
            <v>2978.8969023</v>
          </cell>
          <cell r="CE39">
            <v>789.28573792428142</v>
          </cell>
          <cell r="CF39">
            <v>26.495906498639666</v>
          </cell>
        </row>
        <row r="40">
          <cell r="L40">
            <v>13835.694171749044</v>
          </cell>
          <cell r="M40">
            <v>135.69999999999999</v>
          </cell>
          <cell r="N40">
            <v>13971.394171749045</v>
          </cell>
          <cell r="Q40">
            <v>1268.7220575171</v>
          </cell>
          <cell r="R40">
            <v>1092.9445943212645</v>
          </cell>
          <cell r="S40">
            <v>1295.417872444752</v>
          </cell>
          <cell r="T40">
            <v>1014.5812168482155</v>
          </cell>
          <cell r="U40">
            <v>1354.7337588262978</v>
          </cell>
          <cell r="V40">
            <v>960.02224971059331</v>
          </cell>
          <cell r="W40">
            <v>1265.1986597871232</v>
          </cell>
          <cell r="X40">
            <v>936.90342965859668</v>
          </cell>
          <cell r="Y40">
            <v>1228.3875718281001</v>
          </cell>
          <cell r="Z40">
            <v>1156.9326777232959</v>
          </cell>
          <cell r="AA40">
            <v>13489.21330987201</v>
          </cell>
          <cell r="AB40">
            <v>12.856555012677306</v>
          </cell>
          <cell r="AC40">
            <v>0.12609663769402049</v>
          </cell>
          <cell r="AD40">
            <v>12.982651650371327</v>
          </cell>
          <cell r="AE40">
            <v>929.45947908848927</v>
          </cell>
          <cell r="AF40">
            <v>892.92130767706817</v>
          </cell>
          <cell r="AG40">
            <v>1360.775263643369</v>
          </cell>
          <cell r="AH40">
            <v>1117.5272050139802</v>
          </cell>
          <cell r="AI40">
            <v>1194.5268260458204</v>
          </cell>
          <cell r="AJ40">
            <v>1015.6999489663854</v>
          </cell>
          <cell r="AK40">
            <v>1339.5282498029148</v>
          </cell>
          <cell r="AL40">
            <v>986.0998427674059</v>
          </cell>
          <cell r="AM40">
            <v>1284.7680256926667</v>
          </cell>
          <cell r="AN40">
            <v>1018.8048114522427</v>
          </cell>
          <cell r="AO40">
            <v>1305.8493420435129</v>
          </cell>
          <cell r="AP40">
            <v>72.717097568724057</v>
          </cell>
          <cell r="AQ40">
            <v>20.271336872389384</v>
          </cell>
          <cell r="AR40">
            <v>-92.05320612626906</v>
          </cell>
          <cell r="AS40">
            <v>-24.582610692715662</v>
          </cell>
          <cell r="AT40">
            <v>100.89104639893162</v>
          </cell>
          <cell r="AU40">
            <v>-1.1187321181698735</v>
          </cell>
          <cell r="AV40">
            <v>15.205509023383001</v>
          </cell>
          <cell r="AW40">
            <v>-26.077593056812589</v>
          </cell>
          <cell r="AX40">
            <v>-19.569365905543464</v>
          </cell>
          <cell r="AY40">
            <v>1915.3692212066708</v>
          </cell>
          <cell r="AZ40">
            <v>3184.0912787237703</v>
          </cell>
          <cell r="BA40">
            <v>4277.0358730450353</v>
          </cell>
          <cell r="BB40">
            <v>5572.4537454897873</v>
          </cell>
          <cell r="BC40">
            <v>6587.0349623380025</v>
          </cell>
          <cell r="BD40">
            <v>7941.7687211643015</v>
          </cell>
          <cell r="BE40">
            <v>8901.7909708748957</v>
          </cell>
          <cell r="BF40">
            <v>10166.989630662018</v>
          </cell>
          <cell r="BG40">
            <v>11103.893060320614</v>
          </cell>
          <cell r="BH40">
            <v>1822.3807867655573</v>
          </cell>
          <cell r="BI40">
            <v>3183.1560504089261</v>
          </cell>
          <cell r="BJ40">
            <v>4300.6832554229059</v>
          </cell>
          <cell r="BK40">
            <v>5495.2100814687265</v>
          </cell>
          <cell r="BL40">
            <v>6510.9100304351123</v>
          </cell>
          <cell r="BM40">
            <v>7850.4382802380269</v>
          </cell>
          <cell r="BN40">
            <v>8836.5381230054336</v>
          </cell>
          <cell r="BO40">
            <v>10121.306148698101</v>
          </cell>
          <cell r="BP40">
            <v>11140.110960150343</v>
          </cell>
          <cell r="BQ40">
            <v>92.988434441113299</v>
          </cell>
          <cell r="BR40">
            <v>0.93522831484444424</v>
          </cell>
          <cell r="BS40">
            <v>-23.647382377871011</v>
          </cell>
          <cell r="BT40">
            <v>77.243664021060852</v>
          </cell>
          <cell r="BU40">
            <v>76.124931902891007</v>
          </cell>
          <cell r="BV40">
            <v>91.330440926274349</v>
          </cell>
          <cell r="BW40">
            <v>65.25284786946213</v>
          </cell>
          <cell r="BX40">
            <v>45.683481963917075</v>
          </cell>
          <cell r="BY40">
            <v>-36.217899829729504</v>
          </cell>
          <cell r="BZ40">
            <v>791.20639199999994</v>
          </cell>
          <cell r="CA40">
            <v>742.37813659999995</v>
          </cell>
          <cell r="CB40">
            <v>1032.1294164999999</v>
          </cell>
          <cell r="CC40">
            <v>3184.0912787237703</v>
          </cell>
          <cell r="CD40">
            <v>2565.7139450999998</v>
          </cell>
          <cell r="CE40">
            <v>618.37733362377048</v>
          </cell>
          <cell r="CF40">
            <v>24.101569654900445</v>
          </cell>
        </row>
        <row r="41">
          <cell r="L41">
            <v>3039.0008549118384</v>
          </cell>
          <cell r="N41">
            <v>3039.0008549118384</v>
          </cell>
          <cell r="Q41">
            <v>229.82562720125335</v>
          </cell>
          <cell r="R41">
            <v>231.78627338494337</v>
          </cell>
          <cell r="S41">
            <v>220.36962725388335</v>
          </cell>
          <cell r="T41">
            <v>260.44324293338332</v>
          </cell>
          <cell r="U41">
            <v>322.04120313933333</v>
          </cell>
          <cell r="V41">
            <v>236.95060855333335</v>
          </cell>
          <cell r="W41">
            <v>239.19305935433331</v>
          </cell>
          <cell r="X41">
            <v>228.78283836333335</v>
          </cell>
          <cell r="Y41">
            <v>240.99025244333333</v>
          </cell>
          <cell r="Z41">
            <v>489.89481366878056</v>
          </cell>
          <cell r="AA41">
            <v>3086.9989706022366</v>
          </cell>
          <cell r="AB41">
            <v>2.8239336017217149</v>
          </cell>
          <cell r="AC41" t="str">
            <v xml:space="preserve"> </v>
          </cell>
          <cell r="AD41">
            <v>2.8239336017217149</v>
          </cell>
          <cell r="AE41">
            <v>136.05759002946508</v>
          </cell>
          <cell r="AF41">
            <v>235.99584037193952</v>
          </cell>
          <cell r="AG41">
            <v>253.06730158728695</v>
          </cell>
          <cell r="AH41">
            <v>238.41410385292349</v>
          </cell>
          <cell r="AI41">
            <v>234.579779344998</v>
          </cell>
          <cell r="AJ41">
            <v>263.55543885477232</v>
          </cell>
          <cell r="AK41">
            <v>313.56136992002473</v>
          </cell>
          <cell r="AL41">
            <v>219.88163636300035</v>
          </cell>
          <cell r="AM41">
            <v>232.67036491447831</v>
          </cell>
          <cell r="AN41">
            <v>252.64815895060499</v>
          </cell>
          <cell r="AO41">
            <v>242.8264105908535</v>
          </cell>
          <cell r="AP41">
            <v>26.681482223868272</v>
          </cell>
          <cell r="AQ41">
            <v>-12.013488318946202</v>
          </cell>
          <cell r="AR41">
            <v>-23.241674386033594</v>
          </cell>
          <cell r="AS41">
            <v>-6.6278304679801181</v>
          </cell>
          <cell r="AT41">
            <v>-14.210152091114651</v>
          </cell>
          <cell r="AU41">
            <v>-3.1121959213890023</v>
          </cell>
          <cell r="AV41">
            <v>8.4798332193086026</v>
          </cell>
          <cell r="AW41">
            <v>17.068972190333</v>
          </cell>
          <cell r="AX41">
            <v>6.5226944398550017</v>
          </cell>
          <cell r="AY41">
            <v>386.72142430632664</v>
          </cell>
          <cell r="AZ41">
            <v>616.54705150758002</v>
          </cell>
          <cell r="BA41">
            <v>848.33332489252336</v>
          </cell>
          <cell r="BB41">
            <v>1068.7029521464067</v>
          </cell>
          <cell r="BC41">
            <v>1329.14619507979</v>
          </cell>
          <cell r="BD41">
            <v>1651.1873982191232</v>
          </cell>
          <cell r="BE41">
            <v>1888.1380067724565</v>
          </cell>
          <cell r="BF41">
            <v>2127.3310661267897</v>
          </cell>
          <cell r="BG41">
            <v>2356.1139044901229</v>
          </cell>
          <cell r="BH41">
            <v>372.05343040140463</v>
          </cell>
          <cell r="BI41">
            <v>625.12073198869155</v>
          </cell>
          <cell r="BJ41">
            <v>863.53483584161506</v>
          </cell>
          <cell r="BK41">
            <v>1098.114615186613</v>
          </cell>
          <cell r="BL41">
            <v>1361.6700540413854</v>
          </cell>
          <cell r="BM41">
            <v>1675.2314239614102</v>
          </cell>
          <cell r="BN41">
            <v>1895.1130603244105</v>
          </cell>
          <cell r="BO41">
            <v>2127.7834252388889</v>
          </cell>
          <cell r="BP41">
            <v>2380.4315841894941</v>
          </cell>
          <cell r="BQ41">
            <v>14.667993904922014</v>
          </cell>
          <cell r="BR41">
            <v>-8.5736804811115235</v>
          </cell>
          <cell r="BS41">
            <v>-15.201510949091698</v>
          </cell>
          <cell r="BT41">
            <v>-29.411663040206349</v>
          </cell>
          <cell r="BU41">
            <v>-32.523858961595352</v>
          </cell>
          <cell r="BV41">
            <v>-24.044025742286976</v>
          </cell>
          <cell r="BW41">
            <v>-6.9750535519540335</v>
          </cell>
          <cell r="BX41">
            <v>-0.45235911209920232</v>
          </cell>
          <cell r="BY41">
            <v>-24.317679699371183</v>
          </cell>
          <cell r="BZ41">
            <v>145.95099999999999</v>
          </cell>
          <cell r="CA41">
            <v>215.89788499999997</v>
          </cell>
          <cell r="CB41">
            <v>186.13363699999999</v>
          </cell>
          <cell r="CC41">
            <v>616.54705150758002</v>
          </cell>
          <cell r="CD41">
            <v>547.98252200000002</v>
          </cell>
          <cell r="CE41">
            <v>68.564529507580005</v>
          </cell>
          <cell r="CF41">
            <v>12.512174522891083</v>
          </cell>
        </row>
        <row r="42">
          <cell r="L42">
            <v>1136.2711188686997</v>
          </cell>
          <cell r="M42">
            <v>135.69999999999999</v>
          </cell>
          <cell r="N42">
            <v>1271.9711188686997</v>
          </cell>
          <cell r="Q42">
            <v>114.93062309356779</v>
          </cell>
          <cell r="R42">
            <v>97.577095191947578</v>
          </cell>
          <cell r="S42">
            <v>99.839122443596651</v>
          </cell>
          <cell r="T42">
            <v>80.184636532315565</v>
          </cell>
          <cell r="U42">
            <v>78.343778427148891</v>
          </cell>
          <cell r="V42">
            <v>99.025721802846675</v>
          </cell>
          <cell r="W42">
            <v>101.61939423679334</v>
          </cell>
          <cell r="X42">
            <v>104.04936530497444</v>
          </cell>
          <cell r="Y42">
            <v>111.93020796266667</v>
          </cell>
          <cell r="Z42">
            <v>99.254814024515426</v>
          </cell>
          <cell r="AA42">
            <v>1168.2704795129862</v>
          </cell>
          <cell r="AB42">
            <v>1.0558582726467629</v>
          </cell>
          <cell r="AC42">
            <v>0.12609663769402049</v>
          </cell>
          <cell r="AD42">
            <v>1.1819549103407834</v>
          </cell>
          <cell r="AE42">
            <v>38.699802558668416</v>
          </cell>
          <cell r="AF42">
            <v>119.90133607843137</v>
          </cell>
          <cell r="AG42">
            <v>90.284681960784297</v>
          </cell>
          <cell r="AH42">
            <v>72.295434640522842</v>
          </cell>
          <cell r="AI42">
            <v>91.401886405228737</v>
          </cell>
          <cell r="AJ42">
            <v>98.853333464052255</v>
          </cell>
          <cell r="AK42">
            <v>94.987434744842744</v>
          </cell>
          <cell r="AL42">
            <v>64.019107991242834</v>
          </cell>
          <cell r="AM42">
            <v>102.54403622653696</v>
          </cell>
          <cell r="AN42">
            <v>155.55366199584154</v>
          </cell>
          <cell r="AO42">
            <v>157.82449287581693</v>
          </cell>
          <cell r="AP42">
            <v>30.696783632878258</v>
          </cell>
          <cell r="AQ42">
            <v>-7.7822017773646905</v>
          </cell>
          <cell r="AR42">
            <v>24.645941132783491</v>
          </cell>
          <cell r="AS42">
            <v>25.281660551424736</v>
          </cell>
          <cell r="AT42">
            <v>8.4372360383679137</v>
          </cell>
          <cell r="AU42">
            <v>-18.66869693173669</v>
          </cell>
          <cell r="AV42">
            <v>-16.643656317693853</v>
          </cell>
          <cell r="AW42">
            <v>35.006613811603842</v>
          </cell>
          <cell r="AX42">
            <v>-0.92464198974361977</v>
          </cell>
          <cell r="AY42">
            <v>181.51572049261338</v>
          </cell>
          <cell r="AZ42">
            <v>296.44634358618117</v>
          </cell>
          <cell r="BA42">
            <v>394.02343877812871</v>
          </cell>
          <cell r="BB42">
            <v>493.8625612217254</v>
          </cell>
          <cell r="BC42">
            <v>574.04719775404089</v>
          </cell>
          <cell r="BD42">
            <v>652.39097618118979</v>
          </cell>
          <cell r="BE42">
            <v>751.41669798403655</v>
          </cell>
          <cell r="BF42">
            <v>853.0360922208298</v>
          </cell>
          <cell r="BG42">
            <v>957.08545752580426</v>
          </cell>
          <cell r="BH42">
            <v>158.60113863709981</v>
          </cell>
          <cell r="BI42">
            <v>248.88582059788411</v>
          </cell>
          <cell r="BJ42">
            <v>321.18125523840695</v>
          </cell>
          <cell r="BK42">
            <v>412.58314164363571</v>
          </cell>
          <cell r="BL42">
            <v>511.43647510768795</v>
          </cell>
          <cell r="BM42">
            <v>606.42390985253064</v>
          </cell>
          <cell r="BN42">
            <v>670.44301784377353</v>
          </cell>
          <cell r="BO42">
            <v>772.98705407031048</v>
          </cell>
          <cell r="BP42">
            <v>928.54071606615207</v>
          </cell>
          <cell r="BQ42">
            <v>22.914581855513553</v>
          </cell>
          <cell r="BR42">
            <v>47.560522988297038</v>
          </cell>
          <cell r="BS42">
            <v>72.842183539721773</v>
          </cell>
          <cell r="BT42">
            <v>81.279419578089701</v>
          </cell>
          <cell r="BU42">
            <v>62.61072264635299</v>
          </cell>
          <cell r="BV42">
            <v>45.967066328659151</v>
          </cell>
          <cell r="BW42">
            <v>80.973680140263014</v>
          </cell>
          <cell r="BX42">
            <v>80.049038150519323</v>
          </cell>
          <cell r="BY42">
            <v>28.544741459652187</v>
          </cell>
          <cell r="BZ42">
            <v>22.829712000000001</v>
          </cell>
          <cell r="CA42">
            <v>98.086211399999996</v>
          </cell>
          <cell r="CB42">
            <v>88.478014999999999</v>
          </cell>
          <cell r="CC42">
            <v>296.44634358618117</v>
          </cell>
          <cell r="CD42">
            <v>209.3939384</v>
          </cell>
          <cell r="CE42">
            <v>87.052405186181176</v>
          </cell>
          <cell r="CF42">
            <v>41.573507739219821</v>
          </cell>
        </row>
        <row r="43">
          <cell r="L43">
            <v>345.9</v>
          </cell>
          <cell r="M43">
            <v>135.69999999999999</v>
          </cell>
          <cell r="N43">
            <v>481.59999999999997</v>
          </cell>
          <cell r="Q43">
            <v>26.136318601111117</v>
          </cell>
          <cell r="R43">
            <v>28.111831709090907</v>
          </cell>
          <cell r="S43">
            <v>10.912967109</v>
          </cell>
          <cell r="T43">
            <v>10.992378753888888</v>
          </cell>
          <cell r="U43">
            <v>12.36558303222222</v>
          </cell>
          <cell r="V43">
            <v>49.993232800000001</v>
          </cell>
          <cell r="W43">
            <v>32.539151746666668</v>
          </cell>
          <cell r="X43">
            <v>28.857724697777776</v>
          </cell>
          <cell r="Y43">
            <v>28.824999999999999</v>
          </cell>
          <cell r="Z43">
            <v>28.824999999999999</v>
          </cell>
          <cell r="AA43">
            <v>316.25375747975755</v>
          </cell>
          <cell r="AB43">
            <v>0.32142097994371183</v>
          </cell>
          <cell r="AC43">
            <v>0.12609663769402049</v>
          </cell>
          <cell r="AD43">
            <v>0.44751761763773235</v>
          </cell>
          <cell r="AE43">
            <v>0.38659411764705881</v>
          </cell>
          <cell r="AF43">
            <v>29.059669411764705</v>
          </cell>
          <cell r="AG43">
            <v>6.7430152941176473</v>
          </cell>
          <cell r="AH43">
            <v>6.4093235294117639</v>
          </cell>
          <cell r="AI43">
            <v>12.415775294117648</v>
          </cell>
          <cell r="AJ43">
            <v>22.467222352941175</v>
          </cell>
          <cell r="AK43">
            <v>29.995634117647054</v>
          </cell>
          <cell r="AL43">
            <v>14.698715294117646</v>
          </cell>
          <cell r="AM43">
            <v>28.823643529411765</v>
          </cell>
          <cell r="AN43">
            <v>28.823643529411765</v>
          </cell>
          <cell r="AO43">
            <v>83.038381764705875</v>
          </cell>
          <cell r="AP43">
            <v>34.455825252352952</v>
          </cell>
          <cell r="AQ43">
            <v>-5.2075197517646998</v>
          </cell>
          <cell r="AR43">
            <v>19.39330330699347</v>
          </cell>
          <cell r="AS43">
            <v>21.702508179679143</v>
          </cell>
          <cell r="AT43">
            <v>-1.5028081851176474</v>
          </cell>
          <cell r="AU43">
            <v>-11.474843599052287</v>
          </cell>
          <cell r="AV43">
            <v>-17.630051085424832</v>
          </cell>
          <cell r="AW43">
            <v>35.294517505882354</v>
          </cell>
          <cell r="AX43">
            <v>3.7155082172549037</v>
          </cell>
          <cell r="AY43">
            <v>58.694569030000011</v>
          </cell>
          <cell r="AZ43">
            <v>84.830887631111125</v>
          </cell>
          <cell r="BA43">
            <v>112.94271934020203</v>
          </cell>
          <cell r="BB43">
            <v>123.85568644920204</v>
          </cell>
          <cell r="BC43">
            <v>134.84806520309093</v>
          </cell>
          <cell r="BD43">
            <v>147.21364823531314</v>
          </cell>
          <cell r="BE43">
            <v>197.20688103531313</v>
          </cell>
          <cell r="BF43">
            <v>229.74603278197981</v>
          </cell>
          <cell r="BG43">
            <v>258.60375747975758</v>
          </cell>
          <cell r="BH43">
            <v>29.446263529411763</v>
          </cell>
          <cell r="BI43">
            <v>36.189278823529406</v>
          </cell>
          <cell r="BJ43">
            <v>42.598602352941171</v>
          </cell>
          <cell r="BK43">
            <v>55.014377647058822</v>
          </cell>
          <cell r="BL43">
            <v>77.4816</v>
          </cell>
          <cell r="BM43">
            <v>107.47723411764706</v>
          </cell>
          <cell r="BN43">
            <v>122.17594941176471</v>
          </cell>
          <cell r="BO43">
            <v>150.99959294117647</v>
          </cell>
          <cell r="BP43">
            <v>179.82323647058823</v>
          </cell>
          <cell r="BQ43">
            <v>29.248305500588248</v>
          </cell>
          <cell r="BR43">
            <v>48.641608807581719</v>
          </cell>
          <cell r="BS43">
            <v>70.344116987260861</v>
          </cell>
          <cell r="BT43">
            <v>68.841308802143217</v>
          </cell>
          <cell r="BU43">
            <v>57.366465203090925</v>
          </cell>
          <cell r="BV43">
            <v>39.736414117666087</v>
          </cell>
          <cell r="BW43">
            <v>75.030931623548426</v>
          </cell>
          <cell r="BX43">
            <v>78.746439840803333</v>
          </cell>
          <cell r="BY43">
            <v>78.780521009169348</v>
          </cell>
          <cell r="BZ43">
            <v>7.5627120000000003</v>
          </cell>
          <cell r="CA43">
            <v>26.583966399999994</v>
          </cell>
          <cell r="CB43">
            <v>8.624015</v>
          </cell>
          <cell r="CC43">
            <v>84.830887631111125</v>
          </cell>
          <cell r="CD43">
            <v>42.770693399999992</v>
          </cell>
          <cell r="CE43">
            <v>42.060194231111133</v>
          </cell>
          <cell r="CF43">
            <v>98.338817745496598</v>
          </cell>
        </row>
        <row r="44">
          <cell r="Q44">
            <v>88.794304492456675</v>
          </cell>
          <cell r="R44">
            <v>69.46526348285667</v>
          </cell>
          <cell r="S44">
            <v>88.926155334596658</v>
          </cell>
          <cell r="T44">
            <v>69.192257778426679</v>
          </cell>
          <cell r="U44">
            <v>65.978195394926672</v>
          </cell>
          <cell r="V44">
            <v>49.032489002846667</v>
          </cell>
          <cell r="W44">
            <v>69.080242490126665</v>
          </cell>
          <cell r="X44">
            <v>75.191640607196675</v>
          </cell>
          <cell r="Y44">
            <v>83.105207962666668</v>
          </cell>
          <cell r="Z44">
            <v>70.429814024515423</v>
          </cell>
          <cell r="AA44">
            <v>852.01672203322869</v>
          </cell>
          <cell r="AE44">
            <v>38.313208441021359</v>
          </cell>
          <cell r="AF44">
            <v>90.841666666666669</v>
          </cell>
          <cell r="AG44">
            <v>83.541666666666657</v>
          </cell>
          <cell r="AH44">
            <v>65.886111111111077</v>
          </cell>
          <cell r="AI44">
            <v>78.986111111111086</v>
          </cell>
          <cell r="AJ44">
            <v>76.386111111111077</v>
          </cell>
          <cell r="AK44">
            <v>64.991800627195687</v>
          </cell>
          <cell r="AL44">
            <v>49.320392697125179</v>
          </cell>
          <cell r="AM44">
            <v>73.720392697125192</v>
          </cell>
          <cell r="AN44">
            <v>126.73001846642978</v>
          </cell>
          <cell r="AO44">
            <v>74.786111111111069</v>
          </cell>
          <cell r="AP44">
            <v>-3.7590416194746936</v>
          </cell>
          <cell r="AQ44">
            <v>-2.5746820255999978</v>
          </cell>
          <cell r="AR44">
            <v>5.2526378257900177</v>
          </cell>
          <cell r="AS44">
            <v>3.5791523717455931</v>
          </cell>
          <cell r="AT44">
            <v>9.9400442234855717</v>
          </cell>
          <cell r="AU44">
            <v>-7.1938533326843981</v>
          </cell>
          <cell r="AV44">
            <v>0.98639476773098522</v>
          </cell>
          <cell r="AW44">
            <v>-0.28790369427851203</v>
          </cell>
          <cell r="AX44">
            <v>-4.640150206998527</v>
          </cell>
          <cell r="AY44">
            <v>122.82115146261334</v>
          </cell>
          <cell r="AZ44">
            <v>211.61545595507002</v>
          </cell>
          <cell r="BA44">
            <v>281.08071943792669</v>
          </cell>
          <cell r="BB44">
            <v>370.00687477252336</v>
          </cell>
          <cell r="BC44">
            <v>439.19913255095003</v>
          </cell>
          <cell r="BD44">
            <v>505.1773279458767</v>
          </cell>
          <cell r="BE44">
            <v>554.20981694872341</v>
          </cell>
          <cell r="BF44">
            <v>623.29005943884999</v>
          </cell>
          <cell r="BG44">
            <v>698.48170004604663</v>
          </cell>
          <cell r="BH44">
            <v>129.15487510768804</v>
          </cell>
          <cell r="BI44">
            <v>212.6965417743547</v>
          </cell>
          <cell r="BJ44">
            <v>278.58265288546579</v>
          </cell>
          <cell r="BK44">
            <v>357.56876399657688</v>
          </cell>
          <cell r="BL44">
            <v>433.95487510768794</v>
          </cell>
          <cell r="BM44">
            <v>498.94667573488363</v>
          </cell>
          <cell r="BN44">
            <v>548.26706843200884</v>
          </cell>
          <cell r="BO44">
            <v>621.98746112913409</v>
          </cell>
          <cell r="BP44">
            <v>748.71747959556387</v>
          </cell>
          <cell r="BQ44">
            <v>-6.3337236450746959</v>
          </cell>
          <cell r="BR44">
            <v>-1.0810858192846786</v>
          </cell>
          <cell r="BS44">
            <v>2.498066552460906</v>
          </cell>
          <cell r="BT44">
            <v>12.438110775946482</v>
          </cell>
          <cell r="BU44">
            <v>5.2442574432620646</v>
          </cell>
          <cell r="BV44">
            <v>6.2306522109930658</v>
          </cell>
          <cell r="BW44">
            <v>5.9427485167145733</v>
          </cell>
          <cell r="BX44">
            <v>1.3025983097159042</v>
          </cell>
          <cell r="BY44">
            <v>-50.235779549517247</v>
          </cell>
          <cell r="BZ44">
            <v>15.266999999999999</v>
          </cell>
          <cell r="CA44">
            <v>71.502245000000002</v>
          </cell>
          <cell r="CB44">
            <v>79.853999999999999</v>
          </cell>
          <cell r="CC44">
            <v>211.61545595507002</v>
          </cell>
          <cell r="CD44">
            <v>166.623245</v>
          </cell>
          <cell r="CE44">
            <v>44.992210955070021</v>
          </cell>
          <cell r="CF44">
            <v>27.002361498283168</v>
          </cell>
        </row>
        <row r="45">
          <cell r="G45" t="str">
            <v xml:space="preserve">  Pagos Tesorería</v>
          </cell>
          <cell r="L45">
            <v>788.57572886869968</v>
          </cell>
          <cell r="N45">
            <v>788.57572886869968</v>
          </cell>
          <cell r="O45">
            <v>33.485464796666669</v>
          </cell>
          <cell r="P45">
            <v>88.228597405366671</v>
          </cell>
          <cell r="Q45">
            <v>87.873993407506674</v>
          </cell>
          <cell r="R45">
            <v>69.338785109096676</v>
          </cell>
          <cell r="S45">
            <v>88.053497958206663</v>
          </cell>
          <cell r="T45">
            <v>68.571828354016674</v>
          </cell>
          <cell r="U45">
            <v>62.220111285406666</v>
          </cell>
          <cell r="V45">
            <v>48.592906006636667</v>
          </cell>
          <cell r="W45">
            <v>68.960692307966667</v>
          </cell>
          <cell r="X45">
            <v>75.109252106666673</v>
          </cell>
          <cell r="Y45">
            <v>82.925245816666674</v>
          </cell>
          <cell r="Z45">
            <v>70.429814024515423</v>
          </cell>
          <cell r="AA45">
            <v>843.7901885787187</v>
          </cell>
          <cell r="AB45">
            <v>0.73276896077711551</v>
          </cell>
          <cell r="AC45" t="str">
            <v xml:space="preserve"> </v>
          </cell>
          <cell r="AD45">
            <v>0.73276896077711551</v>
          </cell>
          <cell r="AE45">
            <v>38.313208441021359</v>
          </cell>
          <cell r="AF45">
            <v>90.841666666666669</v>
          </cell>
          <cell r="AG45">
            <v>83.541666666666657</v>
          </cell>
          <cell r="AH45">
            <v>65.886111111111077</v>
          </cell>
          <cell r="AI45">
            <v>78.986111111111086</v>
          </cell>
          <cell r="AJ45">
            <v>76.386111111111077</v>
          </cell>
          <cell r="AK45">
            <v>56.38611111111107</v>
          </cell>
          <cell r="AL45">
            <v>47.88611111111107</v>
          </cell>
          <cell r="AM45">
            <v>72.286111111111083</v>
          </cell>
          <cell r="AN45">
            <v>58.88611111111107</v>
          </cell>
          <cell r="AO45">
            <v>74.786111111111069</v>
          </cell>
          <cell r="AP45">
            <v>-4.8277436443546904</v>
          </cell>
          <cell r="AQ45">
            <v>-2.6130692612999979</v>
          </cell>
          <cell r="AR45">
            <v>4.332326740840017</v>
          </cell>
          <cell r="AS45">
            <v>3.4526739979855989</v>
          </cell>
          <cell r="AT45">
            <v>9.0673868470955767</v>
          </cell>
          <cell r="AU45">
            <v>-7.8142827570944036</v>
          </cell>
          <cell r="AV45">
            <v>5.8340001742955963</v>
          </cell>
          <cell r="AW45">
            <v>0.70679489552559716</v>
          </cell>
          <cell r="AX45">
            <v>-3.3254188031444158</v>
          </cell>
          <cell r="AY45">
            <v>121.71406220203335</v>
          </cell>
          <cell r="AZ45">
            <v>209.58805560954002</v>
          </cell>
          <cell r="BA45">
            <v>278.9268407186367</v>
          </cell>
          <cell r="BB45">
            <v>366.98033867684336</v>
          </cell>
          <cell r="BC45">
            <v>435.55216703086001</v>
          </cell>
          <cell r="BD45">
            <v>497.77227831626669</v>
          </cell>
          <cell r="BE45">
            <v>546.36518432290336</v>
          </cell>
          <cell r="BF45">
            <v>615.32587663086997</v>
          </cell>
          <cell r="BG45">
            <v>690.43512873753662</v>
          </cell>
          <cell r="BH45">
            <v>129.15487510768804</v>
          </cell>
          <cell r="BI45">
            <v>212.6965417743547</v>
          </cell>
          <cell r="BJ45">
            <v>278.58265288546579</v>
          </cell>
          <cell r="BK45">
            <v>357.56876399657688</v>
          </cell>
          <cell r="BL45">
            <v>433.95487510768794</v>
          </cell>
          <cell r="BM45">
            <v>490.340986218799</v>
          </cell>
          <cell r="BN45">
            <v>538.22709732991007</v>
          </cell>
          <cell r="BO45">
            <v>610.51320844102111</v>
          </cell>
          <cell r="BP45">
            <v>669.39931955213217</v>
          </cell>
          <cell r="BQ45">
            <v>-7.4408129056546954</v>
          </cell>
          <cell r="BR45">
            <v>-3.1084861648146784</v>
          </cell>
          <cell r="BS45">
            <v>0.34418783317090629</v>
          </cell>
          <cell r="BT45">
            <v>9.411574680266483</v>
          </cell>
          <cell r="BU45">
            <v>1.5972919231720653</v>
          </cell>
          <cell r="BV45">
            <v>7.4312920974676899</v>
          </cell>
          <cell r="BW45">
            <v>8.1380869929932942</v>
          </cell>
          <cell r="BX45">
            <v>4.8126681898488641</v>
          </cell>
          <cell r="BY45">
            <v>21.035809185404446</v>
          </cell>
          <cell r="BZ45">
            <v>15.266999999999999</v>
          </cell>
          <cell r="CA45">
            <v>69.202245000000005</v>
          </cell>
          <cell r="CB45">
            <v>77.554000000000002</v>
          </cell>
          <cell r="CC45">
            <v>209.58805560954002</v>
          </cell>
          <cell r="CD45">
            <v>162.023245</v>
          </cell>
          <cell r="CE45">
            <v>47.564810609540018</v>
          </cell>
          <cell r="CF45">
            <v>29.356781867651161</v>
          </cell>
        </row>
        <row r="46">
          <cell r="G46" t="str">
            <v xml:space="preserve">  Otros Pagos</v>
          </cell>
          <cell r="L46">
            <v>1.79539</v>
          </cell>
          <cell r="N46">
            <v>1.79539</v>
          </cell>
          <cell r="O46">
            <v>1.0687020248799999</v>
          </cell>
          <cell r="P46">
            <v>3.8387235699999994E-2</v>
          </cell>
          <cell r="Q46">
            <v>0.92031108495000002</v>
          </cell>
          <cell r="R46">
            <v>0.12647837375999998</v>
          </cell>
          <cell r="S46">
            <v>0.87265737638999985</v>
          </cell>
          <cell r="T46">
            <v>0.62042942440999915</v>
          </cell>
          <cell r="U46">
            <v>3.7580841095200004</v>
          </cell>
          <cell r="V46">
            <v>0.43958299621000002</v>
          </cell>
          <cell r="W46">
            <v>0.11955018215999999</v>
          </cell>
          <cell r="X46">
            <v>8.2388500529999992E-2</v>
          </cell>
          <cell r="Y46">
            <v>0.17996214599999999</v>
          </cell>
          <cell r="Z46">
            <v>0</v>
          </cell>
          <cell r="AA46">
            <v>8.2265334545099993</v>
          </cell>
          <cell r="AB46">
            <v>1.6683319259356486E-3</v>
          </cell>
          <cell r="AC46" t="str">
            <v xml:space="preserve"> </v>
          </cell>
          <cell r="AD46">
            <v>1.6683319259356486E-3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8.6056895160846238</v>
          </cell>
          <cell r="AL46">
            <v>1.4342815860141087</v>
          </cell>
          <cell r="AM46">
            <v>1.4342815860141087</v>
          </cell>
          <cell r="AN46">
            <v>67.84390735531872</v>
          </cell>
          <cell r="AO46">
            <v>0</v>
          </cell>
          <cell r="AP46">
            <v>1.0687020248799999</v>
          </cell>
          <cell r="AQ46">
            <v>3.8387235699999994E-2</v>
          </cell>
          <cell r="AR46">
            <v>0.92031108495000002</v>
          </cell>
          <cell r="AS46">
            <v>0.12647837375999998</v>
          </cell>
          <cell r="AT46">
            <v>0.87265737638999985</v>
          </cell>
          <cell r="AU46">
            <v>0.62042942440999915</v>
          </cell>
          <cell r="AV46">
            <v>-4.8476054065646235</v>
          </cell>
          <cell r="AW46">
            <v>-0.99469858980410875</v>
          </cell>
          <cell r="AX46">
            <v>-1.3147314038541087</v>
          </cell>
          <cell r="AY46">
            <v>1.1070892605799998</v>
          </cell>
          <cell r="AZ46">
            <v>2.0274003455299998</v>
          </cell>
          <cell r="BA46">
            <v>2.1538787192899997</v>
          </cell>
          <cell r="BB46">
            <v>3.0265360956799996</v>
          </cell>
          <cell r="BC46">
            <v>3.6469655200899989</v>
          </cell>
          <cell r="BD46">
            <v>7.4050496296099997</v>
          </cell>
          <cell r="BE46">
            <v>7.8446326258200001</v>
          </cell>
          <cell r="BF46">
            <v>7.9641828079800003</v>
          </cell>
          <cell r="BG46">
            <v>8.0465713085099999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8.6056895160846238</v>
          </cell>
          <cell r="BN46">
            <v>10.039971102098733</v>
          </cell>
          <cell r="BO46">
            <v>11.474252688112841</v>
          </cell>
          <cell r="BP46">
            <v>79.318160043431561</v>
          </cell>
          <cell r="BQ46">
            <v>1.1070892605799998</v>
          </cell>
          <cell r="BR46">
            <v>2.0274003455299998</v>
          </cell>
          <cell r="BS46">
            <v>2.1538787192899997</v>
          </cell>
          <cell r="BT46">
            <v>3.0265360956799996</v>
          </cell>
          <cell r="BU46">
            <v>3.6469655200899989</v>
          </cell>
          <cell r="BV46">
            <v>-1.2006398864746242</v>
          </cell>
          <cell r="BW46">
            <v>-2.1953384762787325</v>
          </cell>
          <cell r="BX46">
            <v>-3.5100698801328409</v>
          </cell>
          <cell r="BY46">
            <v>-71.271588734921565</v>
          </cell>
          <cell r="BZ46">
            <v>0</v>
          </cell>
          <cell r="CA46">
            <v>2.2999999999999998</v>
          </cell>
          <cell r="CB46">
            <v>2.2999999999999998</v>
          </cell>
          <cell r="CC46">
            <v>2.0274003455299998</v>
          </cell>
          <cell r="CD46">
            <v>4.5999999999999996</v>
          </cell>
          <cell r="CE46">
            <v>-2.5725996544699998</v>
          </cell>
          <cell r="CF46">
            <v>-55.926079444999999</v>
          </cell>
        </row>
        <row r="47">
          <cell r="L47">
            <v>9660.4221979685062</v>
          </cell>
          <cell r="M47">
            <v>0</v>
          </cell>
          <cell r="N47">
            <v>9660.4221979685062</v>
          </cell>
          <cell r="Q47">
            <v>923.96580722227884</v>
          </cell>
          <cell r="R47">
            <v>763.58122574437368</v>
          </cell>
          <cell r="S47">
            <v>975.20912274727209</v>
          </cell>
          <cell r="T47">
            <v>673.95333738251657</v>
          </cell>
          <cell r="U47">
            <v>954.34877725981562</v>
          </cell>
          <cell r="V47">
            <v>624.04591935441329</v>
          </cell>
          <cell r="W47">
            <v>924.38620619599646</v>
          </cell>
          <cell r="X47">
            <v>604.07122599028889</v>
          </cell>
          <cell r="Y47">
            <v>875.46711142210006</v>
          </cell>
          <cell r="Z47">
            <v>567.78305003000003</v>
          </cell>
          <cell r="AA47">
            <v>9233.943859756786</v>
          </cell>
          <cell r="AB47">
            <v>8.9767631383088275</v>
          </cell>
          <cell r="AC47" t="str">
            <v xml:space="preserve"> </v>
          </cell>
          <cell r="AD47">
            <v>8.9767631383088275</v>
          </cell>
          <cell r="AE47">
            <v>754.70208650035579</v>
          </cell>
          <cell r="AF47">
            <v>537.02413122669725</v>
          </cell>
          <cell r="AG47">
            <v>1017.4232800952977</v>
          </cell>
          <cell r="AH47">
            <v>806.81766652053375</v>
          </cell>
          <cell r="AI47">
            <v>868.54516029559363</v>
          </cell>
          <cell r="AJ47">
            <v>653.29117664756075</v>
          </cell>
          <cell r="AK47">
            <v>930.97944513804737</v>
          </cell>
          <cell r="AL47">
            <v>702.19909841316269</v>
          </cell>
          <cell r="AM47">
            <v>949.55362455165141</v>
          </cell>
          <cell r="AN47">
            <v>610.60299050579613</v>
          </cell>
          <cell r="AO47">
            <v>905.19843857684236</v>
          </cell>
          <cell r="AP47">
            <v>15.338831711977491</v>
          </cell>
          <cell r="AQ47">
            <v>40.067026968700247</v>
          </cell>
          <cell r="AR47">
            <v>-93.457472873018901</v>
          </cell>
          <cell r="AS47">
            <v>-43.236440776160066</v>
          </cell>
          <cell r="AT47">
            <v>106.66396245167846</v>
          </cell>
          <cell r="AU47">
            <v>20.662160734955819</v>
          </cell>
          <cell r="AV47">
            <v>23.369332121768252</v>
          </cell>
          <cell r="AW47">
            <v>-78.153179058749402</v>
          </cell>
          <cell r="AX47">
            <v>-25.167418355654945</v>
          </cell>
          <cell r="AY47">
            <v>1347.1320764077307</v>
          </cell>
          <cell r="AZ47">
            <v>2271.0978836300092</v>
          </cell>
          <cell r="BA47">
            <v>3034.6791093743832</v>
          </cell>
          <cell r="BB47">
            <v>4009.8882321216556</v>
          </cell>
          <cell r="BC47">
            <v>4683.8415695041722</v>
          </cell>
          <cell r="BD47">
            <v>5638.1903467639886</v>
          </cell>
          <cell r="BE47">
            <v>6262.2362661184015</v>
          </cell>
          <cell r="BF47">
            <v>7186.6224723143978</v>
          </cell>
          <cell r="BG47">
            <v>7790.6936983046862</v>
          </cell>
          <cell r="BH47">
            <v>1291.7262177270529</v>
          </cell>
          <cell r="BI47">
            <v>2309.1494978223504</v>
          </cell>
          <cell r="BJ47">
            <v>3115.9671643428842</v>
          </cell>
          <cell r="BK47">
            <v>3984.5123246384778</v>
          </cell>
          <cell r="BL47">
            <v>4637.8035012860391</v>
          </cell>
          <cell r="BM47">
            <v>5568.7829464240858</v>
          </cell>
          <cell r="BN47">
            <v>6270.9820448372493</v>
          </cell>
          <cell r="BO47">
            <v>7220.5356693889007</v>
          </cell>
          <cell r="BP47">
            <v>7831.1386598946965</v>
          </cell>
          <cell r="BQ47">
            <v>55.405858680677731</v>
          </cell>
          <cell r="BR47">
            <v>-38.05161419234107</v>
          </cell>
          <cell r="BS47">
            <v>-81.288054968501086</v>
          </cell>
          <cell r="BT47">
            <v>25.375907483177507</v>
          </cell>
          <cell r="BU47">
            <v>46.038068218133375</v>
          </cell>
          <cell r="BV47">
            <v>69.407400339902168</v>
          </cell>
          <cell r="BW47">
            <v>-8.7457787188477596</v>
          </cell>
          <cell r="BX47">
            <v>-33.913197074502932</v>
          </cell>
          <cell r="BY47">
            <v>-40.44496159001028</v>
          </cell>
          <cell r="BZ47">
            <v>622.42567999999994</v>
          </cell>
          <cell r="CA47">
            <v>428.39404019999995</v>
          </cell>
          <cell r="CB47">
            <v>757.51776449999988</v>
          </cell>
          <cell r="CC47">
            <v>2271.0978836300092</v>
          </cell>
          <cell r="CD47">
            <v>1808.3374846999998</v>
          </cell>
          <cell r="CE47">
            <v>462.76039893000939</v>
          </cell>
          <cell r="CF47">
            <v>25.590378059700548</v>
          </cell>
        </row>
        <row r="48">
          <cell r="G48" t="str">
            <v>Pagos de Tesorería</v>
          </cell>
          <cell r="L48">
            <v>9136.2682832986175</v>
          </cell>
          <cell r="N48">
            <v>9136.2682832986175</v>
          </cell>
          <cell r="O48">
            <v>758.2664752733333</v>
          </cell>
          <cell r="P48">
            <v>522.75099553439748</v>
          </cell>
          <cell r="Q48">
            <v>911.1945479559455</v>
          </cell>
          <cell r="R48">
            <v>754.83617747001006</v>
          </cell>
          <cell r="S48">
            <v>949.13048394929172</v>
          </cell>
          <cell r="T48">
            <v>631.98930914062771</v>
          </cell>
          <cell r="U48">
            <v>913.35740327059341</v>
          </cell>
          <cell r="V48">
            <v>568.97598091274665</v>
          </cell>
          <cell r="W48">
            <v>891.62743001266313</v>
          </cell>
          <cell r="X48">
            <v>570.29130542851112</v>
          </cell>
          <cell r="Y48">
            <v>847.50924078176672</v>
          </cell>
          <cell r="Z48">
            <v>544.375</v>
          </cell>
          <cell r="AA48">
            <v>8864.3043497298877</v>
          </cell>
          <cell r="AB48">
            <v>8.4897031068126498</v>
          </cell>
          <cell r="AC48" t="str">
            <v xml:space="preserve"> </v>
          </cell>
          <cell r="AD48">
            <v>8.4897031068126498</v>
          </cell>
          <cell r="AE48">
            <v>751.96380764877688</v>
          </cell>
          <cell r="AF48">
            <v>497.77500000000003</v>
          </cell>
          <cell r="AG48">
            <v>1008.3259613790808</v>
          </cell>
          <cell r="AH48">
            <v>790.63245898688047</v>
          </cell>
          <cell r="AI48">
            <v>855.45331935734202</v>
          </cell>
          <cell r="AJ48">
            <v>580.51847838184017</v>
          </cell>
          <cell r="AK48">
            <v>906.4337875980093</v>
          </cell>
          <cell r="AL48">
            <v>560.89451486390112</v>
          </cell>
          <cell r="AM48">
            <v>880.88325931616509</v>
          </cell>
          <cell r="AN48">
            <v>574.82120418614329</v>
          </cell>
          <cell r="AO48">
            <v>862.19109527811634</v>
          </cell>
          <cell r="AP48">
            <v>6.3026676245564204</v>
          </cell>
          <cell r="AQ48">
            <v>24.975995534397441</v>
          </cell>
          <cell r="AR48">
            <v>-97.131413423135314</v>
          </cell>
          <cell r="AS48">
            <v>-35.796281516870408</v>
          </cell>
          <cell r="AT48">
            <v>93.67716459194969</v>
          </cell>
          <cell r="AU48">
            <v>51.470830758787542</v>
          </cell>
          <cell r="AV48">
            <v>6.9236156725841056</v>
          </cell>
          <cell r="AW48">
            <v>8.0814660488455274</v>
          </cell>
          <cell r="AX48">
            <v>10.744170696498031</v>
          </cell>
          <cell r="AY48">
            <v>1281.0174708077307</v>
          </cell>
          <cell r="AZ48">
            <v>2192.212018763676</v>
          </cell>
          <cell r="BA48">
            <v>2947.0481962336862</v>
          </cell>
          <cell r="BB48">
            <v>3896.178680182978</v>
          </cell>
          <cell r="BC48">
            <v>4528.167989323606</v>
          </cell>
          <cell r="BD48">
            <v>5441.5253925941997</v>
          </cell>
          <cell r="BE48">
            <v>6010.501373506946</v>
          </cell>
          <cell r="BF48">
            <v>6902.1288035196094</v>
          </cell>
          <cell r="BG48">
            <v>7472.4201089481203</v>
          </cell>
          <cell r="BH48">
            <v>1249.7388076487769</v>
          </cell>
          <cell r="BI48">
            <v>2258.0647690278574</v>
          </cell>
          <cell r="BJ48">
            <v>3048.6972280147379</v>
          </cell>
          <cell r="BK48">
            <v>3904.1505473720799</v>
          </cell>
          <cell r="BL48">
            <v>4484.6690257539203</v>
          </cell>
          <cell r="BM48">
            <v>5391.1028133519294</v>
          </cell>
          <cell r="BN48">
            <v>5951.9973282158307</v>
          </cell>
          <cell r="BO48">
            <v>6832.8805875319958</v>
          </cell>
          <cell r="BP48">
            <v>7407.7017917181392</v>
          </cell>
          <cell r="BQ48">
            <v>31.278663158953805</v>
          </cell>
          <cell r="BR48">
            <v>-65.852750264181395</v>
          </cell>
          <cell r="BS48">
            <v>-101.64903178105169</v>
          </cell>
          <cell r="BT48">
            <v>-7.9718671891018857</v>
          </cell>
          <cell r="BU48">
            <v>43.498963569685657</v>
          </cell>
          <cell r="BV48">
            <v>50.422579242270331</v>
          </cell>
          <cell r="BW48">
            <v>58.50404529111529</v>
          </cell>
          <cell r="BX48">
            <v>69.248215987613548</v>
          </cell>
          <cell r="BY48">
            <v>64.718317229981039</v>
          </cell>
          <cell r="BZ48">
            <v>615.19398000000001</v>
          </cell>
          <cell r="CA48">
            <v>400.79887673999997</v>
          </cell>
          <cell r="CB48">
            <v>724.87496499999986</v>
          </cell>
          <cell r="CC48">
            <v>2192.212018763676</v>
          </cell>
          <cell r="CD48">
            <v>1740.8678217399997</v>
          </cell>
          <cell r="CE48">
            <v>451.34419702367632</v>
          </cell>
          <cell r="CF48">
            <v>25.926390929126207</v>
          </cell>
        </row>
        <row r="49">
          <cell r="G49" t="str">
            <v>Más Transferencias de Inversión</v>
          </cell>
          <cell r="L49">
            <v>346.29999999999995</v>
          </cell>
          <cell r="M49">
            <v>0</v>
          </cell>
          <cell r="N49">
            <v>346.29999999999995</v>
          </cell>
          <cell r="O49">
            <v>11.120173399999999</v>
          </cell>
          <cell r="P49">
            <v>29.652177999999999</v>
          </cell>
          <cell r="Q49">
            <v>10.730986</v>
          </cell>
          <cell r="R49">
            <v>5.4240189999999995</v>
          </cell>
          <cell r="S49">
            <v>14.851702899999999</v>
          </cell>
          <cell r="T49">
            <v>13.2781456</v>
          </cell>
          <cell r="U49">
            <v>40.577399999999997</v>
          </cell>
          <cell r="V49">
            <v>20.845372000000001</v>
          </cell>
          <cell r="W49">
            <v>31.52</v>
          </cell>
          <cell r="X49">
            <v>31.52</v>
          </cell>
          <cell r="Y49">
            <v>15.52</v>
          </cell>
          <cell r="Z49">
            <v>10.82</v>
          </cell>
          <cell r="AA49">
            <v>235.85997690000002</v>
          </cell>
          <cell r="AB49">
            <v>0.32179267231716502</v>
          </cell>
          <cell r="AC49" t="str">
            <v xml:space="preserve"> </v>
          </cell>
          <cell r="AD49">
            <v>0.32179267231716502</v>
          </cell>
          <cell r="AE49">
            <v>0</v>
          </cell>
          <cell r="AF49">
            <v>1.4073423994790084</v>
          </cell>
          <cell r="AG49">
            <v>8.4886565217673784</v>
          </cell>
          <cell r="AH49">
            <v>13.209656852907692</v>
          </cell>
          <cell r="AI49">
            <v>1.1169049332947674</v>
          </cell>
          <cell r="AJ49">
            <v>26.974367510777135</v>
          </cell>
          <cell r="AK49">
            <v>23.559686270522533</v>
          </cell>
          <cell r="AL49">
            <v>99.783051730031275</v>
          </cell>
          <cell r="AM49">
            <v>67.327521146702423</v>
          </cell>
          <cell r="AN49">
            <v>33.373038673950695</v>
          </cell>
          <cell r="AO49">
            <v>35.530150621440647</v>
          </cell>
          <cell r="AP49">
            <v>11.120173399999999</v>
          </cell>
          <cell r="AQ49">
            <v>28.24483560052099</v>
          </cell>
          <cell r="AR49">
            <v>2.2423294782326213</v>
          </cell>
          <cell r="AS49">
            <v>-7.7856378529076924</v>
          </cell>
          <cell r="AT49">
            <v>13.734797966705232</v>
          </cell>
          <cell r="AU49">
            <v>-13.696221910777135</v>
          </cell>
          <cell r="AV49">
            <v>17.017713729477464</v>
          </cell>
          <cell r="AW49">
            <v>-78.937679730031277</v>
          </cell>
          <cell r="AX49">
            <v>-35.807521146702427</v>
          </cell>
          <cell r="AY49">
            <v>40.772351400000005</v>
          </cell>
          <cell r="AZ49">
            <v>51.503337399999999</v>
          </cell>
          <cell r="BA49">
            <v>56.927356400000001</v>
          </cell>
          <cell r="BB49">
            <v>71.7790593</v>
          </cell>
          <cell r="BC49">
            <v>85.057204900000002</v>
          </cell>
          <cell r="BD49">
            <v>125.6346049</v>
          </cell>
          <cell r="BE49">
            <v>146.4799769</v>
          </cell>
          <cell r="BF49">
            <v>177.99997689999998</v>
          </cell>
          <cell r="BG49">
            <v>209.51997689999999</v>
          </cell>
          <cell r="BH49">
            <v>1.4073423994790084</v>
          </cell>
          <cell r="BI49">
            <v>9.8959989212463881</v>
          </cell>
          <cell r="BJ49">
            <v>23.10565577415408</v>
          </cell>
          <cell r="BK49">
            <v>24.222560707448849</v>
          </cell>
          <cell r="BL49">
            <v>51.196928218225978</v>
          </cell>
          <cell r="BM49">
            <v>74.756614488748511</v>
          </cell>
          <cell r="BN49">
            <v>174.53966621877979</v>
          </cell>
          <cell r="BO49">
            <v>241.86718736548221</v>
          </cell>
          <cell r="BP49">
            <v>275.24022603943291</v>
          </cell>
          <cell r="BQ49">
            <v>39.365009000520992</v>
          </cell>
          <cell r="BR49">
            <v>41.607338478753611</v>
          </cell>
          <cell r="BS49">
            <v>33.821700625845921</v>
          </cell>
          <cell r="BT49">
            <v>47.556498592551151</v>
          </cell>
          <cell r="BU49">
            <v>33.860276681774018</v>
          </cell>
          <cell r="BV49">
            <v>50.877990411251474</v>
          </cell>
          <cell r="BW49">
            <v>-28.059689318779789</v>
          </cell>
          <cell r="BX49">
            <v>-63.867210465482231</v>
          </cell>
          <cell r="BY49">
            <v>-65.720249139432923</v>
          </cell>
          <cell r="BZ49">
            <v>5.0979999999999999</v>
          </cell>
          <cell r="CA49">
            <v>1.7290000000000001</v>
          </cell>
          <cell r="CB49">
            <v>32.038000000000004</v>
          </cell>
          <cell r="CC49">
            <v>51.503337399999999</v>
          </cell>
          <cell r="CD49">
            <v>38.865000000000002</v>
          </cell>
          <cell r="CE49">
            <v>12.638337399999998</v>
          </cell>
          <cell r="CF49">
            <v>32.518557571079377</v>
          </cell>
        </row>
        <row r="50">
          <cell r="H50" t="str">
            <v>Subsidio Tarifas Eléctricas</v>
          </cell>
          <cell r="L50">
            <v>97.1</v>
          </cell>
          <cell r="N50">
            <v>97.1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27</v>
          </cell>
          <cell r="V50">
            <v>10.054</v>
          </cell>
          <cell r="W50">
            <v>27</v>
          </cell>
          <cell r="X50">
            <v>27</v>
          </cell>
          <cell r="Y50">
            <v>6</v>
          </cell>
          <cell r="Z50">
            <v>0</v>
          </cell>
          <cell r="AA50">
            <v>97.054000000000002</v>
          </cell>
          <cell r="AB50">
            <v>9.0228323655780332E-2</v>
          </cell>
          <cell r="AC50" t="str">
            <v xml:space="preserve"> </v>
          </cell>
          <cell r="AD50">
            <v>9.0228323655780332E-2</v>
          </cell>
          <cell r="AE50">
            <v>0</v>
          </cell>
          <cell r="AF50">
            <v>1.398905882451426</v>
          </cell>
          <cell r="AG50">
            <v>8.3462902969269273</v>
          </cell>
          <cell r="AH50">
            <v>0.29018558979381703</v>
          </cell>
          <cell r="AI50">
            <v>0.1804515432331299</v>
          </cell>
          <cell r="AJ50">
            <v>26.186607733326635</v>
          </cell>
          <cell r="AK50">
            <v>7.3156031040458071E-3</v>
          </cell>
          <cell r="AL50">
            <v>26.010220414040198</v>
          </cell>
          <cell r="AM50">
            <v>34.680022937123816</v>
          </cell>
          <cell r="AN50">
            <v>0</v>
          </cell>
          <cell r="AO50">
            <v>0</v>
          </cell>
          <cell r="AP50">
            <v>0</v>
          </cell>
          <cell r="AQ50">
            <v>-1.398905882451426</v>
          </cell>
          <cell r="AR50">
            <v>-8.3462902969269273</v>
          </cell>
          <cell r="AS50">
            <v>-0.29018558979381703</v>
          </cell>
          <cell r="AT50">
            <v>-0.1804515432331299</v>
          </cell>
          <cell r="AU50">
            <v>-26.186607733326635</v>
          </cell>
          <cell r="AV50">
            <v>26.992684396895953</v>
          </cell>
          <cell r="AW50">
            <v>-15.956220414040198</v>
          </cell>
          <cell r="AX50">
            <v>-7.680022937123816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27</v>
          </cell>
          <cell r="BE50">
            <v>37.054000000000002</v>
          </cell>
          <cell r="BF50">
            <v>64.054000000000002</v>
          </cell>
          <cell r="BG50">
            <v>91.054000000000002</v>
          </cell>
          <cell r="BH50">
            <v>1.398905882451426</v>
          </cell>
          <cell r="BI50">
            <v>9.7451961793783539</v>
          </cell>
          <cell r="BJ50">
            <v>10.035381769172171</v>
          </cell>
          <cell r="BK50">
            <v>10.2158333124053</v>
          </cell>
          <cell r="BL50">
            <v>36.402441045731933</v>
          </cell>
          <cell r="BM50">
            <v>36.40975664883598</v>
          </cell>
          <cell r="BN50">
            <v>62.419977062876178</v>
          </cell>
          <cell r="BO50">
            <v>97.1</v>
          </cell>
          <cell r="BP50">
            <v>97.1</v>
          </cell>
          <cell r="BQ50">
            <v>-1.398905882451426</v>
          </cell>
          <cell r="BR50">
            <v>-9.7451961793783539</v>
          </cell>
          <cell r="BS50">
            <v>-10.035381769172171</v>
          </cell>
          <cell r="BT50">
            <v>-10.2158333124053</v>
          </cell>
          <cell r="BU50">
            <v>-36.402441045731933</v>
          </cell>
          <cell r="BV50">
            <v>-9.4097566488359803</v>
          </cell>
          <cell r="BW50">
            <v>-25.365977062876176</v>
          </cell>
          <cell r="BX50">
            <v>-33.045999999999992</v>
          </cell>
          <cell r="BY50">
            <v>-6.0459999999999923</v>
          </cell>
          <cell r="BZ50">
            <v>0</v>
          </cell>
          <cell r="CA50">
            <v>1.7210000000000001</v>
          </cell>
          <cell r="CB50">
            <v>10.268000000000001</v>
          </cell>
          <cell r="CC50">
            <v>0</v>
          </cell>
          <cell r="CD50">
            <v>11.989000000000001</v>
          </cell>
          <cell r="CE50">
            <v>-11.989000000000001</v>
          </cell>
          <cell r="CF50">
            <v>-100</v>
          </cell>
        </row>
        <row r="51">
          <cell r="H51" t="str">
            <v>Fosga</v>
          </cell>
          <cell r="L51">
            <v>0</v>
          </cell>
          <cell r="N51">
            <v>0</v>
          </cell>
          <cell r="O51">
            <v>0</v>
          </cell>
          <cell r="P51">
            <v>12.5</v>
          </cell>
          <cell r="Q51">
            <v>3.8</v>
          </cell>
          <cell r="R51">
            <v>4.87</v>
          </cell>
          <cell r="S51">
            <v>5.7</v>
          </cell>
          <cell r="T51">
            <v>7.2160000000000002</v>
          </cell>
          <cell r="U51">
            <v>4.5199999999999996</v>
          </cell>
          <cell r="V51">
            <v>3</v>
          </cell>
          <cell r="W51">
            <v>4.5199999999999996</v>
          </cell>
          <cell r="X51">
            <v>4.5199999999999996</v>
          </cell>
          <cell r="Y51">
            <v>9.52</v>
          </cell>
          <cell r="Z51">
            <v>10.82</v>
          </cell>
          <cell r="AA51">
            <v>70.98599999999999</v>
          </cell>
          <cell r="AB51" t="str">
            <v xml:space="preserve"> </v>
          </cell>
          <cell r="AC51" t="str">
            <v xml:space="preserve"> </v>
          </cell>
          <cell r="AD51" t="str">
            <v xml:space="preserve"> 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12.5</v>
          </cell>
          <cell r="AR51">
            <v>3.8</v>
          </cell>
          <cell r="AS51">
            <v>4.87</v>
          </cell>
          <cell r="AT51">
            <v>5.7</v>
          </cell>
          <cell r="AU51">
            <v>7.2160000000000002</v>
          </cell>
          <cell r="AV51">
            <v>4.5199999999999996</v>
          </cell>
          <cell r="AW51">
            <v>3</v>
          </cell>
          <cell r="AX51">
            <v>4.5199999999999996</v>
          </cell>
          <cell r="AY51">
            <v>12.5</v>
          </cell>
          <cell r="AZ51">
            <v>16.3</v>
          </cell>
          <cell r="BA51">
            <v>21.17</v>
          </cell>
          <cell r="BB51">
            <v>26.87</v>
          </cell>
          <cell r="BC51">
            <v>34.085999999999999</v>
          </cell>
          <cell r="BD51">
            <v>38.605999999999995</v>
          </cell>
          <cell r="BE51">
            <v>41.605999999999995</v>
          </cell>
          <cell r="BF51">
            <v>46.125999999999991</v>
          </cell>
          <cell r="BG51">
            <v>50.645999999999987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12.5</v>
          </cell>
          <cell r="BR51">
            <v>16.3</v>
          </cell>
          <cell r="BS51">
            <v>21.17</v>
          </cell>
          <cell r="BT51">
            <v>26.87</v>
          </cell>
          <cell r="BU51">
            <v>34.085999999999999</v>
          </cell>
          <cell r="BV51">
            <v>38.605999999999995</v>
          </cell>
          <cell r="BW51">
            <v>41.605999999999995</v>
          </cell>
          <cell r="BX51">
            <v>46.125999999999991</v>
          </cell>
          <cell r="BY51">
            <v>50.645999999999987</v>
          </cell>
          <cell r="BZ51">
            <v>0</v>
          </cell>
          <cell r="CA51">
            <v>0</v>
          </cell>
          <cell r="CB51">
            <v>20.8</v>
          </cell>
          <cell r="CC51">
            <v>16.3</v>
          </cell>
          <cell r="CD51">
            <v>20.8</v>
          </cell>
          <cell r="CE51">
            <v>-4.5</v>
          </cell>
          <cell r="CF51">
            <v>-21.634615384615387</v>
          </cell>
        </row>
        <row r="52">
          <cell r="H52" t="str">
            <v>Ancianos Indigentes</v>
          </cell>
          <cell r="L52">
            <v>29</v>
          </cell>
          <cell r="N52">
            <v>29</v>
          </cell>
          <cell r="O52">
            <v>1.8348734</v>
          </cell>
          <cell r="P52">
            <v>5.9269780000000001</v>
          </cell>
          <cell r="Q52">
            <v>2.8377759999999999</v>
          </cell>
          <cell r="R52">
            <v>0.37401899999999999</v>
          </cell>
          <cell r="S52">
            <v>4.4152029000000006</v>
          </cell>
          <cell r="T52">
            <v>1.4326456000000001</v>
          </cell>
          <cell r="U52">
            <v>0.22790000000000002</v>
          </cell>
          <cell r="V52">
            <v>7.6561999999999991E-2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17.125956900000002</v>
          </cell>
          <cell r="AB52">
            <v>2.6947697075361789E-2</v>
          </cell>
          <cell r="AC52" t="str">
            <v xml:space="preserve"> </v>
          </cell>
          <cell r="AD52">
            <v>2.6947697075361789E-2</v>
          </cell>
          <cell r="AE52">
            <v>0</v>
          </cell>
          <cell r="AF52">
            <v>8.4365170275823194E-3</v>
          </cell>
          <cell r="AG52">
            <v>0.14236622484045164</v>
          </cell>
          <cell r="AH52">
            <v>12.919471263113875</v>
          </cell>
          <cell r="AI52">
            <v>0.93645339006163753</v>
          </cell>
          <cell r="AJ52">
            <v>0.78775977745049908</v>
          </cell>
          <cell r="AK52">
            <v>0.33851524573174058</v>
          </cell>
          <cell r="AL52">
            <v>1.6440662557501047</v>
          </cell>
          <cell r="AM52">
            <v>1.4331533300605466</v>
          </cell>
          <cell r="AN52">
            <v>2.1586937944326263</v>
          </cell>
          <cell r="AO52">
            <v>4.3158057419225804</v>
          </cell>
          <cell r="AP52">
            <v>1.8348734</v>
          </cell>
          <cell r="AQ52">
            <v>5.9185414829724179</v>
          </cell>
          <cell r="AR52">
            <v>2.6954097751595483</v>
          </cell>
          <cell r="AS52">
            <v>-12.545452263113875</v>
          </cell>
          <cell r="AT52">
            <v>3.4787495099383632</v>
          </cell>
          <cell r="AU52">
            <v>0.644885822549501</v>
          </cell>
          <cell r="AV52">
            <v>-0.11061524573174056</v>
          </cell>
          <cell r="AW52">
            <v>-1.5675042557501047</v>
          </cell>
          <cell r="AX52">
            <v>-1.4331533300605466</v>
          </cell>
          <cell r="AY52">
            <v>7.7618514000000003</v>
          </cell>
          <cell r="AZ52">
            <v>10.599627399999999</v>
          </cell>
          <cell r="BA52">
            <v>10.9736464</v>
          </cell>
          <cell r="BB52">
            <v>15.3888493</v>
          </cell>
          <cell r="BC52">
            <v>16.821494900000001</v>
          </cell>
          <cell r="BD52">
            <v>17.049394900000003</v>
          </cell>
          <cell r="BE52">
            <v>17.125956900000002</v>
          </cell>
          <cell r="BF52">
            <v>17.125956900000002</v>
          </cell>
          <cell r="BG52">
            <v>17.125956900000002</v>
          </cell>
          <cell r="BH52">
            <v>8.4365170275823194E-3</v>
          </cell>
          <cell r="BI52">
            <v>0.15080274186803397</v>
          </cell>
          <cell r="BJ52">
            <v>13.070274004981909</v>
          </cell>
          <cell r="BK52">
            <v>14.006727395043548</v>
          </cell>
          <cell r="BL52">
            <v>14.794487172494048</v>
          </cell>
          <cell r="BM52">
            <v>15.133002418225788</v>
          </cell>
          <cell r="BN52">
            <v>16.777068673975894</v>
          </cell>
          <cell r="BO52">
            <v>18.210222004036439</v>
          </cell>
          <cell r="BP52">
            <v>20.368915798469065</v>
          </cell>
          <cell r="BQ52">
            <v>7.7534148829724181</v>
          </cell>
          <cell r="BR52">
            <v>10.448824658131965</v>
          </cell>
          <cell r="BS52">
            <v>-2.0966276049819097</v>
          </cell>
          <cell r="BT52">
            <v>1.3821219049564526</v>
          </cell>
          <cell r="BU52">
            <v>2.0270077275059535</v>
          </cell>
          <cell r="BV52">
            <v>1.9163924817742153</v>
          </cell>
          <cell r="BW52">
            <v>0.34888822602410841</v>
          </cell>
          <cell r="BX52">
            <v>-1.0842651040364366</v>
          </cell>
          <cell r="BY52">
            <v>-3.2429588984690625</v>
          </cell>
          <cell r="BZ52">
            <v>0</v>
          </cell>
          <cell r="CA52">
            <v>8.0000000000000002E-3</v>
          </cell>
          <cell r="CB52">
            <v>0.13500000000000001</v>
          </cell>
          <cell r="CC52">
            <v>10.599627399999999</v>
          </cell>
          <cell r="CD52">
            <v>0.14300000000000002</v>
          </cell>
          <cell r="CE52">
            <v>10.456627399999999</v>
          </cell>
          <cell r="CF52">
            <v>7312.3268531468511</v>
          </cell>
        </row>
        <row r="53">
          <cell r="H53" t="str">
            <v>Fondo Solidaridad Pensional</v>
          </cell>
          <cell r="L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 t="str">
            <v xml:space="preserve"> </v>
          </cell>
          <cell r="AC53" t="str">
            <v xml:space="preserve"> </v>
          </cell>
          <cell r="AD53" t="str">
            <v xml:space="preserve"> 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5.0979999999999999</v>
          </cell>
          <cell r="CA53">
            <v>0</v>
          </cell>
          <cell r="CB53">
            <v>0.83499999999999996</v>
          </cell>
          <cell r="CC53">
            <v>0</v>
          </cell>
          <cell r="CD53">
            <v>5.9329999999999998</v>
          </cell>
          <cell r="CE53">
            <v>-5.9329999999999998</v>
          </cell>
          <cell r="CF53">
            <v>-100</v>
          </cell>
        </row>
        <row r="54">
          <cell r="H54" t="str">
            <v>Fondo Compensación Educativa</v>
          </cell>
          <cell r="L54">
            <v>220.2</v>
          </cell>
          <cell r="N54">
            <v>220.2</v>
          </cell>
          <cell r="O54">
            <v>9.2852999999999994</v>
          </cell>
          <cell r="P54">
            <v>11.225200000000001</v>
          </cell>
          <cell r="Q54">
            <v>4.09321</v>
          </cell>
          <cell r="R54">
            <v>0.18</v>
          </cell>
          <cell r="S54">
            <v>4.7365000000000004</v>
          </cell>
          <cell r="T54">
            <v>4.6295000000000002</v>
          </cell>
          <cell r="U54">
            <v>8.8294999999999995</v>
          </cell>
          <cell r="V54">
            <v>7.7148100000000008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50.694019999999995</v>
          </cell>
          <cell r="AB54">
            <v>0.20461665158602299</v>
          </cell>
          <cell r="AC54" t="str">
            <v xml:space="preserve"> </v>
          </cell>
          <cell r="AD54">
            <v>0.20461665158602299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23.213855421686748</v>
          </cell>
          <cell r="AL54">
            <v>72.128765060240966</v>
          </cell>
          <cell r="AM54">
            <v>31.214344879518066</v>
          </cell>
          <cell r="AN54">
            <v>31.214344879518066</v>
          </cell>
          <cell r="AO54">
            <v>31.214344879518066</v>
          </cell>
          <cell r="AP54">
            <v>9.2852999999999994</v>
          </cell>
          <cell r="AQ54">
            <v>11.225200000000001</v>
          </cell>
          <cell r="AR54">
            <v>4.09321</v>
          </cell>
          <cell r="AS54">
            <v>0.18</v>
          </cell>
          <cell r="AT54">
            <v>4.7365000000000004</v>
          </cell>
          <cell r="AU54">
            <v>4.6295000000000002</v>
          </cell>
          <cell r="AV54">
            <v>-14.384355421686749</v>
          </cell>
          <cell r="AW54">
            <v>-64.413955060240966</v>
          </cell>
          <cell r="AX54">
            <v>-31.214344879518066</v>
          </cell>
          <cell r="AY54">
            <v>20.5105</v>
          </cell>
          <cell r="AZ54">
            <v>24.60371</v>
          </cell>
          <cell r="BA54">
            <v>24.783709999999999</v>
          </cell>
          <cell r="BB54">
            <v>29.520209999999999</v>
          </cell>
          <cell r="BC54">
            <v>34.149709999999999</v>
          </cell>
          <cell r="BD54">
            <v>42.979209999999995</v>
          </cell>
          <cell r="BE54">
            <v>50.694019999999995</v>
          </cell>
          <cell r="BF54">
            <v>50.694019999999995</v>
          </cell>
          <cell r="BG54">
            <v>50.694019999999995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23.213855421686748</v>
          </cell>
          <cell r="BN54">
            <v>95.34262048192771</v>
          </cell>
          <cell r="BO54">
            <v>126.55696536144578</v>
          </cell>
          <cell r="BP54">
            <v>157.77131024096383</v>
          </cell>
          <cell r="BQ54">
            <v>20.5105</v>
          </cell>
          <cell r="BR54">
            <v>24.60371</v>
          </cell>
          <cell r="BS54">
            <v>24.783709999999999</v>
          </cell>
          <cell r="BT54">
            <v>29.520209999999999</v>
          </cell>
          <cell r="BU54">
            <v>34.149709999999999</v>
          </cell>
          <cell r="BV54">
            <v>19.765354578313246</v>
          </cell>
          <cell r="BW54">
            <v>-44.648600481927716</v>
          </cell>
          <cell r="BX54">
            <v>-75.862945361445782</v>
          </cell>
          <cell r="BY54">
            <v>-107.07729024096383</v>
          </cell>
          <cell r="BZ54">
            <v>0</v>
          </cell>
          <cell r="CA54">
            <v>0</v>
          </cell>
          <cell r="CB54">
            <v>0</v>
          </cell>
          <cell r="CC54">
            <v>24.60371</v>
          </cell>
          <cell r="CD54">
            <v>0</v>
          </cell>
          <cell r="CE54">
            <v>24.60371</v>
          </cell>
          <cell r="CF54" t="str">
            <v xml:space="preserve">n.a. </v>
          </cell>
        </row>
        <row r="55">
          <cell r="G55" t="str">
            <v>Más Transferencias de Deuda</v>
          </cell>
          <cell r="L55">
            <v>177.85391466988909</v>
          </cell>
          <cell r="M55">
            <v>0</v>
          </cell>
          <cell r="N55">
            <v>177.85391466988909</v>
          </cell>
          <cell r="O55">
            <v>0.65426953900000007</v>
          </cell>
          <cell r="P55">
            <v>24.687984660999998</v>
          </cell>
          <cell r="Q55">
            <v>2.0402732663333336</v>
          </cell>
          <cell r="R55">
            <v>3.321029274363636</v>
          </cell>
          <cell r="S55">
            <v>11.226935897980429</v>
          </cell>
          <cell r="T55">
            <v>28.685882641888888</v>
          </cell>
          <cell r="U55">
            <v>0.41397398922222223</v>
          </cell>
          <cell r="V55">
            <v>34.224566441666667</v>
          </cell>
          <cell r="W55">
            <v>1.2387761833333333</v>
          </cell>
          <cell r="X55">
            <v>2.2599205617777773</v>
          </cell>
          <cell r="Y55">
            <v>12.437870640333331</v>
          </cell>
          <cell r="Z55">
            <v>12.58805003</v>
          </cell>
          <cell r="AA55">
            <v>133.77953312689959</v>
          </cell>
          <cell r="AB55">
            <v>0.16526735917901433</v>
          </cell>
          <cell r="AC55" t="str">
            <v xml:space="preserve"> </v>
          </cell>
          <cell r="AD55">
            <v>0.16526735917901433</v>
          </cell>
          <cell r="AE55">
            <v>2.7382788515788858</v>
          </cell>
          <cell r="AF55">
            <v>37.841788827218167</v>
          </cell>
          <cell r="AG55">
            <v>0.60866219444955894</v>
          </cell>
          <cell r="AH55">
            <v>2.9755506807456689</v>
          </cell>
          <cell r="AI55">
            <v>11.97493600495687</v>
          </cell>
          <cell r="AJ55">
            <v>45.798330754943443</v>
          </cell>
          <cell r="AK55">
            <v>0.98597126951555292</v>
          </cell>
          <cell r="AL55">
            <v>41.521531819230319</v>
          </cell>
          <cell r="AM55">
            <v>1.3428440887838857</v>
          </cell>
          <cell r="AN55">
            <v>2.4087476457022081</v>
          </cell>
          <cell r="AO55">
            <v>7.4771926772853803</v>
          </cell>
          <cell r="AP55">
            <v>-2.0840093125788859</v>
          </cell>
          <cell r="AQ55">
            <v>-13.153804166218169</v>
          </cell>
          <cell r="AR55">
            <v>1.4316110718837747</v>
          </cell>
          <cell r="AS55">
            <v>0.34547859361796718</v>
          </cell>
          <cell r="AT55">
            <v>-0.74800010697644126</v>
          </cell>
          <cell r="AU55">
            <v>-17.112448113054555</v>
          </cell>
          <cell r="AV55">
            <v>-0.57199728029333063</v>
          </cell>
          <cell r="AW55">
            <v>-7.2969653775636516</v>
          </cell>
          <cell r="AX55">
            <v>-0.10406790545055244</v>
          </cell>
          <cell r="AY55">
            <v>25.342254199999999</v>
          </cell>
          <cell r="AZ55">
            <v>27.382527466333332</v>
          </cell>
          <cell r="BA55">
            <v>30.703556740696968</v>
          </cell>
          <cell r="BB55">
            <v>41.930492638677393</v>
          </cell>
          <cell r="BC55">
            <v>70.616375280566288</v>
          </cell>
          <cell r="BD55">
            <v>71.030349269788502</v>
          </cell>
          <cell r="BE55">
            <v>105.25491571145517</v>
          </cell>
          <cell r="BF55">
            <v>106.49369189478851</v>
          </cell>
          <cell r="BG55">
            <v>108.75361245656629</v>
          </cell>
          <cell r="BH55">
            <v>40.580067678797057</v>
          </cell>
          <cell r="BI55">
            <v>41.188729873246615</v>
          </cell>
          <cell r="BJ55">
            <v>44.164280553992285</v>
          </cell>
          <cell r="BK55">
            <v>56.139216558949151</v>
          </cell>
          <cell r="BL55">
            <v>101.93754731389259</v>
          </cell>
          <cell r="BM55">
            <v>102.92351858340814</v>
          </cell>
          <cell r="BN55">
            <v>144.44505040263846</v>
          </cell>
          <cell r="BO55">
            <v>145.78789449142235</v>
          </cell>
          <cell r="BP55">
            <v>148.19664213712457</v>
          </cell>
          <cell r="BQ55">
            <v>-15.237813478797056</v>
          </cell>
          <cell r="BR55">
            <v>-13.806202406913286</v>
          </cell>
          <cell r="BS55">
            <v>-13.460723813295317</v>
          </cell>
          <cell r="BT55">
            <v>-14.208723920271758</v>
          </cell>
          <cell r="BU55">
            <v>-31.321172033326306</v>
          </cell>
          <cell r="BV55">
            <v>-31.893169313619641</v>
          </cell>
          <cell r="BW55">
            <v>-39.190134691183289</v>
          </cell>
          <cell r="BX55">
            <v>-39.294202596633838</v>
          </cell>
          <cell r="BY55">
            <v>-39.443029680558283</v>
          </cell>
          <cell r="BZ55">
            <v>2.1337000000000002</v>
          </cell>
          <cell r="CA55">
            <v>25.866163459999999</v>
          </cell>
          <cell r="CB55">
            <v>0.60479949999999993</v>
          </cell>
          <cell r="CC55">
            <v>27.382527466333332</v>
          </cell>
          <cell r="CD55">
            <v>28.604662959999999</v>
          </cell>
          <cell r="CE55">
            <v>-1.2221354936666664</v>
          </cell>
          <cell r="CF55">
            <v>-4.2725044352931789</v>
          </cell>
          <cell r="CI55">
            <v>338.12739999999997</v>
          </cell>
        </row>
        <row r="56">
          <cell r="H56" t="str">
            <v>Deuda Externa Entidades</v>
          </cell>
          <cell r="L56">
            <v>122.43058841578632</v>
          </cell>
          <cell r="N56">
            <v>122.43058841578632</v>
          </cell>
          <cell r="O56">
            <v>5.5769539000000007E-2</v>
          </cell>
          <cell r="P56">
            <v>23.123284661</v>
          </cell>
          <cell r="Q56">
            <v>0.18767326633333339</v>
          </cell>
          <cell r="R56">
            <v>1.5677292743636362</v>
          </cell>
          <cell r="S56">
            <v>10.640369487980429</v>
          </cell>
          <cell r="T56">
            <v>4.5132826418888898</v>
          </cell>
          <cell r="U56">
            <v>5.9673989222222203E-2</v>
          </cell>
          <cell r="V56">
            <v>34.019566441666669</v>
          </cell>
          <cell r="W56">
            <v>0.80927618333333329</v>
          </cell>
          <cell r="X56">
            <v>1.8941205617777774</v>
          </cell>
          <cell r="Y56">
            <v>12.261470640333332</v>
          </cell>
          <cell r="Z56">
            <v>0</v>
          </cell>
          <cell r="AA56">
            <v>89.132216686899625</v>
          </cell>
          <cell r="AB56">
            <v>0.11376628997885889</v>
          </cell>
          <cell r="AC56" t="str">
            <v xml:space="preserve"> </v>
          </cell>
          <cell r="AD56">
            <v>0.11376628997885889</v>
          </cell>
          <cell r="AE56">
            <v>2.4042955140057494</v>
          </cell>
          <cell r="AF56">
            <v>37.180898418894088</v>
          </cell>
          <cell r="AG56">
            <v>0.26214014023384996</v>
          </cell>
          <cell r="AH56">
            <v>2.7159775875713388</v>
          </cell>
          <cell r="AI56">
            <v>10.581432294611959</v>
          </cell>
          <cell r="AJ56">
            <v>11.434353326463118</v>
          </cell>
          <cell r="AK56">
            <v>0.92642613732675994</v>
          </cell>
          <cell r="AL56">
            <v>41.317225185282524</v>
          </cell>
          <cell r="AM56">
            <v>1.136809529216718</v>
          </cell>
          <cell r="AN56">
            <v>2.1860920873201168</v>
          </cell>
          <cell r="AO56">
            <v>7.0565662122265298</v>
          </cell>
          <cell r="AP56">
            <v>-2.3485259750057494</v>
          </cell>
          <cell r="AQ56">
            <v>-14.057613757894089</v>
          </cell>
          <cell r="AR56">
            <v>-7.4466873900516567E-2</v>
          </cell>
          <cell r="AS56">
            <v>-1.1482483132077026</v>
          </cell>
          <cell r="AT56">
            <v>5.893719336846992E-2</v>
          </cell>
          <cell r="AU56">
            <v>-6.9210706845742278</v>
          </cell>
          <cell r="AV56">
            <v>-0.86675214810453771</v>
          </cell>
          <cell r="AW56">
            <v>-7.2976587436158553</v>
          </cell>
          <cell r="AX56">
            <v>-0.32753334588338467</v>
          </cell>
          <cell r="AY56">
            <v>23.179054199999999</v>
          </cell>
          <cell r="AZ56">
            <v>23.366727466333334</v>
          </cell>
          <cell r="BA56">
            <v>24.934456740696969</v>
          </cell>
          <cell r="BB56">
            <v>35.574826228677395</v>
          </cell>
          <cell r="BC56">
            <v>40.088108870566288</v>
          </cell>
          <cell r="BD56">
            <v>40.147782859788506</v>
          </cell>
          <cell r="BE56">
            <v>74.167349301455175</v>
          </cell>
          <cell r="BF56">
            <v>74.976625484788514</v>
          </cell>
          <cell r="BG56">
            <v>76.870746046566296</v>
          </cell>
          <cell r="BH56">
            <v>39.585193932899841</v>
          </cell>
          <cell r="BI56">
            <v>39.847334073133695</v>
          </cell>
          <cell r="BJ56">
            <v>42.563311660705033</v>
          </cell>
          <cell r="BK56">
            <v>53.14474395531699</v>
          </cell>
          <cell r="BL56">
            <v>64.579097281780108</v>
          </cell>
          <cell r="BM56">
            <v>65.505523419106865</v>
          </cell>
          <cell r="BN56">
            <v>106.82274860438939</v>
          </cell>
          <cell r="BO56">
            <v>107.95955813360611</v>
          </cell>
          <cell r="BP56">
            <v>110.14565022092623</v>
          </cell>
          <cell r="BQ56">
            <v>-16.406139732899842</v>
          </cell>
          <cell r="BR56">
            <v>-16.480606606800361</v>
          </cell>
          <cell r="BS56">
            <v>-17.628854920008063</v>
          </cell>
          <cell r="BT56">
            <v>-17.569917726639595</v>
          </cell>
          <cell r="BU56">
            <v>-24.49098841121382</v>
          </cell>
          <cell r="BV56">
            <v>-25.357740559318358</v>
          </cell>
          <cell r="BW56">
            <v>-32.655399302934214</v>
          </cell>
          <cell r="BX56">
            <v>-32.982932648817595</v>
          </cell>
          <cell r="BY56">
            <v>-33.274904174359932</v>
          </cell>
          <cell r="BZ56">
            <v>1.7278</v>
          </cell>
          <cell r="CA56">
            <v>25.062963459999999</v>
          </cell>
          <cell r="CB56">
            <v>0.1787995</v>
          </cell>
          <cell r="CC56">
            <v>23.366727466333334</v>
          </cell>
          <cell r="CD56">
            <v>26.969562959999998</v>
          </cell>
          <cell r="CE56">
            <v>-3.6028354936666638</v>
          </cell>
          <cell r="CF56">
            <v>-13.358894613940253</v>
          </cell>
          <cell r="CI56">
            <v>1393.1273999999999</v>
          </cell>
        </row>
        <row r="57">
          <cell r="H57" t="str">
            <v>Deuda Interna Entidades</v>
          </cell>
          <cell r="L57">
            <v>55.423326254102776</v>
          </cell>
          <cell r="N57">
            <v>55.423326254102776</v>
          </cell>
          <cell r="O57">
            <v>0.59850000000000003</v>
          </cell>
          <cell r="P57">
            <v>1.5647</v>
          </cell>
          <cell r="Q57">
            <v>1.8526</v>
          </cell>
          <cell r="R57">
            <v>1.7533000000000001</v>
          </cell>
          <cell r="S57">
            <v>0.58656640999999998</v>
          </cell>
          <cell r="T57">
            <v>24.172599999999999</v>
          </cell>
          <cell r="U57">
            <v>0.3543</v>
          </cell>
          <cell r="V57">
            <v>0.20499999999999999</v>
          </cell>
          <cell r="W57">
            <v>0.42949999999999999</v>
          </cell>
          <cell r="X57">
            <v>0.36580000000000001</v>
          </cell>
          <cell r="Y57">
            <v>0.1764</v>
          </cell>
          <cell r="Z57">
            <v>12.58805003</v>
          </cell>
          <cell r="AA57">
            <v>44.647316439999997</v>
          </cell>
          <cell r="AB57">
            <v>5.1501069200155437E-2</v>
          </cell>
          <cell r="AC57" t="str">
            <v xml:space="preserve"> </v>
          </cell>
          <cell r="AD57">
            <v>5.1501069200155437E-2</v>
          </cell>
          <cell r="AE57">
            <v>0.33398333757313658</v>
          </cell>
          <cell r="AF57">
            <v>0.66089040832407797</v>
          </cell>
          <cell r="AG57">
            <v>0.34652205421570897</v>
          </cell>
          <cell r="AH57">
            <v>0.25957309317432997</v>
          </cell>
          <cell r="AI57">
            <v>1.3935037103449099</v>
          </cell>
          <cell r="AJ57">
            <v>34.363977428480325</v>
          </cell>
          <cell r="AK57">
            <v>5.9545132188792982E-2</v>
          </cell>
          <cell r="AL57">
            <v>0.20430663394779458</v>
          </cell>
          <cell r="AM57">
            <v>0.20603455956716779</v>
          </cell>
          <cell r="AN57">
            <v>0.22265555838209106</v>
          </cell>
          <cell r="AO57">
            <v>0.42062646505885048</v>
          </cell>
          <cell r="AP57">
            <v>0.26451666242686345</v>
          </cell>
          <cell r="AQ57">
            <v>0.90380959167592201</v>
          </cell>
          <cell r="AR57">
            <v>1.506077945784291</v>
          </cell>
          <cell r="AS57">
            <v>1.4937269068256702</v>
          </cell>
          <cell r="AT57">
            <v>-0.80693730034490996</v>
          </cell>
          <cell r="AU57">
            <v>-10.191377428480326</v>
          </cell>
          <cell r="AV57">
            <v>0.29475486781120702</v>
          </cell>
          <cell r="AW57">
            <v>6.9336605220540748E-4</v>
          </cell>
          <cell r="AX57">
            <v>0.2234654404328322</v>
          </cell>
          <cell r="AY57">
            <v>2.1631999999999998</v>
          </cell>
          <cell r="AZ57">
            <v>4.0157999999999996</v>
          </cell>
          <cell r="BA57">
            <v>5.7690999999999999</v>
          </cell>
          <cell r="BB57">
            <v>6.3556664099999995</v>
          </cell>
          <cell r="BC57">
            <v>30.528266410000001</v>
          </cell>
          <cell r="BD57">
            <v>30.882566409999999</v>
          </cell>
          <cell r="BE57">
            <v>31.087566409999997</v>
          </cell>
          <cell r="BF57">
            <v>31.517066409999998</v>
          </cell>
          <cell r="BG57">
            <v>31.882866409999998</v>
          </cell>
          <cell r="BH57">
            <v>0.99487374589721456</v>
          </cell>
          <cell r="BI57">
            <v>1.3413958001129236</v>
          </cell>
          <cell r="BJ57">
            <v>1.6009688932872534</v>
          </cell>
          <cell r="BK57">
            <v>2.9944726036321634</v>
          </cell>
          <cell r="BL57">
            <v>37.358450032112486</v>
          </cell>
          <cell r="BM57">
            <v>37.417995164301281</v>
          </cell>
          <cell r="BN57">
            <v>37.622301798249076</v>
          </cell>
          <cell r="BO57">
            <v>37.828336357816241</v>
          </cell>
          <cell r="BP57">
            <v>38.050991916198335</v>
          </cell>
          <cell r="BQ57">
            <v>1.1683262541027852</v>
          </cell>
          <cell r="BR57">
            <v>2.6744041998870758</v>
          </cell>
          <cell r="BS57">
            <v>4.168131106712746</v>
          </cell>
          <cell r="BT57">
            <v>3.3611938063678362</v>
          </cell>
          <cell r="BU57">
            <v>-6.8301836221124859</v>
          </cell>
          <cell r="BV57">
            <v>-6.5354287543012823</v>
          </cell>
          <cell r="BW57">
            <v>-6.5347353882490786</v>
          </cell>
          <cell r="BX57">
            <v>-6.3112699478162426</v>
          </cell>
          <cell r="BY57">
            <v>-6.1681255061983364</v>
          </cell>
          <cell r="BZ57">
            <v>0.40589999999999998</v>
          </cell>
          <cell r="CA57">
            <v>0.80320000000000003</v>
          </cell>
          <cell r="CB57">
            <v>0.42599999999999999</v>
          </cell>
          <cell r="CC57">
            <v>4.0157999999999996</v>
          </cell>
          <cell r="CD57">
            <v>1.6351</v>
          </cell>
          <cell r="CE57">
            <v>2.3806999999999996</v>
          </cell>
          <cell r="CF57">
            <v>145.59965751330193</v>
          </cell>
        </row>
        <row r="58">
          <cell r="BN58">
            <v>0</v>
          </cell>
          <cell r="BW58">
            <v>0</v>
          </cell>
        </row>
        <row r="59">
          <cell r="L59">
            <v>2537.5869837451937</v>
          </cell>
          <cell r="M59">
            <v>0</v>
          </cell>
          <cell r="N59">
            <v>2537.5869837451937</v>
          </cell>
          <cell r="Q59">
            <v>294.0610956759279</v>
          </cell>
          <cell r="R59">
            <v>242.60712493043712</v>
          </cell>
          <cell r="S59">
            <v>163.62961941089</v>
          </cell>
          <cell r="T59">
            <v>144.72957612675719</v>
          </cell>
          <cell r="U59">
            <v>242.82889541177775</v>
          </cell>
          <cell r="V59">
            <v>198.61304410745123</v>
          </cell>
          <cell r="W59">
            <v>511.05546935365669</v>
          </cell>
          <cell r="X59">
            <v>211.26157493933331</v>
          </cell>
          <cell r="Y59">
            <v>97.855146539000003</v>
          </cell>
          <cell r="Z59">
            <v>287.48785082556651</v>
          </cell>
          <cell r="AA59">
            <v>2684.1596631453813</v>
          </cell>
          <cell r="AB59">
            <v>2.3580043220809142</v>
          </cell>
          <cell r="AC59" t="str">
            <v xml:space="preserve"> </v>
          </cell>
          <cell r="AD59">
            <v>2.3580043220809142</v>
          </cell>
          <cell r="AE59">
            <v>139.29688463322262</v>
          </cell>
          <cell r="AF59">
            <v>138.65641176632701</v>
          </cell>
          <cell r="AG59">
            <v>329.85988123361915</v>
          </cell>
          <cell r="AH59">
            <v>241.25266478841922</v>
          </cell>
          <cell r="AI59">
            <v>179.96494847638968</v>
          </cell>
          <cell r="AJ59">
            <v>163.69305167317788</v>
          </cell>
          <cell r="AK59">
            <v>194.7889101078257</v>
          </cell>
          <cell r="AL59">
            <v>278.33786711858227</v>
          </cell>
          <cell r="AM59">
            <v>438.22349769462562</v>
          </cell>
          <cell r="AN59">
            <v>113.58463397436068</v>
          </cell>
          <cell r="AO59">
            <v>75.514513207985942</v>
          </cell>
          <cell r="AP59">
            <v>-1.3528202868892834</v>
          </cell>
          <cell r="AQ59">
            <v>13.429789711923007</v>
          </cell>
          <cell r="AR59">
            <v>-35.798785557691247</v>
          </cell>
          <cell r="AS59">
            <v>1.3544601420178992</v>
          </cell>
          <cell r="AT59">
            <v>-16.335329065499678</v>
          </cell>
          <cell r="AU59">
            <v>-18.963475546420682</v>
          </cell>
          <cell r="AV59">
            <v>48.039985303952051</v>
          </cell>
          <cell r="AW59">
            <v>-79.724823011131036</v>
          </cell>
          <cell r="AX59">
            <v>72.831971659031069</v>
          </cell>
          <cell r="AY59">
            <v>290.03026582458335</v>
          </cell>
          <cell r="AZ59">
            <v>584.09136150051131</v>
          </cell>
          <cell r="BA59">
            <v>826.69848643094838</v>
          </cell>
          <cell r="BB59">
            <v>990.32810584183846</v>
          </cell>
          <cell r="BC59">
            <v>1135.0576819685957</v>
          </cell>
          <cell r="BD59">
            <v>1377.8865773803734</v>
          </cell>
          <cell r="BE59">
            <v>1576.4996214878245</v>
          </cell>
          <cell r="BF59">
            <v>2087.5550908414812</v>
          </cell>
          <cell r="BG59">
            <v>2298.8166657808147</v>
          </cell>
          <cell r="BH59">
            <v>277.95329639954963</v>
          </cell>
          <cell r="BI59">
            <v>607.81317763316883</v>
          </cell>
          <cell r="BJ59">
            <v>849.06584242158806</v>
          </cell>
          <cell r="BK59">
            <v>1029.0307908979776</v>
          </cell>
          <cell r="BL59">
            <v>1192.7238425711555</v>
          </cell>
          <cell r="BM59">
            <v>1387.5127526789813</v>
          </cell>
          <cell r="BN59">
            <v>1665.8506197975639</v>
          </cell>
          <cell r="BO59">
            <v>2104.0741174921895</v>
          </cell>
          <cell r="BP59">
            <v>2217.6587514665503</v>
          </cell>
          <cell r="BQ59">
            <v>12.07696942503371</v>
          </cell>
          <cell r="BR59">
            <v>-23.721816132657551</v>
          </cell>
          <cell r="BS59">
            <v>-22.367355990639567</v>
          </cell>
          <cell r="BT59">
            <v>-38.702685056139217</v>
          </cell>
          <cell r="BU59">
            <v>-57.666160602559842</v>
          </cell>
          <cell r="BV59">
            <v>-9.6261752986079046</v>
          </cell>
          <cell r="BW59">
            <v>-89.350998309739452</v>
          </cell>
          <cell r="BX59">
            <v>-16.519026650708383</v>
          </cell>
          <cell r="BY59">
            <v>81.157914314264417</v>
          </cell>
          <cell r="BZ59">
            <v>51.372504939999999</v>
          </cell>
          <cell r="CA59">
            <v>185.31118026000001</v>
          </cell>
          <cell r="CB59">
            <v>176.49927199999999</v>
          </cell>
          <cell r="CC59">
            <v>584.09136150051131</v>
          </cell>
          <cell r="CD59">
            <v>413.18295719999998</v>
          </cell>
          <cell r="CE59">
            <v>170.90840430051134</v>
          </cell>
          <cell r="CF59">
            <v>41.363856210018767</v>
          </cell>
        </row>
        <row r="60">
          <cell r="L60">
            <v>1857.0093354691621</v>
          </cell>
          <cell r="M60">
            <v>0</v>
          </cell>
          <cell r="N60">
            <v>1857.0093354691621</v>
          </cell>
          <cell r="Q60">
            <v>250.2770903</v>
          </cell>
          <cell r="R60">
            <v>181.92547436683</v>
          </cell>
          <cell r="S60">
            <v>136.10404965729001</v>
          </cell>
          <cell r="T60">
            <v>66.59179432900001</v>
          </cell>
          <cell r="U60">
            <v>201.49002999999999</v>
          </cell>
          <cell r="V60">
            <v>117.15720660522</v>
          </cell>
          <cell r="W60">
            <v>455.76433764899002</v>
          </cell>
          <cell r="X60">
            <v>119.3005</v>
          </cell>
          <cell r="Y60">
            <v>80.678799999999995</v>
          </cell>
          <cell r="Z60">
            <v>223.83</v>
          </cell>
          <cell r="AA60">
            <v>2034.9541098073298</v>
          </cell>
          <cell r="AB60">
            <v>1.725590518563513</v>
          </cell>
          <cell r="AC60" t="str">
            <v xml:space="preserve"> </v>
          </cell>
          <cell r="AD60">
            <v>1.725590518563513</v>
          </cell>
          <cell r="AE60">
            <v>105.5949751885439</v>
          </cell>
          <cell r="AF60">
            <v>83.460269798793149</v>
          </cell>
          <cell r="AG60">
            <v>259.77615401441949</v>
          </cell>
          <cell r="AH60">
            <v>167.34054464170501</v>
          </cell>
          <cell r="AI60">
            <v>133.32951094867099</v>
          </cell>
          <cell r="AJ60">
            <v>88.77389837829439</v>
          </cell>
          <cell r="AK60">
            <v>161.08700066314699</v>
          </cell>
          <cell r="AL60">
            <v>178.59418459334898</v>
          </cell>
          <cell r="AM60">
            <v>334.39982540121105</v>
          </cell>
          <cell r="AN60">
            <v>48.910951726747605</v>
          </cell>
          <cell r="AO60">
            <v>44.769004089069</v>
          </cell>
          <cell r="AP60">
            <v>2.2549181114560923</v>
          </cell>
          <cell r="AQ60">
            <v>10.524663801206856</v>
          </cell>
          <cell r="AR60">
            <v>-9.499063714419492</v>
          </cell>
          <cell r="AS60">
            <v>14.584929725124994</v>
          </cell>
          <cell r="AT60">
            <v>2.7745387086190192</v>
          </cell>
          <cell r="AU60">
            <v>-22.182104049294381</v>
          </cell>
          <cell r="AV60">
            <v>40.403029336852995</v>
          </cell>
          <cell r="AW60">
            <v>-61.436977988128987</v>
          </cell>
          <cell r="AX60">
            <v>121.36451224777898</v>
          </cell>
          <cell r="AY60">
            <v>201.8348269</v>
          </cell>
          <cell r="AZ60">
            <v>452.11191719999999</v>
          </cell>
          <cell r="BA60">
            <v>634.03739156683002</v>
          </cell>
          <cell r="BB60">
            <v>770.14144122412006</v>
          </cell>
          <cell r="BC60">
            <v>836.73323555312004</v>
          </cell>
          <cell r="BD60">
            <v>1038.22326555312</v>
          </cell>
          <cell r="BE60">
            <v>1155.3804721583399</v>
          </cell>
          <cell r="BF60">
            <v>1611.1448098073299</v>
          </cell>
          <cell r="BG60">
            <v>1730.44530980733</v>
          </cell>
          <cell r="BH60">
            <v>189.05524498733706</v>
          </cell>
          <cell r="BI60">
            <v>448.83139900175655</v>
          </cell>
          <cell r="BJ60">
            <v>616.17194364346153</v>
          </cell>
          <cell r="BK60">
            <v>749.50145459213252</v>
          </cell>
          <cell r="BL60">
            <v>838.27535297042687</v>
          </cell>
          <cell r="BM60">
            <v>999.36235363357389</v>
          </cell>
          <cell r="BN60">
            <v>1177.9565382269229</v>
          </cell>
          <cell r="BO60">
            <v>1512.356363628134</v>
          </cell>
          <cell r="BP60">
            <v>1561.2673153548815</v>
          </cell>
          <cell r="BQ60">
            <v>12.779581912662934</v>
          </cell>
          <cell r="BR60">
            <v>3.2805181982434419</v>
          </cell>
          <cell r="BS60">
            <v>17.865447923368492</v>
          </cell>
          <cell r="BT60">
            <v>20.63998663198754</v>
          </cell>
          <cell r="BU60">
            <v>-1.5421174173068266</v>
          </cell>
          <cell r="BV60">
            <v>38.860911919546083</v>
          </cell>
          <cell r="BW60">
            <v>-22.576066068583032</v>
          </cell>
          <cell r="BX60">
            <v>98.788446179195944</v>
          </cell>
          <cell r="BY60">
            <v>169.1779944524485</v>
          </cell>
          <cell r="BZ60">
            <v>22.890900000000002</v>
          </cell>
          <cell r="CA60">
            <v>152.2893</v>
          </cell>
          <cell r="CB60">
            <v>144.3749</v>
          </cell>
          <cell r="CC60">
            <v>452.11191719999999</v>
          </cell>
          <cell r="CD60">
            <v>319.55509999999998</v>
          </cell>
          <cell r="CE60">
            <v>132.55681720000001</v>
          </cell>
          <cell r="CF60">
            <v>41.481677870264001</v>
          </cell>
        </row>
        <row r="61">
          <cell r="G61" t="str">
            <v>Pagos de Gobierno por Tesorería</v>
          </cell>
          <cell r="L61">
            <v>1771.1911754257305</v>
          </cell>
          <cell r="N61">
            <v>1771.1911754257305</v>
          </cell>
          <cell r="O61">
            <v>107.84989329999999</v>
          </cell>
          <cell r="P61">
            <v>93.984933600000005</v>
          </cell>
          <cell r="Q61">
            <v>250.2770903</v>
          </cell>
          <cell r="R61">
            <v>181.92547436683</v>
          </cell>
          <cell r="S61">
            <v>136.10404965729001</v>
          </cell>
          <cell r="T61">
            <v>66.59179432900001</v>
          </cell>
          <cell r="U61">
            <v>201.49002999999999</v>
          </cell>
          <cell r="V61">
            <v>117.15720660522</v>
          </cell>
          <cell r="W61">
            <v>455.76433764899002</v>
          </cell>
          <cell r="X61">
            <v>119.3005</v>
          </cell>
          <cell r="Y61">
            <v>80.678799999999995</v>
          </cell>
          <cell r="Z61">
            <v>223.83</v>
          </cell>
          <cell r="AA61">
            <v>2034.9541098073298</v>
          </cell>
          <cell r="AB61">
            <v>1.6458456295836748</v>
          </cell>
          <cell r="AC61" t="str">
            <v xml:space="preserve"> </v>
          </cell>
          <cell r="AD61">
            <v>1.6458456295836748</v>
          </cell>
          <cell r="AE61">
            <v>105.5949751885439</v>
          </cell>
          <cell r="AF61">
            <v>83.460269798793149</v>
          </cell>
          <cell r="AG61">
            <v>259.77615401441949</v>
          </cell>
          <cell r="AH61">
            <v>167.34054464170501</v>
          </cell>
          <cell r="AI61">
            <v>133.32951094867099</v>
          </cell>
          <cell r="AJ61">
            <v>88.77389837829439</v>
          </cell>
          <cell r="AK61">
            <v>161.08700066314699</v>
          </cell>
          <cell r="AL61">
            <v>178.59418459334898</v>
          </cell>
          <cell r="AM61">
            <v>334.39982540121105</v>
          </cell>
          <cell r="AN61">
            <v>48.910951726747605</v>
          </cell>
          <cell r="AO61">
            <v>44.769004089069</v>
          </cell>
          <cell r="AP61">
            <v>2.2549181114560923</v>
          </cell>
          <cell r="AQ61">
            <v>10.524663801206856</v>
          </cell>
          <cell r="AR61">
            <v>-9.499063714419492</v>
          </cell>
          <cell r="AS61">
            <v>14.584929725124994</v>
          </cell>
          <cell r="AT61">
            <v>2.7745387086190192</v>
          </cell>
          <cell r="AU61">
            <v>-22.182104049294381</v>
          </cell>
          <cell r="AV61">
            <v>40.403029336852995</v>
          </cell>
          <cell r="AW61">
            <v>-61.436977988128987</v>
          </cell>
          <cell r="AX61">
            <v>121.36451224777898</v>
          </cell>
          <cell r="AY61">
            <v>201.8348269</v>
          </cell>
          <cell r="AZ61">
            <v>452.11191719999999</v>
          </cell>
          <cell r="BA61">
            <v>634.03739156683002</v>
          </cell>
          <cell r="BB61">
            <v>770.14144122412006</v>
          </cell>
          <cell r="BC61">
            <v>836.73323555312004</v>
          </cell>
          <cell r="BD61">
            <v>1038.22326555312</v>
          </cell>
          <cell r="BE61">
            <v>1155.3804721583399</v>
          </cell>
          <cell r="BF61">
            <v>1611.1448098073299</v>
          </cell>
          <cell r="BG61">
            <v>1730.44530980733</v>
          </cell>
          <cell r="BH61">
            <v>189.05524498733706</v>
          </cell>
          <cell r="BI61">
            <v>448.83139900175655</v>
          </cell>
          <cell r="BJ61">
            <v>616.17194364346153</v>
          </cell>
          <cell r="BK61">
            <v>749.50145459213252</v>
          </cell>
          <cell r="BL61">
            <v>838.27535297042687</v>
          </cell>
          <cell r="BM61">
            <v>999.36235363357389</v>
          </cell>
          <cell r="BN61">
            <v>1177.9565382269229</v>
          </cell>
          <cell r="BO61">
            <v>1512.356363628134</v>
          </cell>
          <cell r="BP61">
            <v>1561.2673153548815</v>
          </cell>
          <cell r="BQ61">
            <v>12.779581912662934</v>
          </cell>
          <cell r="BR61">
            <v>3.2805181982434419</v>
          </cell>
          <cell r="BS61">
            <v>17.865447923368492</v>
          </cell>
          <cell r="BT61">
            <v>20.63998663198754</v>
          </cell>
          <cell r="BU61">
            <v>-1.5421174173068266</v>
          </cell>
          <cell r="BV61">
            <v>38.860911919546083</v>
          </cell>
          <cell r="BW61">
            <v>-22.576066068583032</v>
          </cell>
          <cell r="BX61">
            <v>98.788446179195944</v>
          </cell>
          <cell r="BY61">
            <v>169.1779944524485</v>
          </cell>
          <cell r="BZ61">
            <v>22.509</v>
          </cell>
          <cell r="CA61">
            <v>141.8793</v>
          </cell>
          <cell r="CB61">
            <v>144.3749</v>
          </cell>
          <cell r="CC61">
            <v>452.11191719999999</v>
          </cell>
          <cell r="CD61">
            <v>308.76319999999998</v>
          </cell>
          <cell r="CE61">
            <v>143.34871720000001</v>
          </cell>
          <cell r="CF61">
            <v>46.426749431279376</v>
          </cell>
        </row>
        <row r="62">
          <cell r="G62" t="str">
            <v>Más Bonos Dec. 4308, Ley 55 y Dec. 700</v>
          </cell>
          <cell r="L62">
            <v>56.5</v>
          </cell>
          <cell r="N62">
            <v>56.5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5.2501547750273832E-2</v>
          </cell>
          <cell r="AC62" t="str">
            <v xml:space="preserve"> </v>
          </cell>
          <cell r="AD62">
            <v>5.2501547750273832E-2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B62">
            <v>0</v>
          </cell>
          <cell r="BC62">
            <v>0</v>
          </cell>
          <cell r="BD62">
            <v>0</v>
          </cell>
          <cell r="BE62">
            <v>0</v>
          </cell>
          <cell r="BF62">
            <v>0</v>
          </cell>
          <cell r="BG62">
            <v>0</v>
          </cell>
          <cell r="BH62">
            <v>0</v>
          </cell>
          <cell r="BI62">
            <v>0</v>
          </cell>
          <cell r="BJ62">
            <v>0</v>
          </cell>
          <cell r="BK62">
            <v>0</v>
          </cell>
          <cell r="BL62">
            <v>0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0.38190000000000002</v>
          </cell>
          <cell r="CA62">
            <v>10.41</v>
          </cell>
          <cell r="CB62">
            <v>0</v>
          </cell>
          <cell r="CC62">
            <v>0</v>
          </cell>
          <cell r="CD62">
            <v>10.7919</v>
          </cell>
          <cell r="CE62">
            <v>-10.7919</v>
          </cell>
          <cell r="CF62">
            <v>-100</v>
          </cell>
        </row>
        <row r="63">
          <cell r="G63" t="str">
            <v>Otra deuda Interna</v>
          </cell>
          <cell r="L63">
            <v>29.318160043431551</v>
          </cell>
          <cell r="N63">
            <v>29.318160043431551</v>
          </cell>
          <cell r="AA63">
            <v>0</v>
          </cell>
          <cell r="AB63">
            <v>2.7243341229564462E-2</v>
          </cell>
          <cell r="AC63" t="str">
            <v xml:space="preserve"> </v>
          </cell>
          <cell r="AD63">
            <v>2.7243341229564462E-2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B63">
            <v>0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  <cell r="BG63">
            <v>0</v>
          </cell>
          <cell r="BH63">
            <v>0</v>
          </cell>
          <cell r="BI63">
            <v>0</v>
          </cell>
          <cell r="BJ63">
            <v>0</v>
          </cell>
          <cell r="BK63">
            <v>0</v>
          </cell>
          <cell r="BL63">
            <v>0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B63">
            <v>0</v>
          </cell>
          <cell r="CC63">
            <v>0</v>
          </cell>
          <cell r="CD63">
            <v>0</v>
          </cell>
          <cell r="CE63">
            <v>0</v>
          </cell>
          <cell r="CF63" t="str">
            <v xml:space="preserve">n.a. </v>
          </cell>
        </row>
        <row r="64">
          <cell r="L64">
            <v>680.57764827603137</v>
          </cell>
          <cell r="M64">
            <v>0</v>
          </cell>
          <cell r="N64">
            <v>680.57764827603137</v>
          </cell>
          <cell r="Q64">
            <v>43.784005375927912</v>
          </cell>
          <cell r="R64">
            <v>60.681650563607135</v>
          </cell>
          <cell r="S64">
            <v>27.525569753600006</v>
          </cell>
          <cell r="T64">
            <v>78.137781797757199</v>
          </cell>
          <cell r="U64">
            <v>41.338865411777768</v>
          </cell>
          <cell r="V64">
            <v>81.455837502231233</v>
          </cell>
          <cell r="W64">
            <v>55.291131704666668</v>
          </cell>
          <cell r="X64">
            <v>91.961074939333315</v>
          </cell>
          <cell r="Y64">
            <v>17.176346539000001</v>
          </cell>
          <cell r="Z64">
            <v>63.657850825566527</v>
          </cell>
          <cell r="AA64">
            <v>649.205553338051</v>
          </cell>
          <cell r="AB64">
            <v>0.63241380351740051</v>
          </cell>
          <cell r="AC64" t="str">
            <v xml:space="preserve"> </v>
          </cell>
          <cell r="AD64">
            <v>0.63241380351740051</v>
          </cell>
          <cell r="AE64">
            <v>33.701909444678712</v>
          </cell>
          <cell r="AF64">
            <v>55.196141967533862</v>
          </cell>
          <cell r="AG64">
            <v>70.083727219199687</v>
          </cell>
          <cell r="AH64">
            <v>73.91212014671423</v>
          </cell>
          <cell r="AI64">
            <v>46.635437527718707</v>
          </cell>
          <cell r="AJ64">
            <v>74.9191532948835</v>
          </cell>
          <cell r="AK64">
            <v>33.701909444678712</v>
          </cell>
          <cell r="AL64">
            <v>99.743682525233297</v>
          </cell>
          <cell r="AM64">
            <v>103.82367229341455</v>
          </cell>
          <cell r="AN64">
            <v>64.673682247613073</v>
          </cell>
          <cell r="AO64">
            <v>30.745509118916949</v>
          </cell>
          <cell r="AP64">
            <v>-3.6077383983453757</v>
          </cell>
          <cell r="AQ64">
            <v>2.9051259107161442</v>
          </cell>
          <cell r="AR64">
            <v>-26.299721843271776</v>
          </cell>
          <cell r="AS64">
            <v>-13.230469583107094</v>
          </cell>
          <cell r="AT64">
            <v>-19.109867774118701</v>
          </cell>
          <cell r="AU64">
            <v>3.2186285028736989</v>
          </cell>
          <cell r="AV64">
            <v>7.6369559670990554</v>
          </cell>
          <cell r="AW64">
            <v>-18.287845023002063</v>
          </cell>
          <cell r="AX64">
            <v>-48.532540588747878</v>
          </cell>
          <cell r="AY64">
            <v>88.195438924583343</v>
          </cell>
          <cell r="AZ64">
            <v>131.97944430051126</v>
          </cell>
          <cell r="BA64">
            <v>192.66109486411841</v>
          </cell>
          <cell r="BB64">
            <v>220.18666461771841</v>
          </cell>
          <cell r="BC64">
            <v>298.32444641547562</v>
          </cell>
          <cell r="BD64">
            <v>339.66331182725338</v>
          </cell>
          <cell r="BE64">
            <v>421.11914932948463</v>
          </cell>
          <cell r="BF64">
            <v>476.4102810341513</v>
          </cell>
          <cell r="BG64">
            <v>568.37135597348458</v>
          </cell>
          <cell r="BH64">
            <v>88.898051412212567</v>
          </cell>
          <cell r="BI64">
            <v>158.98177863141225</v>
          </cell>
          <cell r="BJ64">
            <v>232.89389877812647</v>
          </cell>
          <cell r="BK64">
            <v>279.52933630584516</v>
          </cell>
          <cell r="BL64">
            <v>354.44848960072864</v>
          </cell>
          <cell r="BM64">
            <v>388.15039904540737</v>
          </cell>
          <cell r="BN64">
            <v>487.89408157064065</v>
          </cell>
          <cell r="BO64">
            <v>591.71775386405523</v>
          </cell>
          <cell r="BP64">
            <v>656.39143611166833</v>
          </cell>
          <cell r="BQ64">
            <v>-0.70261248762922435</v>
          </cell>
          <cell r="BR64">
            <v>-27.002334330900993</v>
          </cell>
          <cell r="BS64">
            <v>-40.232803914008059</v>
          </cell>
          <cell r="BT64">
            <v>-59.342671688126757</v>
          </cell>
          <cell r="BU64">
            <v>-56.124043185253015</v>
          </cell>
          <cell r="BV64">
            <v>-48.487087218153988</v>
          </cell>
          <cell r="BW64">
            <v>-66.774932241156023</v>
          </cell>
          <cell r="BX64">
            <v>-115.30747282990393</v>
          </cell>
          <cell r="BY64">
            <v>-88.020080138183744</v>
          </cell>
          <cell r="BZ64">
            <v>28.481604939999997</v>
          </cell>
          <cell r="CA64">
            <v>33.021880260000003</v>
          </cell>
          <cell r="CB64">
            <v>32.124372000000001</v>
          </cell>
          <cell r="CC64">
            <v>131.97944430051126</v>
          </cell>
          <cell r="CD64">
            <v>93.627857199999994</v>
          </cell>
          <cell r="CE64">
            <v>38.351587100511267</v>
          </cell>
          <cell r="CF64">
            <v>40.961726827292246</v>
          </cell>
        </row>
        <row r="65">
          <cell r="G65" t="str">
            <v>Pagos de Gobierno por Tesorería</v>
          </cell>
          <cell r="L65">
            <v>737.07764827603137</v>
          </cell>
          <cell r="N65">
            <v>737.07764827603137</v>
          </cell>
          <cell r="O65">
            <v>30.094171046333337</v>
          </cell>
          <cell r="P65">
            <v>58.101267878250006</v>
          </cell>
          <cell r="Q65">
            <v>43.784005375927912</v>
          </cell>
          <cell r="R65">
            <v>60.681650563607135</v>
          </cell>
          <cell r="S65">
            <v>27.525569753600006</v>
          </cell>
          <cell r="T65">
            <v>78.137781797757199</v>
          </cell>
          <cell r="U65">
            <v>41.338865411777768</v>
          </cell>
          <cell r="V65">
            <v>81.455837502231233</v>
          </cell>
          <cell r="W65">
            <v>55.291131704666668</v>
          </cell>
          <cell r="X65">
            <v>91.961074939333315</v>
          </cell>
          <cell r="Y65">
            <v>17.176346539000001</v>
          </cell>
          <cell r="Z65">
            <v>63.657850825566527</v>
          </cell>
          <cell r="AA65">
            <v>649.205553338051</v>
          </cell>
          <cell r="AB65">
            <v>0.68491535126767444</v>
          </cell>
          <cell r="AC65" t="str">
            <v xml:space="preserve"> </v>
          </cell>
          <cell r="AD65">
            <v>0.68491535126767444</v>
          </cell>
          <cell r="AE65">
            <v>33.701909444678712</v>
          </cell>
          <cell r="AF65">
            <v>55.196141967533862</v>
          </cell>
          <cell r="AG65">
            <v>70.083727219199687</v>
          </cell>
          <cell r="AH65">
            <v>73.91212014671423</v>
          </cell>
          <cell r="AI65">
            <v>46.635437527718707</v>
          </cell>
          <cell r="AJ65">
            <v>74.9191532948835</v>
          </cell>
          <cell r="AK65">
            <v>33.701909444678712</v>
          </cell>
          <cell r="AL65">
            <v>99.743682525233297</v>
          </cell>
          <cell r="AM65">
            <v>103.82367229341455</v>
          </cell>
          <cell r="AN65">
            <v>64.673682247613073</v>
          </cell>
          <cell r="AO65">
            <v>30.745509118916949</v>
          </cell>
          <cell r="AP65">
            <v>-3.6077383983453757</v>
          </cell>
          <cell r="AQ65">
            <v>2.9051259107161442</v>
          </cell>
          <cell r="AR65">
            <v>-26.299721843271776</v>
          </cell>
          <cell r="AS65">
            <v>-13.230469583107094</v>
          </cell>
          <cell r="AT65">
            <v>-19.109867774118701</v>
          </cell>
          <cell r="AU65">
            <v>3.2186285028736989</v>
          </cell>
          <cell r="AV65">
            <v>7.6369559670990554</v>
          </cell>
          <cell r="AW65">
            <v>-18.287845023002063</v>
          </cell>
          <cell r="AX65">
            <v>-48.532540588747878</v>
          </cell>
          <cell r="AY65">
            <v>88.195438924583343</v>
          </cell>
          <cell r="AZ65">
            <v>131.97944430051126</v>
          </cell>
          <cell r="BA65">
            <v>192.66109486411841</v>
          </cell>
          <cell r="BB65">
            <v>220.18666461771841</v>
          </cell>
          <cell r="BC65">
            <v>298.32444641547562</v>
          </cell>
          <cell r="BD65">
            <v>339.66331182725338</v>
          </cell>
          <cell r="BE65">
            <v>421.11914932948463</v>
          </cell>
          <cell r="BF65">
            <v>476.4102810341513</v>
          </cell>
          <cell r="BG65">
            <v>568.37135597348458</v>
          </cell>
          <cell r="BH65">
            <v>88.898051412212567</v>
          </cell>
          <cell r="BI65">
            <v>158.98177863141225</v>
          </cell>
          <cell r="BJ65">
            <v>232.89389877812647</v>
          </cell>
          <cell r="BK65">
            <v>279.52933630584516</v>
          </cell>
          <cell r="BL65">
            <v>354.44848960072864</v>
          </cell>
          <cell r="BM65">
            <v>388.15039904540737</v>
          </cell>
          <cell r="BN65">
            <v>487.89408157064065</v>
          </cell>
          <cell r="BO65">
            <v>591.71775386405523</v>
          </cell>
          <cell r="BP65">
            <v>656.39143611166833</v>
          </cell>
          <cell r="BQ65">
            <v>-0.70261248762922435</v>
          </cell>
          <cell r="BR65">
            <v>-27.002334330900993</v>
          </cell>
          <cell r="BS65">
            <v>-40.232803914008059</v>
          </cell>
          <cell r="BT65">
            <v>-59.342671688126757</v>
          </cell>
          <cell r="BU65">
            <v>-56.124043185253015</v>
          </cell>
          <cell r="BV65">
            <v>-48.487087218153988</v>
          </cell>
          <cell r="BW65">
            <v>-66.774932241156023</v>
          </cell>
          <cell r="BX65">
            <v>-115.30747282990393</v>
          </cell>
          <cell r="BY65">
            <v>-88.020080138183744</v>
          </cell>
          <cell r="BZ65">
            <v>28.863504939999999</v>
          </cell>
          <cell r="CA65">
            <v>43.43188026</v>
          </cell>
          <cell r="CB65">
            <v>32.124372000000001</v>
          </cell>
          <cell r="CC65">
            <v>131.97944430051126</v>
          </cell>
          <cell r="CD65">
            <v>104.41975719999999</v>
          </cell>
          <cell r="CE65">
            <v>27.559687100511269</v>
          </cell>
          <cell r="CF65">
            <v>26.393172939221564</v>
          </cell>
        </row>
        <row r="66">
          <cell r="G66" t="str">
            <v>Menos Bonos Dec.4308, Ley 55 y Dec. 700</v>
          </cell>
          <cell r="L66">
            <v>-56.5</v>
          </cell>
          <cell r="N66">
            <v>-56.5</v>
          </cell>
          <cell r="AA66">
            <v>0</v>
          </cell>
          <cell r="AB66">
            <v>-5.2501547750273832E-2</v>
          </cell>
          <cell r="AC66" t="str">
            <v xml:space="preserve"> </v>
          </cell>
          <cell r="AD66">
            <v>-5.2501547750273832E-2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B66">
            <v>0</v>
          </cell>
          <cell r="BC66">
            <v>0</v>
          </cell>
          <cell r="BD66">
            <v>0</v>
          </cell>
          <cell r="BE66">
            <v>0</v>
          </cell>
          <cell r="BF66">
            <v>0</v>
          </cell>
          <cell r="BG66">
            <v>0</v>
          </cell>
          <cell r="BH66">
            <v>0</v>
          </cell>
          <cell r="BI66">
            <v>0</v>
          </cell>
          <cell r="BJ66">
            <v>0</v>
          </cell>
          <cell r="BK66">
            <v>0</v>
          </cell>
          <cell r="BL66">
            <v>0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-0.38190000000000002</v>
          </cell>
          <cell r="CA66">
            <v>-10.41</v>
          </cell>
          <cell r="CB66">
            <v>0</v>
          </cell>
          <cell r="CC66">
            <v>0</v>
          </cell>
          <cell r="CD66">
            <v>-10.7919</v>
          </cell>
          <cell r="CE66">
            <v>10.7919</v>
          </cell>
          <cell r="CF66">
            <v>100</v>
          </cell>
        </row>
        <row r="67">
          <cell r="AX67">
            <v>0</v>
          </cell>
          <cell r="BN67">
            <v>0</v>
          </cell>
          <cell r="BO67">
            <v>0</v>
          </cell>
          <cell r="BP67">
            <v>0</v>
          </cell>
          <cell r="BW67">
            <v>0</v>
          </cell>
          <cell r="BX67">
            <v>0</v>
          </cell>
          <cell r="BY67">
            <v>0</v>
          </cell>
        </row>
        <row r="68">
          <cell r="AX68">
            <v>0</v>
          </cell>
          <cell r="BN68">
            <v>0</v>
          </cell>
          <cell r="BO68">
            <v>0</v>
          </cell>
          <cell r="BP68">
            <v>0</v>
          </cell>
          <cell r="BW68">
            <v>0</v>
          </cell>
          <cell r="BX68">
            <v>0</v>
          </cell>
          <cell r="BY68">
            <v>0</v>
          </cell>
        </row>
        <row r="69">
          <cell r="L69">
            <v>-1815.6808864698833</v>
          </cell>
          <cell r="M69">
            <v>-126.89999999999999</v>
          </cell>
          <cell r="N69">
            <v>-1942.5808864698829</v>
          </cell>
          <cell r="Q69">
            <v>-445.39502127331752</v>
          </cell>
          <cell r="R69">
            <v>-197.47139198043283</v>
          </cell>
          <cell r="S69">
            <v>-279.30859940319692</v>
          </cell>
          <cell r="T69">
            <v>216.32875682968938</v>
          </cell>
          <cell r="U69">
            <v>-98.808356011792966</v>
          </cell>
          <cell r="V69">
            <v>357.72888966002097</v>
          </cell>
          <cell r="W69">
            <v>-484.28307522222531</v>
          </cell>
          <cell r="X69">
            <v>232.22477878003292</v>
          </cell>
          <cell r="Y69">
            <v>-234.47440347146949</v>
          </cell>
          <cell r="Z69">
            <v>67.156309439434835</v>
          </cell>
          <cell r="AA69">
            <v>-1004.6721324599114</v>
          </cell>
          <cell r="AB69">
            <v>-1.6871868453143024</v>
          </cell>
          <cell r="AC69">
            <v>-0.11791940547804865</v>
          </cell>
          <cell r="AD69">
            <v>-1.8051062507923508</v>
          </cell>
          <cell r="AE69">
            <v>-342.42051332934034</v>
          </cell>
          <cell r="AF69">
            <v>406.54498249970561</v>
          </cell>
          <cell r="AG69">
            <v>-666.02484487698825</v>
          </cell>
          <cell r="AH69">
            <v>-139.50961375217958</v>
          </cell>
          <cell r="AI69">
            <v>-349.43378398148525</v>
          </cell>
          <cell r="AJ69">
            <v>139.11951925919243</v>
          </cell>
          <cell r="AK69">
            <v>-147.46399630213136</v>
          </cell>
          <cell r="AL69">
            <v>99.859936070350159</v>
          </cell>
          <cell r="AM69">
            <v>-575.21163207220479</v>
          </cell>
          <cell r="AN69">
            <v>229.40283581708059</v>
          </cell>
          <cell r="AO69">
            <v>-409.18258179056477</v>
          </cell>
          <cell r="AP69">
            <v>-54.90637721763926</v>
          </cell>
          <cell r="AQ69">
            <v>-147.58811175938035</v>
          </cell>
          <cell r="AR69">
            <v>220.62982360367073</v>
          </cell>
          <cell r="AS69">
            <v>-57.961778228253252</v>
          </cell>
          <cell r="AT69">
            <v>70.125184578288327</v>
          </cell>
          <cell r="AU69">
            <v>77.209237570496953</v>
          </cell>
          <cell r="AV69">
            <v>48.655640290338397</v>
          </cell>
          <cell r="AW69">
            <v>257.86895358967081</v>
          </cell>
          <cell r="AX69">
            <v>90.928556849979486</v>
          </cell>
          <cell r="AY69">
            <v>-148.20612437927457</v>
          </cell>
          <cell r="AZ69">
            <v>-601.56673350996152</v>
          </cell>
          <cell r="BA69">
            <v>-802.56271764178473</v>
          </cell>
          <cell r="BB69">
            <v>-1085.4142173241407</v>
          </cell>
          <cell r="BC69">
            <v>-873.8272846691325</v>
          </cell>
          <cell r="BD69">
            <v>-975.3575400406171</v>
          </cell>
          <cell r="BE69">
            <v>-620.74095300323643</v>
          </cell>
          <cell r="BF69">
            <v>-1113.4426234460498</v>
          </cell>
          <cell r="BG69">
            <v>-881.21784466601457</v>
          </cell>
          <cell r="BH69">
            <v>6.1256000615321682</v>
          </cell>
          <cell r="BI69">
            <v>-601.90037570662298</v>
          </cell>
          <cell r="BJ69">
            <v>-741.40998945880165</v>
          </cell>
          <cell r="BK69">
            <v>-1090.8437734402869</v>
          </cell>
          <cell r="BL69">
            <v>-951.72425418109469</v>
          </cell>
          <cell r="BM69">
            <v>-1099.1882504832265</v>
          </cell>
          <cell r="BN69">
            <v>-999.32831441287658</v>
          </cell>
          <cell r="BO69">
            <v>-1574.5399464850814</v>
          </cell>
          <cell r="BP69">
            <v>-1345.1371106680008</v>
          </cell>
          <cell r="BQ69">
            <v>-154.33172444080657</v>
          </cell>
          <cell r="BR69">
            <v>0.33364219666083272</v>
          </cell>
          <cell r="BS69">
            <v>-61.152728182982742</v>
          </cell>
          <cell r="BT69">
            <v>5.4295561161453136</v>
          </cell>
          <cell r="BU69">
            <v>77.8969695119618</v>
          </cell>
          <cell r="BV69">
            <v>123.83071044260976</v>
          </cell>
          <cell r="BW69">
            <v>378.58736140964015</v>
          </cell>
          <cell r="BX69">
            <v>461.09732303903161</v>
          </cell>
          <cell r="BY69">
            <v>463.91926600198622</v>
          </cell>
          <cell r="BZ69">
            <v>-223.73991493999995</v>
          </cell>
          <cell r="CA69">
            <v>204.57784495400028</v>
          </cell>
          <cell r="CB69">
            <v>-284.70977049999999</v>
          </cell>
          <cell r="CC69">
            <v>-601.56673350996152</v>
          </cell>
          <cell r="CD69">
            <v>-303.87184048600056</v>
          </cell>
          <cell r="CE69">
            <v>-297.69489302396096</v>
          </cell>
          <cell r="CF69">
            <v>97.967252427154676</v>
          </cell>
        </row>
        <row r="70">
          <cell r="AX70">
            <v>0</v>
          </cell>
          <cell r="BN70">
            <v>0</v>
          </cell>
          <cell r="BO70">
            <v>0</v>
          </cell>
        </row>
        <row r="71">
          <cell r="L71" t="e">
            <v>#REF!</v>
          </cell>
          <cell r="M71" t="e">
            <v>#REF!</v>
          </cell>
          <cell r="N71" t="e">
            <v>#REF!</v>
          </cell>
          <cell r="Q71">
            <v>404.7786453096212</v>
          </cell>
          <cell r="R71">
            <v>265.80763936931908</v>
          </cell>
          <cell r="S71">
            <v>241.58523357122994</v>
          </cell>
          <cell r="T71">
            <v>258.14069976800113</v>
          </cell>
          <cell r="U71">
            <v>246.26153916855324</v>
          </cell>
          <cell r="V71">
            <v>254.81999630365004</v>
          </cell>
          <cell r="W71">
            <v>217.43101778686668</v>
          </cell>
          <cell r="X71">
            <v>294.67137153757579</v>
          </cell>
          <cell r="Y71">
            <v>292.82296226800003</v>
          </cell>
          <cell r="Z71">
            <v>671.79916426696855</v>
          </cell>
          <cell r="AA71">
            <v>3593.7375903045527</v>
          </cell>
          <cell r="AB71" t="e">
            <v>#VALUE!</v>
          </cell>
          <cell r="AC71" t="e">
            <v>#VALUE!</v>
          </cell>
          <cell r="AD71">
            <v>2.6715333763513591</v>
          </cell>
          <cell r="AE71">
            <v>233.55099404603934</v>
          </cell>
          <cell r="AF71">
            <v>376.67698818875624</v>
          </cell>
          <cell r="AG71">
            <v>566.83263536502761</v>
          </cell>
          <cell r="AH71">
            <v>243.77043497050661</v>
          </cell>
          <cell r="AI71">
            <v>212.5075514024339</v>
          </cell>
          <cell r="AJ71">
            <v>245.09899648454331</v>
          </cell>
          <cell r="AK71">
            <v>225.82966824904469</v>
          </cell>
          <cell r="AL71">
            <v>120.99124882127424</v>
          </cell>
          <cell r="AM71">
            <v>148.21699874495661</v>
          </cell>
          <cell r="AN71">
            <v>318.21058238754068</v>
          </cell>
          <cell r="AO71">
            <v>140.61762979284902</v>
          </cell>
          <cell r="AP71">
            <v>-82.345610499372668</v>
          </cell>
          <cell r="AQ71">
            <v>-82.263050780656215</v>
          </cell>
          <cell r="AR71">
            <v>-162.05399005540642</v>
          </cell>
          <cell r="AS71">
            <v>22.037204398812463</v>
          </cell>
          <cell r="AT71">
            <v>29.077682168796031</v>
          </cell>
          <cell r="AU71">
            <v>13.041703283457821</v>
          </cell>
          <cell r="AV71">
            <v>20.431870919508555</v>
          </cell>
          <cell r="AW71">
            <v>133.8287474823758</v>
          </cell>
          <cell r="AX71">
            <v>69.214019041910063</v>
          </cell>
          <cell r="AY71">
            <v>445.61932095476669</v>
          </cell>
          <cell r="AZ71">
            <v>850.39796626438783</v>
          </cell>
          <cell r="BA71">
            <v>1116.2056056337069</v>
          </cell>
          <cell r="BB71">
            <v>1357.7908392049369</v>
          </cell>
          <cell r="BC71">
            <v>1615.9315389729379</v>
          </cell>
          <cell r="BD71">
            <v>1862.1930781414912</v>
          </cell>
          <cell r="BE71">
            <v>2117.0130744451412</v>
          </cell>
          <cell r="BF71">
            <v>2334.4440922320077</v>
          </cell>
          <cell r="BG71">
            <v>2629.1154637695831</v>
          </cell>
          <cell r="BH71">
            <v>610.22798223479549</v>
          </cell>
          <cell r="BI71">
            <v>1177.0606175998232</v>
          </cell>
          <cell r="BJ71">
            <v>1420.8310525703296</v>
          </cell>
          <cell r="BK71">
            <v>1633.3386039727634</v>
          </cell>
          <cell r="BL71">
            <v>1878.4376004573069</v>
          </cell>
          <cell r="BM71">
            <v>2104.2672687063509</v>
          </cell>
          <cell r="BN71">
            <v>2225.2585175276258</v>
          </cell>
          <cell r="BO71">
            <v>2373.4755162725824</v>
          </cell>
          <cell r="BP71">
            <v>2691.6860986601232</v>
          </cell>
          <cell r="BQ71">
            <v>-164.60866128002888</v>
          </cell>
          <cell r="BR71">
            <v>-326.66265133543533</v>
          </cell>
          <cell r="BS71">
            <v>-304.62544693662289</v>
          </cell>
          <cell r="BT71">
            <v>-275.54776476782672</v>
          </cell>
          <cell r="BU71">
            <v>-262.5060614843689</v>
          </cell>
          <cell r="BV71">
            <v>-242.07419056486026</v>
          </cell>
          <cell r="BW71">
            <v>-108.2454430824846</v>
          </cell>
          <cell r="BX71">
            <v>-39.03142404057462</v>
          </cell>
          <cell r="BY71">
            <v>-62.570634890540077</v>
          </cell>
          <cell r="BZ71" t="e">
            <v>#REF!</v>
          </cell>
          <cell r="CA71" t="e">
            <v>#REF!</v>
          </cell>
          <cell r="CB71" t="e">
            <v>#REF!</v>
          </cell>
          <cell r="CC71">
            <v>850.39796626438783</v>
          </cell>
          <cell r="CD71" t="e">
            <v>#REF!</v>
          </cell>
          <cell r="CE71" t="e">
            <v>#REF!</v>
          </cell>
          <cell r="CF71" t="e">
            <v>#REF!</v>
          </cell>
        </row>
        <row r="72">
          <cell r="E72" t="str">
            <v>Pagos de Tesorería</v>
          </cell>
          <cell r="L72">
            <v>3514.7940188775583</v>
          </cell>
          <cell r="N72">
            <v>3514.7940188775583</v>
          </cell>
          <cell r="O72">
            <v>174.4589679</v>
          </cell>
          <cell r="P72">
            <v>344.26113530559996</v>
          </cell>
          <cell r="Q72">
            <v>446.07478770851003</v>
          </cell>
          <cell r="R72">
            <v>286.61469061841001</v>
          </cell>
          <cell r="S72">
            <v>263.49508699622999</v>
          </cell>
          <cell r="T72">
            <v>288.22889391689</v>
          </cell>
          <cell r="U72">
            <v>292.79478604021995</v>
          </cell>
          <cell r="V72">
            <v>298.83532918865001</v>
          </cell>
          <cell r="W72">
            <v>278.4794187402</v>
          </cell>
          <cell r="X72">
            <v>354.03609999999998</v>
          </cell>
          <cell r="Y72">
            <v>335.36387422000001</v>
          </cell>
          <cell r="Z72">
            <v>709.13866272752421</v>
          </cell>
          <cell r="AA72">
            <v>4071.7817333622338</v>
          </cell>
          <cell r="AB72">
            <v>3.2660553276898581</v>
          </cell>
          <cell r="AC72" t="str">
            <v xml:space="preserve"> </v>
          </cell>
          <cell r="AD72">
            <v>3.2660553276898581</v>
          </cell>
          <cell r="AE72">
            <v>231.0275881636864</v>
          </cell>
          <cell r="AF72">
            <v>368.1</v>
          </cell>
          <cell r="AG72">
            <v>592.79030718091258</v>
          </cell>
          <cell r="AH72">
            <v>252.99941535282608</v>
          </cell>
          <cell r="AI72">
            <v>220.53273162984632</v>
          </cell>
          <cell r="AJ72">
            <v>288.03308634826163</v>
          </cell>
          <cell r="AK72">
            <v>271.8774886372143</v>
          </cell>
          <cell r="AL72">
            <v>226.96551584542317</v>
          </cell>
          <cell r="AM72">
            <v>234.8606634210708</v>
          </cell>
          <cell r="AN72">
            <v>369.89976459090315</v>
          </cell>
          <cell r="AO72">
            <v>247.67866217899549</v>
          </cell>
          <cell r="AP72">
            <v>-56.568620263686398</v>
          </cell>
          <cell r="AQ72">
            <v>-23.838864694400058</v>
          </cell>
          <cell r="AR72">
            <v>-146.71551947240255</v>
          </cell>
          <cell r="AS72">
            <v>33.615275265583932</v>
          </cell>
          <cell r="AT72">
            <v>42.962355366383662</v>
          </cell>
          <cell r="AU72">
            <v>0.19580756862836779</v>
          </cell>
          <cell r="AV72">
            <v>20.917297403005648</v>
          </cell>
          <cell r="AW72">
            <v>71.869813343226838</v>
          </cell>
          <cell r="AX72">
            <v>43.618755319129207</v>
          </cell>
          <cell r="AY72">
            <v>518.72010320560003</v>
          </cell>
          <cell r="AZ72">
            <v>964.79489091411006</v>
          </cell>
          <cell r="BA72">
            <v>1251.40958153252</v>
          </cell>
          <cell r="BB72">
            <v>1514.9046685287499</v>
          </cell>
          <cell r="BC72">
            <v>1803.1335624456399</v>
          </cell>
          <cell r="BD72">
            <v>2095.9283484858597</v>
          </cell>
          <cell r="BE72">
            <v>2394.7636776745098</v>
          </cell>
          <cell r="BF72">
            <v>2673.2430964147097</v>
          </cell>
          <cell r="BG72">
            <v>3027.2791964147095</v>
          </cell>
          <cell r="BH72">
            <v>599.12758816368637</v>
          </cell>
          <cell r="BI72">
            <v>1191.9178953445989</v>
          </cell>
          <cell r="BJ72">
            <v>1444.9173106974249</v>
          </cell>
          <cell r="BK72">
            <v>1665.4500423272711</v>
          </cell>
          <cell r="BL72">
            <v>1953.4831286755327</v>
          </cell>
          <cell r="BM72">
            <v>2225.3606173127469</v>
          </cell>
          <cell r="BN72">
            <v>2452.3261331581698</v>
          </cell>
          <cell r="BO72">
            <v>2687.1867965792408</v>
          </cell>
          <cell r="BP72">
            <v>3057.0865611701438</v>
          </cell>
          <cell r="BQ72">
            <v>-80.407484958086343</v>
          </cell>
          <cell r="BR72">
            <v>-227.12300443048889</v>
          </cell>
          <cell r="BS72">
            <v>-193.50772916490496</v>
          </cell>
          <cell r="BT72">
            <v>-150.54537379852127</v>
          </cell>
          <cell r="BU72">
            <v>-150.34956622989284</v>
          </cell>
          <cell r="BV72">
            <v>-129.43226882688714</v>
          </cell>
          <cell r="BW72">
            <v>-57.56245548365996</v>
          </cell>
          <cell r="BX72">
            <v>-13.943700164531037</v>
          </cell>
          <cell r="BY72">
            <v>-29.807364755434264</v>
          </cell>
          <cell r="BZ72">
            <v>134.78899999999999</v>
          </cell>
          <cell r="CA72">
            <v>242.17066299999999</v>
          </cell>
          <cell r="CB72">
            <v>403.38990000000001</v>
          </cell>
          <cell r="CC72">
            <v>964.79489091411006</v>
          </cell>
          <cell r="CD72">
            <v>780.34956299999999</v>
          </cell>
          <cell r="CE72">
            <v>184.44532791411007</v>
          </cell>
          <cell r="CF72">
            <v>23.636244147433459</v>
          </cell>
        </row>
        <row r="73">
          <cell r="E73" t="str">
            <v>Más:</v>
          </cell>
          <cell r="N73">
            <v>0</v>
          </cell>
          <cell r="O73">
            <v>6.5908008734032561E-2</v>
          </cell>
          <cell r="P73">
            <v>7.2595369806343762E-2</v>
          </cell>
          <cell r="Q73">
            <v>2.324987539434778E-2</v>
          </cell>
          <cell r="R73">
            <v>4.5977750838899697E-2</v>
          </cell>
          <cell r="S73">
            <v>0.23697525922649668</v>
          </cell>
          <cell r="T73">
            <v>1.1475324538318397E-2</v>
          </cell>
          <cell r="U73">
            <v>0.11748336283242911</v>
          </cell>
          <cell r="V73">
            <v>0.20668019247664488</v>
          </cell>
          <cell r="W73">
            <v>6.0581415522627108E-2</v>
          </cell>
          <cell r="X73">
            <v>0.15907344062985995</v>
          </cell>
          <cell r="Y73">
            <v>0</v>
          </cell>
          <cell r="Z73">
            <v>0</v>
          </cell>
          <cell r="AB73" t="str">
            <v xml:space="preserve"> </v>
          </cell>
          <cell r="AC73" t="str">
            <v xml:space="preserve"> </v>
          </cell>
          <cell r="AD73" t="str">
            <v xml:space="preserve"> 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BN73">
            <v>0</v>
          </cell>
          <cell r="BO73">
            <v>0</v>
          </cell>
        </row>
        <row r="74">
          <cell r="F74" t="str">
            <v>Pagos en el Exterior Diferente de Militares</v>
          </cell>
          <cell r="L74">
            <v>0</v>
          </cell>
          <cell r="M74">
            <v>145.19999999999999</v>
          </cell>
          <cell r="N74">
            <v>145.19999999999999</v>
          </cell>
          <cell r="O74">
            <v>2.5923078533333341</v>
          </cell>
          <cell r="P74">
            <v>2.855336565</v>
          </cell>
          <cell r="Q74">
            <v>0.91446905666666689</v>
          </cell>
          <cell r="R74">
            <v>1.8084066999999997</v>
          </cell>
          <cell r="S74">
            <v>9.3207614270000025</v>
          </cell>
          <cell r="T74">
            <v>0.45134991166666677</v>
          </cell>
          <cell r="U74">
            <v>4.6208806783333314</v>
          </cell>
          <cell r="V74">
            <v>8.1291894016666664</v>
          </cell>
          <cell r="W74">
            <v>2.3828011533333333</v>
          </cell>
          <cell r="X74">
            <v>6.256710486666667</v>
          </cell>
          <cell r="Y74">
            <v>0</v>
          </cell>
          <cell r="Z74">
            <v>0</v>
          </cell>
          <cell r="AA74">
            <v>39.332213233666671</v>
          </cell>
          <cell r="AB74" t="str">
            <v xml:space="preserve"> </v>
          </cell>
          <cell r="AC74">
            <v>0.13492433156353556</v>
          </cell>
          <cell r="AD74">
            <v>0.13492433156353556</v>
          </cell>
          <cell r="AE74">
            <v>15.65</v>
          </cell>
          <cell r="AF74">
            <v>40.5</v>
          </cell>
          <cell r="AG74">
            <v>12.904</v>
          </cell>
          <cell r="AH74">
            <v>13.2</v>
          </cell>
          <cell r="AI74">
            <v>14.2</v>
          </cell>
          <cell r="AJ74">
            <v>15.2</v>
          </cell>
          <cell r="AK74">
            <v>16.2</v>
          </cell>
          <cell r="AL74">
            <v>17.2</v>
          </cell>
          <cell r="AM74">
            <v>18.2</v>
          </cell>
          <cell r="AN74">
            <v>19.2</v>
          </cell>
          <cell r="AO74">
            <v>20.2</v>
          </cell>
          <cell r="AP74">
            <v>-13.057692146666666</v>
          </cell>
          <cell r="AQ74">
            <v>-37.644663434999998</v>
          </cell>
          <cell r="AR74">
            <v>-11.989530943333333</v>
          </cell>
          <cell r="AS74">
            <v>-11.3915933</v>
          </cell>
          <cell r="AT74">
            <v>-4.8792385729999967</v>
          </cell>
          <cell r="AU74">
            <v>-14.748650088333333</v>
          </cell>
          <cell r="AV74">
            <v>-11.579119321666667</v>
          </cell>
          <cell r="AW74">
            <v>-9.0708105983333329</v>
          </cell>
          <cell r="AX74">
            <v>-15.817198846666667</v>
          </cell>
          <cell r="AY74">
            <v>5.4476444183333346</v>
          </cell>
          <cell r="AZ74">
            <v>6.362113475000001</v>
          </cell>
          <cell r="BA74">
            <v>8.1705201750000001</v>
          </cell>
          <cell r="BB74">
            <v>17.491281602000001</v>
          </cell>
          <cell r="BC74">
            <v>17.942631513666669</v>
          </cell>
          <cell r="BD74">
            <v>22.563512192000001</v>
          </cell>
          <cell r="BE74">
            <v>30.692701593666669</v>
          </cell>
          <cell r="BF74">
            <v>33.075502747000002</v>
          </cell>
          <cell r="BG74">
            <v>39.332213233666671</v>
          </cell>
          <cell r="BH74">
            <v>56.15</v>
          </cell>
          <cell r="BI74">
            <v>69.054000000000002</v>
          </cell>
          <cell r="BJ74">
            <v>82.254000000000005</v>
          </cell>
          <cell r="BK74">
            <v>96.454000000000008</v>
          </cell>
          <cell r="BL74">
            <v>111.65400000000001</v>
          </cell>
          <cell r="BM74">
            <v>127.85400000000001</v>
          </cell>
          <cell r="BN74">
            <v>145.054</v>
          </cell>
          <cell r="BO74">
            <v>163.25399999999999</v>
          </cell>
          <cell r="BP74">
            <v>182.45399999999998</v>
          </cell>
          <cell r="BQ74">
            <v>-50.702355581666666</v>
          </cell>
          <cell r="BR74">
            <v>-62.691886525000001</v>
          </cell>
          <cell r="BS74">
            <v>-74.083479825000012</v>
          </cell>
          <cell r="BT74">
            <v>-78.962718398000007</v>
          </cell>
          <cell r="BU74">
            <v>-93.711368486333342</v>
          </cell>
          <cell r="BV74">
            <v>-105.29048780800001</v>
          </cell>
          <cell r="BW74">
            <v>-114.36129840633333</v>
          </cell>
          <cell r="BX74">
            <v>-130.17849725299999</v>
          </cell>
          <cell r="BY74">
            <v>-143.12178676633332</v>
          </cell>
          <cell r="BZ74">
            <v>1.2943359999999999</v>
          </cell>
          <cell r="CA74">
            <v>7.2988343999999987</v>
          </cell>
          <cell r="CB74">
            <v>3.3513150000000005</v>
          </cell>
          <cell r="CC74">
            <v>6.362113475000001</v>
          </cell>
          <cell r="CD74">
            <v>11.944485399999998</v>
          </cell>
          <cell r="CE74">
            <v>-5.5823719249999968</v>
          </cell>
          <cell r="CF74">
            <v>-46.735976796455361</v>
          </cell>
        </row>
        <row r="75">
          <cell r="F75" t="str">
            <v>Menos Transferencias</v>
          </cell>
          <cell r="L75">
            <v>-346.29999999999995</v>
          </cell>
          <cell r="M75">
            <v>0</v>
          </cell>
          <cell r="N75">
            <v>-346.29999999999995</v>
          </cell>
          <cell r="O75">
            <v>-11.120173399999999</v>
          </cell>
          <cell r="P75">
            <v>-29.652177999999999</v>
          </cell>
          <cell r="Q75">
            <v>-10.730986</v>
          </cell>
          <cell r="R75">
            <v>-5.4240189999999995</v>
          </cell>
          <cell r="S75">
            <v>-14.851702899999999</v>
          </cell>
          <cell r="T75">
            <v>-13.2781456</v>
          </cell>
          <cell r="U75">
            <v>-40.577399999999997</v>
          </cell>
          <cell r="V75">
            <v>-20.845372000000001</v>
          </cell>
          <cell r="W75">
            <v>-31.52</v>
          </cell>
          <cell r="X75">
            <v>-31.52</v>
          </cell>
          <cell r="Y75">
            <v>-15.52</v>
          </cell>
          <cell r="Z75">
            <v>-10.82</v>
          </cell>
          <cell r="AA75">
            <v>-235.85997690000002</v>
          </cell>
          <cell r="AB75">
            <v>-0.32179267231716502</v>
          </cell>
          <cell r="AC75" t="str">
            <v xml:space="preserve"> </v>
          </cell>
          <cell r="AD75">
            <v>-0.32179267231716502</v>
          </cell>
          <cell r="AE75">
            <v>0</v>
          </cell>
          <cell r="AF75">
            <v>-1.4073423994790084</v>
          </cell>
          <cell r="AG75">
            <v>-8.4886565217673784</v>
          </cell>
          <cell r="AH75">
            <v>-13.209656852907692</v>
          </cell>
          <cell r="AI75">
            <v>-1.1169049332947674</v>
          </cell>
          <cell r="AJ75">
            <v>-26.974367510777135</v>
          </cell>
          <cell r="AK75">
            <v>-23.559686270522533</v>
          </cell>
          <cell r="AL75">
            <v>-99.783051730031275</v>
          </cell>
          <cell r="AM75">
            <v>-67.327521146702423</v>
          </cell>
          <cell r="AN75">
            <v>-33.373038673950695</v>
          </cell>
          <cell r="AO75">
            <v>-35.530150621440647</v>
          </cell>
          <cell r="AP75">
            <v>-11.120173399999999</v>
          </cell>
          <cell r="AQ75">
            <v>-28.24483560052099</v>
          </cell>
          <cell r="AR75">
            <v>-2.2423294782326213</v>
          </cell>
          <cell r="AS75">
            <v>7.7856378529076924</v>
          </cell>
          <cell r="AT75">
            <v>-13.734797966705232</v>
          </cell>
          <cell r="AU75">
            <v>13.696221910777135</v>
          </cell>
          <cell r="AV75">
            <v>-17.017713729477464</v>
          </cell>
          <cell r="AW75">
            <v>78.937679730031277</v>
          </cell>
          <cell r="AX75">
            <v>35.807521146702427</v>
          </cell>
          <cell r="AY75">
            <v>-40.772351400000005</v>
          </cell>
          <cell r="AZ75">
            <v>-51.503337399999999</v>
          </cell>
          <cell r="BA75">
            <v>-56.927356400000001</v>
          </cell>
          <cell r="BB75">
            <v>-71.7790593</v>
          </cell>
          <cell r="BC75">
            <v>-85.057204900000002</v>
          </cell>
          <cell r="BD75">
            <v>-125.6346049</v>
          </cell>
          <cell r="BE75">
            <v>-146.4799769</v>
          </cell>
          <cell r="BF75">
            <v>-177.99997689999998</v>
          </cell>
          <cell r="BG75">
            <v>-209.51997689999999</v>
          </cell>
          <cell r="BH75">
            <v>-1.4073423994790084</v>
          </cell>
          <cell r="BI75">
            <v>-9.8959989212463881</v>
          </cell>
          <cell r="BJ75">
            <v>-23.10565577415408</v>
          </cell>
          <cell r="BK75">
            <v>-24.222560707448849</v>
          </cell>
          <cell r="BL75">
            <v>-51.196928218225978</v>
          </cell>
          <cell r="BM75">
            <v>-74.756614488748511</v>
          </cell>
          <cell r="BN75">
            <v>-174.53966621877979</v>
          </cell>
          <cell r="BO75">
            <v>-241.86718736548221</v>
          </cell>
          <cell r="BP75">
            <v>-275.24022603943291</v>
          </cell>
          <cell r="BQ75">
            <v>-39.365009000520992</v>
          </cell>
          <cell r="BR75">
            <v>-41.607338478753611</v>
          </cell>
          <cell r="BS75">
            <v>-33.821700625845921</v>
          </cell>
          <cell r="BT75">
            <v>-47.556498592551151</v>
          </cell>
          <cell r="BU75">
            <v>-33.860276681774018</v>
          </cell>
          <cell r="BV75">
            <v>-50.877990411251474</v>
          </cell>
          <cell r="BW75">
            <v>28.059689318779789</v>
          </cell>
          <cell r="BX75">
            <v>63.867210465482231</v>
          </cell>
          <cell r="BY75">
            <v>65.720249139432923</v>
          </cell>
          <cell r="BZ75">
            <v>-5.0979999999999999</v>
          </cell>
          <cell r="CA75">
            <v>-1.7290000000000001</v>
          </cell>
          <cell r="CB75">
            <v>-32.038000000000004</v>
          </cell>
          <cell r="CC75">
            <v>-51.503337399999999</v>
          </cell>
          <cell r="CD75">
            <v>-38.865000000000002</v>
          </cell>
          <cell r="CE75">
            <v>-12.638337399999998</v>
          </cell>
          <cell r="CF75">
            <v>32.518557571079377</v>
          </cell>
        </row>
        <row r="76">
          <cell r="G76" t="str">
            <v>Subsidio Tarifas Eléctricas</v>
          </cell>
          <cell r="L76">
            <v>-97.1</v>
          </cell>
          <cell r="N76">
            <v>-97.1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-27</v>
          </cell>
          <cell r="V76">
            <v>-10.054</v>
          </cell>
          <cell r="W76">
            <v>-27</v>
          </cell>
          <cell r="X76">
            <v>-27</v>
          </cell>
          <cell r="Y76">
            <v>-6</v>
          </cell>
          <cell r="Z76">
            <v>0</v>
          </cell>
          <cell r="AA76">
            <v>-97.054000000000002</v>
          </cell>
          <cell r="AB76">
            <v>-9.0228323655780332E-2</v>
          </cell>
          <cell r="AC76" t="str">
            <v xml:space="preserve"> </v>
          </cell>
          <cell r="AD76">
            <v>-9.0228323655780332E-2</v>
          </cell>
          <cell r="AE76">
            <v>0</v>
          </cell>
          <cell r="AF76">
            <v>-1.398905882451426</v>
          </cell>
          <cell r="AG76">
            <v>-8.3462902969269273</v>
          </cell>
          <cell r="AH76">
            <v>-0.29018558979381703</v>
          </cell>
          <cell r="AI76">
            <v>-0.1804515432331299</v>
          </cell>
          <cell r="AJ76">
            <v>-26.186607733326635</v>
          </cell>
          <cell r="AK76">
            <v>-7.3156031040458071E-3</v>
          </cell>
          <cell r="AL76">
            <v>-26.010220414040198</v>
          </cell>
          <cell r="AM76">
            <v>-34.680022937123816</v>
          </cell>
          <cell r="AN76">
            <v>0</v>
          </cell>
          <cell r="AO76">
            <v>0</v>
          </cell>
          <cell r="AP76">
            <v>0</v>
          </cell>
          <cell r="AQ76">
            <v>1.398905882451426</v>
          </cell>
          <cell r="AR76">
            <v>8.3462902969269273</v>
          </cell>
          <cell r="AS76">
            <v>0.29018558979381703</v>
          </cell>
          <cell r="AT76">
            <v>0.1804515432331299</v>
          </cell>
          <cell r="AU76">
            <v>26.186607733326635</v>
          </cell>
          <cell r="AV76">
            <v>-26.992684396895953</v>
          </cell>
          <cell r="AW76">
            <v>15.956220414040198</v>
          </cell>
          <cell r="AX76">
            <v>7.680022937123816</v>
          </cell>
          <cell r="AY76">
            <v>0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-27</v>
          </cell>
          <cell r="BE76">
            <v>-37.054000000000002</v>
          </cell>
          <cell r="BF76">
            <v>-64.054000000000002</v>
          </cell>
          <cell r="BG76">
            <v>-91.054000000000002</v>
          </cell>
          <cell r="BH76">
            <v>-1.398905882451426</v>
          </cell>
          <cell r="BI76">
            <v>-9.7451961793783539</v>
          </cell>
          <cell r="BJ76">
            <v>-10.035381769172171</v>
          </cell>
          <cell r="BK76">
            <v>-10.2158333124053</v>
          </cell>
          <cell r="BL76">
            <v>-36.402441045731933</v>
          </cell>
          <cell r="BM76">
            <v>-36.40975664883598</v>
          </cell>
          <cell r="BN76">
            <v>-62.419977062876178</v>
          </cell>
          <cell r="BO76">
            <v>-97.1</v>
          </cell>
          <cell r="BP76">
            <v>-97.1</v>
          </cell>
          <cell r="BQ76">
            <v>1.398905882451426</v>
          </cell>
          <cell r="BR76">
            <v>9.7451961793783539</v>
          </cell>
          <cell r="BS76">
            <v>10.035381769172171</v>
          </cell>
          <cell r="BT76">
            <v>10.2158333124053</v>
          </cell>
          <cell r="BU76">
            <v>36.402441045731933</v>
          </cell>
          <cell r="BV76">
            <v>9.4097566488359803</v>
          </cell>
          <cell r="BW76">
            <v>25.365977062876176</v>
          </cell>
          <cell r="BX76">
            <v>33.045999999999992</v>
          </cell>
          <cell r="BY76">
            <v>6.0459999999999923</v>
          </cell>
          <cell r="BZ76">
            <v>0</v>
          </cell>
          <cell r="CA76">
            <v>-1.7210000000000001</v>
          </cell>
          <cell r="CB76">
            <v>-10.268000000000001</v>
          </cell>
          <cell r="CC76">
            <v>0</v>
          </cell>
          <cell r="CD76">
            <v>-11.989000000000001</v>
          </cell>
          <cell r="CE76">
            <v>11.989000000000001</v>
          </cell>
          <cell r="CF76">
            <v>-100</v>
          </cell>
        </row>
        <row r="77">
          <cell r="G77" t="str">
            <v>Fosga</v>
          </cell>
          <cell r="L77">
            <v>0</v>
          </cell>
          <cell r="N77">
            <v>0</v>
          </cell>
          <cell r="O77">
            <v>0</v>
          </cell>
          <cell r="P77">
            <v>-12.5</v>
          </cell>
          <cell r="Q77">
            <v>-3.8</v>
          </cell>
          <cell r="R77">
            <v>-4.87</v>
          </cell>
          <cell r="S77">
            <v>-5.7</v>
          </cell>
          <cell r="T77">
            <v>-7.2160000000000002</v>
          </cell>
          <cell r="U77">
            <v>-4.5199999999999996</v>
          </cell>
          <cell r="V77">
            <v>-3</v>
          </cell>
          <cell r="W77">
            <v>-4.5199999999999996</v>
          </cell>
          <cell r="X77">
            <v>-4.5199999999999996</v>
          </cell>
          <cell r="Y77">
            <v>-9.52</v>
          </cell>
          <cell r="Z77">
            <v>-10.82</v>
          </cell>
          <cell r="AA77">
            <v>-70.98599999999999</v>
          </cell>
          <cell r="AB77" t="str">
            <v xml:space="preserve"> </v>
          </cell>
          <cell r="AC77" t="str">
            <v xml:space="preserve"> </v>
          </cell>
          <cell r="AD77" t="str">
            <v xml:space="preserve"> </v>
          </cell>
          <cell r="AE77">
            <v>0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-12.5</v>
          </cell>
          <cell r="AR77">
            <v>-3.8</v>
          </cell>
          <cell r="AS77">
            <v>-4.87</v>
          </cell>
          <cell r="AT77">
            <v>-5.7</v>
          </cell>
          <cell r="AU77">
            <v>-7.2160000000000002</v>
          </cell>
          <cell r="AV77">
            <v>-4.5199999999999996</v>
          </cell>
          <cell r="AW77">
            <v>-3</v>
          </cell>
          <cell r="AX77">
            <v>-4.5199999999999996</v>
          </cell>
          <cell r="AY77">
            <v>-12.5</v>
          </cell>
          <cell r="AZ77">
            <v>-16.3</v>
          </cell>
          <cell r="BA77">
            <v>-21.17</v>
          </cell>
          <cell r="BB77">
            <v>-26.87</v>
          </cell>
          <cell r="BC77">
            <v>-34.085999999999999</v>
          </cell>
          <cell r="BD77">
            <v>-38.605999999999995</v>
          </cell>
          <cell r="BE77">
            <v>-41.605999999999995</v>
          </cell>
          <cell r="BF77">
            <v>-46.125999999999991</v>
          </cell>
          <cell r="BG77">
            <v>-50.645999999999987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O77">
            <v>0</v>
          </cell>
          <cell r="BP77">
            <v>0</v>
          </cell>
          <cell r="BQ77">
            <v>-12.5</v>
          </cell>
          <cell r="BR77">
            <v>-16.3</v>
          </cell>
          <cell r="BS77">
            <v>-21.17</v>
          </cell>
          <cell r="BT77">
            <v>-26.87</v>
          </cell>
          <cell r="BU77">
            <v>-34.085999999999999</v>
          </cell>
          <cell r="BV77">
            <v>-38.605999999999995</v>
          </cell>
          <cell r="BW77">
            <v>-41.605999999999995</v>
          </cell>
          <cell r="BX77">
            <v>-46.125999999999991</v>
          </cell>
          <cell r="BY77">
            <v>-50.645999999999987</v>
          </cell>
          <cell r="BZ77">
            <v>0</v>
          </cell>
          <cell r="CA77">
            <v>0</v>
          </cell>
          <cell r="CB77">
            <v>-20.8</v>
          </cell>
          <cell r="CC77">
            <v>-16.3</v>
          </cell>
          <cell r="CD77">
            <v>-20.8</v>
          </cell>
          <cell r="CE77">
            <v>4.5</v>
          </cell>
          <cell r="CF77">
            <v>21.634615384615383</v>
          </cell>
        </row>
        <row r="78">
          <cell r="G78" t="str">
            <v>Ancianos Indigentes</v>
          </cell>
          <cell r="L78">
            <v>-29</v>
          </cell>
          <cell r="N78">
            <v>-29</v>
          </cell>
          <cell r="O78">
            <v>-1.8348734</v>
          </cell>
          <cell r="P78">
            <v>-5.9269780000000001</v>
          </cell>
          <cell r="Q78">
            <v>-2.8377759999999999</v>
          </cell>
          <cell r="R78">
            <v>-0.37401899999999999</v>
          </cell>
          <cell r="S78">
            <v>-4.4152029000000006</v>
          </cell>
          <cell r="T78">
            <v>-1.4326456000000001</v>
          </cell>
          <cell r="U78">
            <v>-0.22790000000000002</v>
          </cell>
          <cell r="V78">
            <v>-7.6561999999999991E-2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-17.125956900000002</v>
          </cell>
          <cell r="AB78">
            <v>-2.6947697075361789E-2</v>
          </cell>
          <cell r="AC78" t="str">
            <v xml:space="preserve"> </v>
          </cell>
          <cell r="AD78">
            <v>-2.6947697075361789E-2</v>
          </cell>
          <cell r="AE78">
            <v>0</v>
          </cell>
          <cell r="AF78">
            <v>-8.4365170275823194E-3</v>
          </cell>
          <cell r="AG78">
            <v>-0.14236622484045164</v>
          </cell>
          <cell r="AH78">
            <v>-12.919471263113875</v>
          </cell>
          <cell r="AI78">
            <v>-0.93645339006163753</v>
          </cell>
          <cell r="AJ78">
            <v>-0.78775977745049908</v>
          </cell>
          <cell r="AK78">
            <v>-0.33851524573174058</v>
          </cell>
          <cell r="AL78">
            <v>-1.6440662557501047</v>
          </cell>
          <cell r="AM78">
            <v>-1.4331533300605466</v>
          </cell>
          <cell r="AN78">
            <v>-2.1586937944326263</v>
          </cell>
          <cell r="AO78">
            <v>-4.3158057419225804</v>
          </cell>
          <cell r="AP78">
            <v>-1.8348734</v>
          </cell>
          <cell r="AQ78">
            <v>-5.9185414829724179</v>
          </cell>
          <cell r="AR78">
            <v>-2.6954097751595483</v>
          </cell>
          <cell r="AS78">
            <v>12.545452263113875</v>
          </cell>
          <cell r="AT78">
            <v>-3.4787495099383632</v>
          </cell>
          <cell r="AU78">
            <v>-0.644885822549501</v>
          </cell>
          <cell r="AV78">
            <v>0.11061524573174056</v>
          </cell>
          <cell r="AW78">
            <v>1.5675042557501047</v>
          </cell>
          <cell r="AX78">
            <v>1.4331533300605466</v>
          </cell>
          <cell r="AY78">
            <v>-7.7618514000000003</v>
          </cell>
          <cell r="AZ78">
            <v>-10.599627399999999</v>
          </cell>
          <cell r="BA78">
            <v>-10.9736464</v>
          </cell>
          <cell r="BB78">
            <v>-15.3888493</v>
          </cell>
          <cell r="BC78">
            <v>-16.821494900000001</v>
          </cell>
          <cell r="BD78">
            <v>-17.049394900000003</v>
          </cell>
          <cell r="BE78">
            <v>-17.125956900000002</v>
          </cell>
          <cell r="BF78">
            <v>-17.125956900000002</v>
          </cell>
          <cell r="BG78">
            <v>-17.125956900000002</v>
          </cell>
          <cell r="BH78">
            <v>-8.4365170275823194E-3</v>
          </cell>
          <cell r="BI78">
            <v>-0.15080274186803397</v>
          </cell>
          <cell r="BJ78">
            <v>-13.070274004981909</v>
          </cell>
          <cell r="BK78">
            <v>-14.006727395043548</v>
          </cell>
          <cell r="BL78">
            <v>-14.794487172494048</v>
          </cell>
          <cell r="BM78">
            <v>-15.133002418225788</v>
          </cell>
          <cell r="BN78">
            <v>-16.777068673975894</v>
          </cell>
          <cell r="BO78">
            <v>-18.210222004036439</v>
          </cell>
          <cell r="BP78">
            <v>-20.368915798469065</v>
          </cell>
          <cell r="BQ78">
            <v>-7.7534148829724181</v>
          </cell>
          <cell r="BR78">
            <v>-10.448824658131965</v>
          </cell>
          <cell r="BS78">
            <v>2.0966276049819097</v>
          </cell>
          <cell r="BT78">
            <v>-1.3821219049564526</v>
          </cell>
          <cell r="BU78">
            <v>-2.0270077275059535</v>
          </cell>
          <cell r="BV78">
            <v>-1.9163924817742153</v>
          </cell>
          <cell r="BW78">
            <v>-0.34888822602410841</v>
          </cell>
          <cell r="BX78">
            <v>1.0842651040364366</v>
          </cell>
          <cell r="BY78">
            <v>3.2429588984690625</v>
          </cell>
          <cell r="BZ78">
            <v>0</v>
          </cell>
          <cell r="CA78">
            <v>-8.0000000000000002E-3</v>
          </cell>
          <cell r="CB78">
            <v>-0.13500000000000001</v>
          </cell>
          <cell r="CC78">
            <v>-10.599627399999999</v>
          </cell>
          <cell r="CD78">
            <v>-0.14300000000000002</v>
          </cell>
          <cell r="CE78">
            <v>-10.456627399999999</v>
          </cell>
          <cell r="CF78">
            <v>40.063566076461399</v>
          </cell>
        </row>
        <row r="79">
          <cell r="G79" t="str">
            <v>Fondo Solidaridad Pensional</v>
          </cell>
          <cell r="L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 t="str">
            <v xml:space="preserve"> </v>
          </cell>
          <cell r="AC79" t="str">
            <v xml:space="preserve"> </v>
          </cell>
          <cell r="AD79" t="str">
            <v xml:space="preserve"> 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0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-5.0979999999999999</v>
          </cell>
          <cell r="CA79">
            <v>0</v>
          </cell>
          <cell r="CB79">
            <v>-0.83499999999999996</v>
          </cell>
          <cell r="CC79">
            <v>0</v>
          </cell>
          <cell r="CD79">
            <v>-5.9329999999999998</v>
          </cell>
          <cell r="CE79">
            <v>5.9329999999999998</v>
          </cell>
          <cell r="CF79">
            <v>100</v>
          </cell>
        </row>
        <row r="80">
          <cell r="G80" t="str">
            <v>Fondo Compensación Educativa</v>
          </cell>
          <cell r="L80">
            <v>-220.2</v>
          </cell>
          <cell r="N80">
            <v>-220.2</v>
          </cell>
          <cell r="O80">
            <v>-9.2852999999999994</v>
          </cell>
          <cell r="P80">
            <v>-11.225200000000001</v>
          </cell>
          <cell r="Q80">
            <v>-4.09321</v>
          </cell>
          <cell r="R80">
            <v>-0.18</v>
          </cell>
          <cell r="S80">
            <v>-4.7365000000000004</v>
          </cell>
          <cell r="T80">
            <v>-4.6295000000000002</v>
          </cell>
          <cell r="U80">
            <v>-8.8294999999999995</v>
          </cell>
          <cell r="V80">
            <v>-7.7148100000000008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-50.694019999999995</v>
          </cell>
          <cell r="AB80">
            <v>-0.20461665158602299</v>
          </cell>
          <cell r="AC80" t="str">
            <v xml:space="preserve"> </v>
          </cell>
          <cell r="AD80">
            <v>-0.20461665158602299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-23.213855421686748</v>
          </cell>
          <cell r="AL80">
            <v>-72.128765060240966</v>
          </cell>
          <cell r="AM80">
            <v>-31.214344879518066</v>
          </cell>
          <cell r="AN80">
            <v>-31.214344879518066</v>
          </cell>
          <cell r="AO80">
            <v>-31.214344879518066</v>
          </cell>
          <cell r="AP80">
            <v>-9.2852999999999994</v>
          </cell>
          <cell r="AQ80">
            <v>-11.225200000000001</v>
          </cell>
          <cell r="AR80">
            <v>-4.09321</v>
          </cell>
          <cell r="AS80">
            <v>-0.18</v>
          </cell>
          <cell r="AT80">
            <v>-4.7365000000000004</v>
          </cell>
          <cell r="AU80">
            <v>-4.6295000000000002</v>
          </cell>
          <cell r="AV80">
            <v>14.384355421686749</v>
          </cell>
          <cell r="AW80">
            <v>64.413955060240966</v>
          </cell>
          <cell r="AX80">
            <v>31.214344879518066</v>
          </cell>
          <cell r="AY80">
            <v>-20.5105</v>
          </cell>
          <cell r="AZ80">
            <v>-24.60371</v>
          </cell>
          <cell r="BA80">
            <v>-24.783709999999999</v>
          </cell>
          <cell r="BB80">
            <v>-29.520209999999999</v>
          </cell>
          <cell r="BC80">
            <v>-34.149709999999999</v>
          </cell>
          <cell r="BD80">
            <v>-42.979209999999995</v>
          </cell>
          <cell r="BE80">
            <v>-50.694019999999995</v>
          </cell>
          <cell r="BF80">
            <v>-50.694019999999995</v>
          </cell>
          <cell r="BG80">
            <v>-50.694019999999995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-23.213855421686748</v>
          </cell>
          <cell r="BN80">
            <v>-95.34262048192771</v>
          </cell>
          <cell r="BO80">
            <v>-126.55696536144578</v>
          </cell>
          <cell r="BP80">
            <v>-157.77131024096383</v>
          </cell>
          <cell r="BQ80">
            <v>-20.5105</v>
          </cell>
          <cell r="BR80">
            <v>-24.60371</v>
          </cell>
          <cell r="BS80">
            <v>-24.783709999999999</v>
          </cell>
          <cell r="BT80">
            <v>-29.520209999999999</v>
          </cell>
          <cell r="BU80">
            <v>-34.149709999999999</v>
          </cell>
          <cell r="BV80">
            <v>-19.765354578313246</v>
          </cell>
          <cell r="BW80">
            <v>44.648600481927716</v>
          </cell>
          <cell r="BX80">
            <v>75.862945361445782</v>
          </cell>
          <cell r="BY80">
            <v>107.07729024096383</v>
          </cell>
          <cell r="BZ80">
            <v>0</v>
          </cell>
          <cell r="CA80">
            <v>0</v>
          </cell>
          <cell r="CB80">
            <v>0</v>
          </cell>
          <cell r="CC80">
            <v>-24.60371</v>
          </cell>
          <cell r="CD80">
            <v>0</v>
          </cell>
          <cell r="CE80">
            <v>-24.60371</v>
          </cell>
          <cell r="CF80" t="str">
            <v xml:space="preserve">n.a. </v>
          </cell>
        </row>
        <row r="81">
          <cell r="F81" t="str">
            <v>Menos Gastos Generales Equipo Militar CSF</v>
          </cell>
          <cell r="L81">
            <v>-345.9</v>
          </cell>
          <cell r="N81">
            <v>-345.9</v>
          </cell>
          <cell r="O81">
            <v>-1.4947000000000001</v>
          </cell>
          <cell r="P81">
            <v>-7.1885000000000003</v>
          </cell>
          <cell r="Q81">
            <v>-5.5836000000000006</v>
          </cell>
          <cell r="R81">
            <v>-9.1050000000000004</v>
          </cell>
          <cell r="S81">
            <v>-9.4905000000000008</v>
          </cell>
          <cell r="T81">
            <v>-10.8744</v>
          </cell>
          <cell r="U81">
            <v>-5.8631000000000002</v>
          </cell>
          <cell r="V81">
            <v>-28.824999999999999</v>
          </cell>
          <cell r="W81">
            <v>-28.824999999999999</v>
          </cell>
          <cell r="X81">
            <v>-28.824999999999999</v>
          </cell>
          <cell r="Y81">
            <v>-28.824999999999999</v>
          </cell>
          <cell r="Z81">
            <v>-28.824999999999999</v>
          </cell>
          <cell r="AA81">
            <v>-193.72479999999999</v>
          </cell>
          <cell r="AB81">
            <v>-0.32142097994371183</v>
          </cell>
          <cell r="AC81" t="str">
            <v xml:space="preserve"> </v>
          </cell>
          <cell r="AD81">
            <v>-0.32142097994371183</v>
          </cell>
          <cell r="AE81">
            <v>-0.38659411764705881</v>
          </cell>
          <cell r="AF81">
            <v>-29.059669411764705</v>
          </cell>
          <cell r="AG81">
            <v>-6.7430152941176473</v>
          </cell>
          <cell r="AH81">
            <v>-6.4093235294117639</v>
          </cell>
          <cell r="AI81">
            <v>-12.415775294117648</v>
          </cell>
          <cell r="AJ81">
            <v>-22.467222352941175</v>
          </cell>
          <cell r="AK81">
            <v>-29.995634117647054</v>
          </cell>
          <cell r="AL81">
            <v>-14.698715294117646</v>
          </cell>
          <cell r="AM81">
            <v>-28.823643529411765</v>
          </cell>
          <cell r="AN81">
            <v>-28.823643529411765</v>
          </cell>
          <cell r="AO81">
            <v>-83.038381764705875</v>
          </cell>
          <cell r="AP81">
            <v>-1.1081058823529413</v>
          </cell>
          <cell r="AQ81">
            <v>21.871169411764704</v>
          </cell>
          <cell r="AR81">
            <v>1.1594152941176468</v>
          </cell>
          <cell r="AS81">
            <v>-2.6956764705882366</v>
          </cell>
          <cell r="AT81">
            <v>2.9252752941176468</v>
          </cell>
          <cell r="AU81">
            <v>11.592822352941175</v>
          </cell>
          <cell r="AV81">
            <v>24.132534117647054</v>
          </cell>
          <cell r="AW81">
            <v>-14.126284705882354</v>
          </cell>
          <cell r="AX81">
            <v>-1.3564705882345152E-3</v>
          </cell>
          <cell r="AY81">
            <v>-8.6832000000000011</v>
          </cell>
          <cell r="AZ81">
            <v>-14.266800000000002</v>
          </cell>
          <cell r="BA81">
            <v>-23.3718</v>
          </cell>
          <cell r="BB81">
            <v>-32.862300000000005</v>
          </cell>
          <cell r="BC81">
            <v>-43.736700000000006</v>
          </cell>
          <cell r="BD81">
            <v>-49.599800000000009</v>
          </cell>
          <cell r="BE81">
            <v>-78.424800000000005</v>
          </cell>
          <cell r="BF81">
            <v>-107.24980000000001</v>
          </cell>
          <cell r="BG81">
            <v>-136.07480000000001</v>
          </cell>
          <cell r="BH81">
            <v>-29.446263529411763</v>
          </cell>
          <cell r="BI81">
            <v>-36.189278823529406</v>
          </cell>
          <cell r="BJ81">
            <v>-42.598602352941171</v>
          </cell>
          <cell r="BK81">
            <v>-55.014377647058822</v>
          </cell>
          <cell r="BL81">
            <v>-77.4816</v>
          </cell>
          <cell r="BM81">
            <v>-107.47723411764706</v>
          </cell>
          <cell r="BN81">
            <v>-122.17594941176471</v>
          </cell>
          <cell r="BO81">
            <v>-150.99959294117647</v>
          </cell>
          <cell r="BP81">
            <v>-179.82323647058823</v>
          </cell>
          <cell r="BQ81">
            <v>20.76306352941176</v>
          </cell>
          <cell r="BR81">
            <v>21.922478823529403</v>
          </cell>
          <cell r="BS81">
            <v>19.226802352941171</v>
          </cell>
          <cell r="BT81">
            <v>22.152077647058817</v>
          </cell>
          <cell r="BU81">
            <v>33.744899999999994</v>
          </cell>
          <cell r="BV81">
            <v>57.877434117647049</v>
          </cell>
          <cell r="BW81">
            <v>43.7511494117647</v>
          </cell>
          <cell r="BX81">
            <v>43.749792941176466</v>
          </cell>
          <cell r="BY81">
            <v>43.748436470588217</v>
          </cell>
          <cell r="BZ81">
            <v>-9.5000000000000001E-2</v>
          </cell>
          <cell r="CA81">
            <v>-7.141</v>
          </cell>
          <cell r="CB81">
            <v>-1.657</v>
          </cell>
          <cell r="CC81">
            <v>-14.266800000000002</v>
          </cell>
          <cell r="CD81">
            <v>-8.8930000000000007</v>
          </cell>
          <cell r="CE81">
            <v>-5.373800000000001</v>
          </cell>
          <cell r="CF81">
            <v>60.427302372652662</v>
          </cell>
        </row>
        <row r="82">
          <cell r="F82" t="str">
            <v>Menos Préstamos Presupuestales CSF</v>
          </cell>
          <cell r="L82">
            <v>-92.8</v>
          </cell>
          <cell r="N82">
            <v>-92.8</v>
          </cell>
          <cell r="O82">
            <v>-13.231018806666667</v>
          </cell>
          <cell r="P82">
            <v>-15.8618564625</v>
          </cell>
          <cell r="Q82">
            <v>-25.896025455555556</v>
          </cell>
          <cell r="R82">
            <v>-8.0864389490909101</v>
          </cell>
          <cell r="S82">
            <v>-6.8884119520000011</v>
          </cell>
          <cell r="T82">
            <v>-6.3869984605555548</v>
          </cell>
          <cell r="U82">
            <v>-4.7136275499999991</v>
          </cell>
          <cell r="V82">
            <v>-2.4741502866666671</v>
          </cell>
          <cell r="W82">
            <v>-3.0862021066666667</v>
          </cell>
          <cell r="X82">
            <v>-5.2764389490909096</v>
          </cell>
          <cell r="Y82">
            <v>1.8040880479999979</v>
          </cell>
          <cell r="Z82">
            <v>2.3055015394444442</v>
          </cell>
          <cell r="AA82">
            <v>-87.791579391348506</v>
          </cell>
          <cell r="AB82">
            <v>-8.6232630641157729E-2</v>
          </cell>
          <cell r="AC82" t="str">
            <v xml:space="preserve"> </v>
          </cell>
          <cell r="AD82">
            <v>-8.6232630641157729E-2</v>
          </cell>
          <cell r="AE82">
            <v>-12.74</v>
          </cell>
          <cell r="AF82">
            <v>-1.456</v>
          </cell>
          <cell r="AG82">
            <v>-23.63</v>
          </cell>
          <cell r="AH82">
            <v>-2.81</v>
          </cell>
          <cell r="AI82">
            <v>-8.692499999999999</v>
          </cell>
          <cell r="AJ82">
            <v>-8.692499999999999</v>
          </cell>
          <cell r="AK82">
            <v>-8.692499999999999</v>
          </cell>
          <cell r="AL82">
            <v>-8.692499999999999</v>
          </cell>
          <cell r="AM82">
            <v>-8.692499999999999</v>
          </cell>
          <cell r="AN82">
            <v>-8.692499999999999</v>
          </cell>
          <cell r="AO82">
            <v>-8.692499999999999</v>
          </cell>
          <cell r="AP82">
            <v>-0.49101880666666631</v>
          </cell>
          <cell r="AQ82">
            <v>-14.405856462500001</v>
          </cell>
          <cell r="AR82">
            <v>-2.2660254555555568</v>
          </cell>
          <cell r="AS82">
            <v>-5.2764389490909096</v>
          </cell>
          <cell r="AT82">
            <v>1.8040880479999979</v>
          </cell>
          <cell r="AU82">
            <v>2.3055015394444442</v>
          </cell>
          <cell r="AV82">
            <v>3.9788724499999999</v>
          </cell>
          <cell r="AW82">
            <v>6.2183497133333319</v>
          </cell>
          <cell r="AX82">
            <v>5.6062978933333323</v>
          </cell>
          <cell r="AY82">
            <v>-29.092875269166669</v>
          </cell>
          <cell r="AZ82">
            <v>-54.988900724722228</v>
          </cell>
          <cell r="BA82">
            <v>-63.07533967381314</v>
          </cell>
          <cell r="BB82">
            <v>-69.963751625813146</v>
          </cell>
          <cell r="BC82">
            <v>-76.350750086368706</v>
          </cell>
          <cell r="BD82">
            <v>-81.064377636368704</v>
          </cell>
          <cell r="BE82">
            <v>-83.538527923035375</v>
          </cell>
          <cell r="BF82">
            <v>-86.624730029702036</v>
          </cell>
          <cell r="BG82">
            <v>-91.901168978792953</v>
          </cell>
          <cell r="BH82">
            <v>-14.196</v>
          </cell>
          <cell r="BI82">
            <v>-37.826000000000001</v>
          </cell>
          <cell r="BJ82">
            <v>-40.636000000000003</v>
          </cell>
          <cell r="BK82">
            <v>-49.328500000000005</v>
          </cell>
          <cell r="BL82">
            <v>-58.021000000000001</v>
          </cell>
          <cell r="BM82">
            <v>-66.713499999999996</v>
          </cell>
          <cell r="BN82">
            <v>-75.405999999999992</v>
          </cell>
          <cell r="BO82">
            <v>-84.098499999999987</v>
          </cell>
          <cell r="BP82">
            <v>-92.790999999999983</v>
          </cell>
          <cell r="BQ82">
            <v>-14.896875269166669</v>
          </cell>
          <cell r="BR82">
            <v>-17.162900724722228</v>
          </cell>
          <cell r="BS82">
            <v>-22.439339673813137</v>
          </cell>
          <cell r="BT82">
            <v>-20.63525162581314</v>
          </cell>
          <cell r="BU82">
            <v>-18.329750086368705</v>
          </cell>
          <cell r="BV82">
            <v>-14.350877636368708</v>
          </cell>
          <cell r="BW82">
            <v>-8.1325279230353829</v>
          </cell>
          <cell r="BX82">
            <v>-2.5262300297020488</v>
          </cell>
          <cell r="BY82">
            <v>0.88983102120702995</v>
          </cell>
          <cell r="BZ82">
            <v>0</v>
          </cell>
          <cell r="CA82">
            <v>0</v>
          </cell>
          <cell r="CB82">
            <v>-13.54111</v>
          </cell>
          <cell r="CC82">
            <v>-54.988900724722228</v>
          </cell>
          <cell r="CD82">
            <v>-13.54111</v>
          </cell>
          <cell r="CE82">
            <v>-41.447790724722225</v>
          </cell>
          <cell r="CF82">
            <v>-306.08857563908884</v>
          </cell>
        </row>
        <row r="83">
          <cell r="AX83">
            <v>0</v>
          </cell>
          <cell r="BN83">
            <v>0</v>
          </cell>
          <cell r="BO83">
            <v>0</v>
          </cell>
        </row>
        <row r="84">
          <cell r="L84" t="e">
            <v>#REF!</v>
          </cell>
          <cell r="M84" t="e">
            <v>#REF!</v>
          </cell>
          <cell r="N84" t="e">
            <v>#REF!</v>
          </cell>
          <cell r="Q84">
            <v>1967.561798502649</v>
          </cell>
          <cell r="R84">
            <v>1601.3593586210206</v>
          </cell>
          <cell r="S84">
            <v>1700.632725426872</v>
          </cell>
          <cell r="T84">
            <v>1417.4514927429736</v>
          </cell>
          <cell r="U84">
            <v>1843.8241934066289</v>
          </cell>
          <cell r="V84">
            <v>1413.4552901216946</v>
          </cell>
          <cell r="W84">
            <v>1993.6851469276467</v>
          </cell>
          <cell r="X84">
            <v>1442.8363761355058</v>
          </cell>
          <cell r="Y84">
            <v>1619.0656806351003</v>
          </cell>
          <cell r="Z84">
            <v>2116.219692815831</v>
          </cell>
          <cell r="AA84">
            <v>19767.110563321941</v>
          </cell>
          <cell r="AB84" t="e">
            <v>#REF!</v>
          </cell>
          <cell r="AC84" t="e">
            <v>#REF!</v>
          </cell>
          <cell r="AD84" t="e">
            <v>#REF!</v>
          </cell>
          <cell r="AE84">
            <v>1302.3073577677512</v>
          </cell>
          <cell r="AF84">
            <v>1408.2547076321514</v>
          </cell>
          <cell r="AG84">
            <v>2257.467780242016</v>
          </cell>
          <cell r="AH84">
            <v>1602.550304772906</v>
          </cell>
          <cell r="AI84">
            <v>1586.9993259246439</v>
          </cell>
          <cell r="AJ84">
            <v>1424.4919971241065</v>
          </cell>
          <cell r="AK84">
            <v>1760.1468281597852</v>
          </cell>
          <cell r="AL84">
            <v>1385.4289587072624</v>
          </cell>
          <cell r="AM84">
            <v>1871.2085221322488</v>
          </cell>
          <cell r="AN84">
            <v>1450.6000278141439</v>
          </cell>
          <cell r="AO84">
            <v>1521.9814850443481</v>
          </cell>
          <cell r="AP84">
            <v>-10.981333217537895</v>
          </cell>
          <cell r="AQ84">
            <v>-48.561924196343853</v>
          </cell>
          <cell r="AR84">
            <v>-289.90598173936701</v>
          </cell>
          <cell r="AS84">
            <v>-1.1909461518853277</v>
          </cell>
          <cell r="AT84">
            <v>113.63339950222803</v>
          </cell>
          <cell r="AU84">
            <v>-7.0405043811329051</v>
          </cell>
          <cell r="AV84">
            <v>83.677365246843692</v>
          </cell>
          <cell r="AW84">
            <v>28.026331414432207</v>
          </cell>
          <cell r="AX84">
            <v>122.47662479539781</v>
          </cell>
          <cell r="AY84">
            <v>2651.0188079860209</v>
          </cell>
          <cell r="AZ84">
            <v>4618.5806064886692</v>
          </cell>
          <cell r="BA84">
            <v>6219.939965109691</v>
          </cell>
          <cell r="BB84">
            <v>7920.5726905365627</v>
          </cell>
          <cell r="BC84">
            <v>9338.0241832795364</v>
          </cell>
          <cell r="BD84">
            <v>11181.848376686165</v>
          </cell>
          <cell r="BE84">
            <v>12595.303666807862</v>
          </cell>
          <cell r="BF84">
            <v>14588.988813735506</v>
          </cell>
          <cell r="BG84">
            <v>16031.825189871011</v>
          </cell>
          <cell r="BH84">
            <v>2710.5620653999026</v>
          </cell>
          <cell r="BI84">
            <v>4968.0298456419187</v>
          </cell>
          <cell r="BJ84">
            <v>6570.5801504148239</v>
          </cell>
          <cell r="BK84">
            <v>8157.5794763394679</v>
          </cell>
          <cell r="BL84">
            <v>9582.0714734635749</v>
          </cell>
          <cell r="BM84">
            <v>11342.218301623359</v>
          </cell>
          <cell r="BN84">
            <v>12727.647260330621</v>
          </cell>
          <cell r="BO84">
            <v>14598.85578246287</v>
          </cell>
          <cell r="BP84">
            <v>16049.455810277013</v>
          </cell>
          <cell r="BQ84">
            <v>-59.543257413881875</v>
          </cell>
          <cell r="BR84">
            <v>-349.44923915324841</v>
          </cell>
          <cell r="BS84">
            <v>-350.64018530513346</v>
          </cell>
          <cell r="BT84">
            <v>-237.00678580290509</v>
          </cell>
          <cell r="BU84">
            <v>-244.04729018403773</v>
          </cell>
          <cell r="BV84">
            <v>-160.36992493719382</v>
          </cell>
          <cell r="BW84">
            <v>-132.34359352275897</v>
          </cell>
          <cell r="BX84">
            <v>-9.8669687273632007</v>
          </cell>
          <cell r="BY84">
            <v>-17.630620406001981</v>
          </cell>
          <cell r="BZ84" t="e">
            <v>#REF!</v>
          </cell>
          <cell r="CA84" t="e">
            <v>#REF!</v>
          </cell>
          <cell r="CB84" t="e">
            <v>#REF!</v>
          </cell>
          <cell r="CC84">
            <v>4618.5806064886692</v>
          </cell>
          <cell r="CD84" t="e">
            <v>#REF!</v>
          </cell>
          <cell r="CE84" t="e">
            <v>#REF!</v>
          </cell>
          <cell r="CF84" t="e">
            <v>#REF!</v>
          </cell>
        </row>
        <row r="85">
          <cell r="AX85">
            <v>0</v>
          </cell>
          <cell r="BN85">
            <v>0</v>
          </cell>
          <cell r="BO85">
            <v>0</v>
          </cell>
        </row>
        <row r="86">
          <cell r="L86" t="e">
            <v>#REF!</v>
          </cell>
          <cell r="M86" t="e">
            <v>#REF!</v>
          </cell>
          <cell r="N86" t="e">
            <v>#REF!</v>
          </cell>
          <cell r="Q86">
            <v>-850.17366658293872</v>
          </cell>
          <cell r="R86">
            <v>-463.2790313497519</v>
          </cell>
          <cell r="S86">
            <v>-520.89383297442691</v>
          </cell>
          <cell r="T86">
            <v>-41.811942938311745</v>
          </cell>
          <cell r="U86">
            <v>-345.06989518034618</v>
          </cell>
          <cell r="V86">
            <v>102.90889335637092</v>
          </cell>
          <cell r="W86">
            <v>-701.71409300909204</v>
          </cell>
          <cell r="X86">
            <v>-62.446592757542874</v>
          </cell>
          <cell r="Y86">
            <v>-527.29736573946957</v>
          </cell>
          <cell r="Z86">
            <v>-604.64285482753371</v>
          </cell>
          <cell r="AA86">
            <v>-4598.4097227644643</v>
          </cell>
          <cell r="AB86" t="e">
            <v>#REF!</v>
          </cell>
          <cell r="AC86" t="e">
            <v>#REF!</v>
          </cell>
          <cell r="AD86" t="e">
            <v>#REF!</v>
          </cell>
          <cell r="AE86">
            <v>-575.9715073753797</v>
          </cell>
          <cell r="AF86">
            <v>29.867994310949371</v>
          </cell>
          <cell r="AG86">
            <v>-1232.8574802420158</v>
          </cell>
          <cell r="AH86">
            <v>-383.28004872268616</v>
          </cell>
          <cell r="AI86">
            <v>-561.94133538391918</v>
          </cell>
          <cell r="AJ86">
            <v>-105.97947722535088</v>
          </cell>
          <cell r="AK86">
            <v>-373.29366455117605</v>
          </cell>
          <cell r="AL86">
            <v>-21.131312750924081</v>
          </cell>
          <cell r="AM86">
            <v>-723.42863081716143</v>
          </cell>
          <cell r="AN86">
            <v>-88.807746570460097</v>
          </cell>
          <cell r="AO86">
            <v>-549.80021158341378</v>
          </cell>
          <cell r="AP86">
            <v>27.439233281733436</v>
          </cell>
          <cell r="AQ86">
            <v>-65.325060978724139</v>
          </cell>
          <cell r="AR86">
            <v>382.68381365907703</v>
          </cell>
          <cell r="AS86">
            <v>-79.998982627065743</v>
          </cell>
          <cell r="AT86">
            <v>41.047502409492267</v>
          </cell>
          <cell r="AU86">
            <v>64.167534287039132</v>
          </cell>
          <cell r="AV86">
            <v>28.223769370829871</v>
          </cell>
          <cell r="AW86">
            <v>124.04020610729501</v>
          </cell>
          <cell r="AX86">
            <v>21.714537808069394</v>
          </cell>
          <cell r="AY86">
            <v>-593.82544533404121</v>
          </cell>
          <cell r="AZ86">
            <v>-1451.9646997743494</v>
          </cell>
          <cell r="BA86">
            <v>-1918.7683232754916</v>
          </cell>
          <cell r="BB86">
            <v>-2443.2050565290774</v>
          </cell>
          <cell r="BC86">
            <v>-2489.7588236420706</v>
          </cell>
          <cell r="BD86">
            <v>-2837.5506181821083</v>
          </cell>
          <cell r="BE86">
            <v>-2737.7540274483777</v>
          </cell>
          <cell r="BF86">
            <v>-3447.886715678058</v>
          </cell>
          <cell r="BG86">
            <v>-3510.3333084355982</v>
          </cell>
          <cell r="BH86">
            <v>-604.10238217326332</v>
          </cell>
          <cell r="BI86">
            <v>-1778.9609933064462</v>
          </cell>
          <cell r="BJ86">
            <v>-2162.2410420291312</v>
          </cell>
          <cell r="BK86">
            <v>-2724.1823774130503</v>
          </cell>
          <cell r="BL86">
            <v>-2830.1618546384016</v>
          </cell>
          <cell r="BM86">
            <v>-3203.4555191895774</v>
          </cell>
          <cell r="BN86">
            <v>-3224.5868319405026</v>
          </cell>
          <cell r="BO86">
            <v>-3948.015462757664</v>
          </cell>
          <cell r="BP86">
            <v>-4036.823209328124</v>
          </cell>
          <cell r="BQ86">
            <v>10.276936839222316</v>
          </cell>
          <cell r="BR86">
            <v>326.99629353209616</v>
          </cell>
          <cell r="BS86">
            <v>243.47271875364015</v>
          </cell>
          <cell r="BT86">
            <v>280.97732088397203</v>
          </cell>
          <cell r="BU86">
            <v>340.4030309963307</v>
          </cell>
          <cell r="BV86">
            <v>365.90490100747002</v>
          </cell>
          <cell r="BW86">
            <v>486.83280449212498</v>
          </cell>
          <cell r="BX86">
            <v>500.128747079606</v>
          </cell>
          <cell r="BY86">
            <v>526.48990089252584</v>
          </cell>
          <cell r="BZ86" t="e">
            <v>#REF!</v>
          </cell>
          <cell r="CA86" t="e">
            <v>#REF!</v>
          </cell>
          <cell r="CB86" t="e">
            <v>#REF!</v>
          </cell>
          <cell r="CC86">
            <v>-1451.9646997743494</v>
          </cell>
          <cell r="CD86" t="e">
            <v>#REF!</v>
          </cell>
          <cell r="CE86" t="e">
            <v>#REF!</v>
          </cell>
          <cell r="CF86" t="e">
            <v>#REF!</v>
          </cell>
        </row>
        <row r="87">
          <cell r="AX87">
            <v>0</v>
          </cell>
          <cell r="BN87">
            <v>0</v>
          </cell>
          <cell r="BO87">
            <v>0</v>
          </cell>
          <cell r="BP87">
            <v>0</v>
          </cell>
          <cell r="BW87">
            <v>0</v>
          </cell>
          <cell r="BX87">
            <v>0</v>
          </cell>
          <cell r="BY87">
            <v>0</v>
          </cell>
        </row>
        <row r="88">
          <cell r="L88">
            <v>147.05021974965689</v>
          </cell>
          <cell r="M88">
            <v>49.7</v>
          </cell>
          <cell r="N88">
            <v>196.75021974965688</v>
          </cell>
          <cell r="Q88">
            <v>40.036821937128892</v>
          </cell>
          <cell r="R88">
            <v>25.893005499405454</v>
          </cell>
          <cell r="S88">
            <v>5.5265848677800014</v>
          </cell>
          <cell r="T88">
            <v>1.5822323980600004</v>
          </cell>
          <cell r="U88">
            <v>4.3351867676299989</v>
          </cell>
          <cell r="V88">
            <v>31.716771812076669</v>
          </cell>
          <cell r="W88">
            <v>30.122478628093333</v>
          </cell>
          <cell r="X88">
            <v>5.2764389490909096</v>
          </cell>
          <cell r="Y88">
            <v>-1.8040880479999979</v>
          </cell>
          <cell r="Z88">
            <v>-2.3055015394444442</v>
          </cell>
          <cell r="AA88">
            <v>196.03832182802412</v>
          </cell>
          <cell r="AB88">
            <v>0.13664361298893576</v>
          </cell>
          <cell r="AC88">
            <v>4.6182777401568315E-2</v>
          </cell>
          <cell r="AD88">
            <v>0.18282639039050408</v>
          </cell>
          <cell r="AE88">
            <v>14.874000000000001</v>
          </cell>
          <cell r="AF88">
            <v>35.719349956987656</v>
          </cell>
          <cell r="AG88">
            <v>45.633769106525087</v>
          </cell>
          <cell r="AH88">
            <v>29.007659191067077</v>
          </cell>
          <cell r="AI88">
            <v>13.842499999999999</v>
          </cell>
          <cell r="AJ88">
            <v>18.993415301163697</v>
          </cell>
          <cell r="AK88">
            <v>10.192499999999999</v>
          </cell>
          <cell r="AL88">
            <v>45.589560843799987</v>
          </cell>
          <cell r="AM88">
            <v>42.212007933196098</v>
          </cell>
          <cell r="AN88">
            <v>32.700250820818169</v>
          </cell>
          <cell r="AO88">
            <v>14.309659701761369</v>
          </cell>
          <cell r="AP88">
            <v>-3.6613825587766673</v>
          </cell>
          <cell r="AQ88">
            <v>8.7264231579923432</v>
          </cell>
          <cell r="AR88">
            <v>-5.596947169396195</v>
          </cell>
          <cell r="AS88">
            <v>-3.1146536916616228</v>
          </cell>
          <cell r="AT88">
            <v>-8.3159151322199989</v>
          </cell>
          <cell r="AU88">
            <v>-17.411182903103697</v>
          </cell>
          <cell r="AV88">
            <v>-5.8573132323700001</v>
          </cell>
          <cell r="AW88">
            <v>-13.872789031723318</v>
          </cell>
          <cell r="AX88">
            <v>-12.089529305102765</v>
          </cell>
          <cell r="AY88">
            <v>55.658390556203337</v>
          </cell>
          <cell r="AZ88">
            <v>95.695212493332235</v>
          </cell>
          <cell r="BA88">
            <v>121.58821799273768</v>
          </cell>
          <cell r="BB88">
            <v>127.11480286051768</v>
          </cell>
          <cell r="BC88">
            <v>128.69703525857767</v>
          </cell>
          <cell r="BD88">
            <v>133.03222202620771</v>
          </cell>
          <cell r="BE88">
            <v>164.74899383828438</v>
          </cell>
          <cell r="BF88">
            <v>194.8714724663777</v>
          </cell>
          <cell r="BG88">
            <v>200.1479114154686</v>
          </cell>
          <cell r="BH88">
            <v>50.593349956987652</v>
          </cell>
          <cell r="BI88">
            <v>96.227119063512731</v>
          </cell>
          <cell r="BJ88">
            <v>125.23477825457981</v>
          </cell>
          <cell r="BK88">
            <v>139.07727825457982</v>
          </cell>
          <cell r="BL88">
            <v>158.07069355574353</v>
          </cell>
          <cell r="BM88">
            <v>168.26319355574353</v>
          </cell>
          <cell r="BN88">
            <v>213.85275439954353</v>
          </cell>
          <cell r="BO88">
            <v>256.06476233273963</v>
          </cell>
          <cell r="BP88">
            <v>288.76501315355779</v>
          </cell>
          <cell r="BQ88">
            <v>5.0650405992156795</v>
          </cell>
          <cell r="BR88">
            <v>-0.53190657018050835</v>
          </cell>
          <cell r="BS88">
            <v>-3.6465602618421329</v>
          </cell>
          <cell r="BT88">
            <v>-11.962475394062128</v>
          </cell>
          <cell r="BU88">
            <v>-29.373658297165818</v>
          </cell>
          <cell r="BV88">
            <v>-35.230971529535815</v>
          </cell>
          <cell r="BW88">
            <v>-49.103760561259151</v>
          </cell>
          <cell r="BX88">
            <v>-61.193289866361937</v>
          </cell>
          <cell r="BY88">
            <v>-88.61710173808919</v>
          </cell>
          <cell r="BZ88">
            <v>3.3572108000000012</v>
          </cell>
          <cell r="CA88">
            <v>28.847685874</v>
          </cell>
          <cell r="CB88">
            <v>25.258643499999998</v>
          </cell>
          <cell r="CC88">
            <v>95.695212493332235</v>
          </cell>
          <cell r="CD88">
            <v>57.463540174000002</v>
          </cell>
          <cell r="CE88">
            <v>38.231672319332233</v>
          </cell>
          <cell r="CF88">
            <v>66.532051808096853</v>
          </cell>
        </row>
        <row r="89">
          <cell r="E89" t="str">
            <v xml:space="preserve">Préstamos de Inversión </v>
          </cell>
          <cell r="L89">
            <v>92.8</v>
          </cell>
          <cell r="M89">
            <v>49.7</v>
          </cell>
          <cell r="N89">
            <v>142.5</v>
          </cell>
          <cell r="O89">
            <v>13.231018806666667</v>
          </cell>
          <cell r="P89">
            <v>15.8618564625</v>
          </cell>
          <cell r="Q89">
            <v>25.896025455555556</v>
          </cell>
          <cell r="R89">
            <v>8.0864389490909101</v>
          </cell>
          <cell r="S89">
            <v>6.8884119520000011</v>
          </cell>
          <cell r="T89">
            <v>6.3869984605555548</v>
          </cell>
          <cell r="U89">
            <v>4.7136275499999991</v>
          </cell>
          <cell r="V89">
            <v>2.4741502866666671</v>
          </cell>
          <cell r="W89">
            <v>3.0862021066666667</v>
          </cell>
          <cell r="X89">
            <v>5.2764389490909096</v>
          </cell>
          <cell r="Y89">
            <v>-1.8040880479999979</v>
          </cell>
          <cell r="Z89">
            <v>-2.3055015394444442</v>
          </cell>
          <cell r="AA89">
            <v>87.791579391348506</v>
          </cell>
          <cell r="AB89">
            <v>8.6232630641157729E-2</v>
          </cell>
          <cell r="AC89">
            <v>4.6182777401568315E-2</v>
          </cell>
          <cell r="AD89">
            <v>0.13241540804272606</v>
          </cell>
          <cell r="AE89">
            <v>12.74</v>
          </cell>
          <cell r="AF89">
            <v>1.456</v>
          </cell>
          <cell r="AG89">
            <v>23.63</v>
          </cell>
          <cell r="AH89">
            <v>2.81</v>
          </cell>
          <cell r="AI89">
            <v>8.692499999999999</v>
          </cell>
          <cell r="AJ89">
            <v>8.692499999999999</v>
          </cell>
          <cell r="AK89">
            <v>8.692499999999999</v>
          </cell>
          <cell r="AL89">
            <v>8.692499999999999</v>
          </cell>
          <cell r="AM89">
            <v>8.692499999999999</v>
          </cell>
          <cell r="AN89">
            <v>8.692499999999999</v>
          </cell>
          <cell r="AO89">
            <v>8.692499999999999</v>
          </cell>
          <cell r="AP89">
            <v>0.49101880666666631</v>
          </cell>
          <cell r="AQ89">
            <v>14.405856462500001</v>
          </cell>
          <cell r="AR89">
            <v>2.2660254555555568</v>
          </cell>
          <cell r="AS89">
            <v>5.2764389490909096</v>
          </cell>
          <cell r="AT89">
            <v>-1.8040880479999979</v>
          </cell>
          <cell r="AU89">
            <v>-2.3055015394444442</v>
          </cell>
          <cell r="AV89">
            <v>-3.9788724499999999</v>
          </cell>
          <cell r="AW89">
            <v>-6.2183497133333319</v>
          </cell>
          <cell r="AX89">
            <v>-5.6062978933333323</v>
          </cell>
          <cell r="AY89">
            <v>29.092875269166669</v>
          </cell>
          <cell r="AZ89">
            <v>54.988900724722228</v>
          </cell>
          <cell r="BA89">
            <v>63.07533967381314</v>
          </cell>
          <cell r="BB89">
            <v>69.963751625813146</v>
          </cell>
          <cell r="BC89">
            <v>76.350750086368706</v>
          </cell>
          <cell r="BD89">
            <v>81.064377636368704</v>
          </cell>
          <cell r="BE89">
            <v>83.538527923035375</v>
          </cell>
          <cell r="BF89">
            <v>86.624730029702036</v>
          </cell>
          <cell r="BG89">
            <v>91.901168978792953</v>
          </cell>
          <cell r="BH89">
            <v>14.196</v>
          </cell>
          <cell r="BI89">
            <v>37.826000000000001</v>
          </cell>
          <cell r="BJ89">
            <v>40.636000000000003</v>
          </cell>
          <cell r="BK89">
            <v>49.328500000000005</v>
          </cell>
          <cell r="BL89">
            <v>58.021000000000001</v>
          </cell>
          <cell r="BM89">
            <v>66.713499999999996</v>
          </cell>
          <cell r="BN89">
            <v>75.405999999999992</v>
          </cell>
          <cell r="BO89">
            <v>84.098499999999987</v>
          </cell>
          <cell r="BP89">
            <v>92.790999999999983</v>
          </cell>
          <cell r="BQ89">
            <v>14.896875269166669</v>
          </cell>
          <cell r="BR89">
            <v>17.162900724722228</v>
          </cell>
          <cell r="BS89">
            <v>22.439339673813137</v>
          </cell>
          <cell r="BT89">
            <v>20.63525162581314</v>
          </cell>
          <cell r="BU89">
            <v>18.329750086368705</v>
          </cell>
          <cell r="BV89">
            <v>14.350877636368708</v>
          </cell>
          <cell r="BW89">
            <v>8.1325279230353829</v>
          </cell>
          <cell r="BX89">
            <v>2.5262300297020488</v>
          </cell>
          <cell r="BY89">
            <v>-0.88983102120702995</v>
          </cell>
          <cell r="BZ89">
            <v>6.9509888000000011</v>
          </cell>
          <cell r="CA89">
            <v>0.80289280000000007</v>
          </cell>
          <cell r="CB89">
            <v>13.54111</v>
          </cell>
          <cell r="CC89">
            <v>54.988900724722228</v>
          </cell>
          <cell r="CD89">
            <v>21.294991600000003</v>
          </cell>
          <cell r="CE89">
            <v>33.693909124722225</v>
          </cell>
          <cell r="CF89">
            <v>158.22457109925426</v>
          </cell>
        </row>
        <row r="90">
          <cell r="E90" t="str">
            <v>Préstamo por Venta de Epsa</v>
          </cell>
          <cell r="N90">
            <v>0</v>
          </cell>
          <cell r="AA90">
            <v>0</v>
          </cell>
          <cell r="AB90" t="str">
            <v xml:space="preserve"> </v>
          </cell>
          <cell r="AC90" t="str">
            <v xml:space="preserve"> </v>
          </cell>
          <cell r="AD90" t="str">
            <v xml:space="preserve"> </v>
          </cell>
          <cell r="AP90">
            <v>0</v>
          </cell>
          <cell r="AQ90">
            <v>0</v>
          </cell>
          <cell r="AR90">
            <v>0</v>
          </cell>
          <cell r="AS90">
            <v>0</v>
          </cell>
          <cell r="AT90">
            <v>0</v>
          </cell>
          <cell r="AU90">
            <v>0</v>
          </cell>
          <cell r="AV90">
            <v>0</v>
          </cell>
          <cell r="AW90">
            <v>0</v>
          </cell>
          <cell r="AX90">
            <v>0</v>
          </cell>
          <cell r="AY90">
            <v>0</v>
          </cell>
          <cell r="AZ90">
            <v>0</v>
          </cell>
          <cell r="BA90">
            <v>0</v>
          </cell>
          <cell r="BB90">
            <v>0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B90">
            <v>0</v>
          </cell>
          <cell r="CC90">
            <v>0</v>
          </cell>
          <cell r="CD90">
            <v>0</v>
          </cell>
          <cell r="CE90">
            <v>0</v>
          </cell>
          <cell r="CF90" t="str">
            <v xml:space="preserve">n.a. </v>
          </cell>
        </row>
        <row r="91">
          <cell r="E91" t="str">
            <v>Préstamo CEDE</v>
          </cell>
          <cell r="L91">
            <v>164.96341974965685</v>
          </cell>
          <cell r="N91">
            <v>164.96341974965685</v>
          </cell>
          <cell r="O91">
            <v>1.4687005666666669E-2</v>
          </cell>
          <cell r="P91">
            <v>29.116483568500001</v>
          </cell>
          <cell r="Q91">
            <v>16.267671668333335</v>
          </cell>
          <cell r="R91">
            <v>18.511720713454544</v>
          </cell>
          <cell r="S91">
            <v>0</v>
          </cell>
          <cell r="T91">
            <v>4.875120232944445</v>
          </cell>
          <cell r="U91">
            <v>0</v>
          </cell>
          <cell r="V91">
            <v>29.481852691500002</v>
          </cell>
          <cell r="W91">
            <v>27.041020524666667</v>
          </cell>
          <cell r="X91">
            <v>0</v>
          </cell>
          <cell r="Y91">
            <v>0</v>
          </cell>
          <cell r="Z91">
            <v>0</v>
          </cell>
          <cell r="AA91">
            <v>125.30855640506564</v>
          </cell>
          <cell r="AB91">
            <v>0.15328911254929334</v>
          </cell>
          <cell r="AC91" t="str">
            <v xml:space="preserve"> </v>
          </cell>
          <cell r="AD91">
            <v>0.15328911254929334</v>
          </cell>
          <cell r="AE91">
            <v>0</v>
          </cell>
          <cell r="AF91">
            <v>33.588349956987656</v>
          </cell>
          <cell r="AG91">
            <v>19.208969106525082</v>
          </cell>
          <cell r="AH91">
            <v>19.04765919106708</v>
          </cell>
          <cell r="AI91">
            <v>0</v>
          </cell>
          <cell r="AJ91">
            <v>5.6009153011636998</v>
          </cell>
          <cell r="AK91">
            <v>0</v>
          </cell>
          <cell r="AL91">
            <v>34.597060843799994</v>
          </cell>
          <cell r="AM91">
            <v>28.719507933196102</v>
          </cell>
          <cell r="AN91">
            <v>21.637750820818169</v>
          </cell>
          <cell r="AO91">
            <v>3.7271597017613702</v>
          </cell>
          <cell r="AP91">
            <v>1.4687005666666669E-2</v>
          </cell>
          <cell r="AQ91">
            <v>-4.4718663884876548</v>
          </cell>
          <cell r="AR91">
            <v>-2.9412974381917465</v>
          </cell>
          <cell r="AS91">
            <v>-0.53593847761253599</v>
          </cell>
          <cell r="AT91">
            <v>0</v>
          </cell>
          <cell r="AU91">
            <v>-0.72579506821925488</v>
          </cell>
          <cell r="AV91">
            <v>0</v>
          </cell>
          <cell r="AW91">
            <v>-5.1152081522999922</v>
          </cell>
          <cell r="AX91">
            <v>-1.6784874085294348</v>
          </cell>
          <cell r="AY91">
            <v>29.131170574166667</v>
          </cell>
          <cell r="AZ91">
            <v>45.398842242500002</v>
          </cell>
          <cell r="BA91">
            <v>63.910562955954546</v>
          </cell>
          <cell r="BB91">
            <v>63.910562955954546</v>
          </cell>
          <cell r="BC91">
            <v>68.785683188898986</v>
          </cell>
          <cell r="BD91">
            <v>68.785683188898986</v>
          </cell>
          <cell r="BE91">
            <v>98.267535880398981</v>
          </cell>
          <cell r="BF91">
            <v>125.30855640506564</v>
          </cell>
          <cell r="BG91">
            <v>125.30855640506564</v>
          </cell>
          <cell r="BH91">
            <v>33.588349956987656</v>
          </cell>
          <cell r="BI91">
            <v>52.797319063512738</v>
          </cell>
          <cell r="BJ91">
            <v>71.844978254579814</v>
          </cell>
          <cell r="BK91">
            <v>71.844978254579814</v>
          </cell>
          <cell r="BL91">
            <v>77.44589355574351</v>
          </cell>
          <cell r="BM91">
            <v>77.44589355574351</v>
          </cell>
          <cell r="BN91">
            <v>112.0429543995435</v>
          </cell>
          <cell r="BO91">
            <v>140.7624623327396</v>
          </cell>
          <cell r="BP91">
            <v>162.40021315355779</v>
          </cell>
          <cell r="BQ91">
            <v>-4.4571793828209891</v>
          </cell>
          <cell r="BR91">
            <v>-7.3984768210127356</v>
          </cell>
          <cell r="BS91">
            <v>-7.9344152986252681</v>
          </cell>
          <cell r="BT91">
            <v>-7.9344152986252681</v>
          </cell>
          <cell r="BU91">
            <v>-8.6602103668445238</v>
          </cell>
          <cell r="BV91">
            <v>-8.6602103668445238</v>
          </cell>
          <cell r="BW91">
            <v>-13.775418519144523</v>
          </cell>
          <cell r="BX91">
            <v>-15.453905927673958</v>
          </cell>
          <cell r="BY91">
            <v>-37.091656748492142</v>
          </cell>
          <cell r="BZ91">
            <v>0</v>
          </cell>
          <cell r="CA91">
            <v>29.570398060000002</v>
          </cell>
          <cell r="CB91">
            <v>17.4681155</v>
          </cell>
          <cell r="CC91">
            <v>45.398842242500002</v>
          </cell>
          <cell r="CD91">
            <v>47.038513559999998</v>
          </cell>
          <cell r="CE91">
            <v>-1.639671317499996</v>
          </cell>
          <cell r="CF91">
            <v>-3.4858059777091221</v>
          </cell>
        </row>
        <row r="92">
          <cell r="E92" t="str">
            <v>Menos Recuperación de Cartera</v>
          </cell>
          <cell r="L92">
            <v>-110.71319999999999</v>
          </cell>
          <cell r="N92">
            <v>-110.71319999999999</v>
          </cell>
          <cell r="O92">
            <v>-2.0330883711100003</v>
          </cell>
          <cell r="P92">
            <v>-0.53256691602000006</v>
          </cell>
          <cell r="Q92">
            <v>-2.12687518676</v>
          </cell>
          <cell r="R92">
            <v>-0.70515416314000012</v>
          </cell>
          <cell r="S92">
            <v>-1.36182708422</v>
          </cell>
          <cell r="T92">
            <v>-9.6798862954399993</v>
          </cell>
          <cell r="U92">
            <v>-0.37844078237000001</v>
          </cell>
          <cell r="V92">
            <v>-0.23923116609000003</v>
          </cell>
          <cell r="W92">
            <v>-4.7440032400000009E-3</v>
          </cell>
          <cell r="X92">
            <v>0</v>
          </cell>
          <cell r="Y92">
            <v>0</v>
          </cell>
          <cell r="Z92">
            <v>0</v>
          </cell>
          <cell r="AA92">
            <v>-17.061813968389998</v>
          </cell>
          <cell r="AB92">
            <v>-0.10287813020151532</v>
          </cell>
          <cell r="AC92" t="str">
            <v xml:space="preserve"> </v>
          </cell>
          <cell r="AD92">
            <v>-0.10287813020151532</v>
          </cell>
          <cell r="AE92">
            <v>2.1339999999999999</v>
          </cell>
          <cell r="AF92">
            <v>0.67500000000000004</v>
          </cell>
          <cell r="AG92">
            <v>2.7948</v>
          </cell>
          <cell r="AH92">
            <v>7.15</v>
          </cell>
          <cell r="AI92">
            <v>5.15</v>
          </cell>
          <cell r="AJ92">
            <v>4.7</v>
          </cell>
          <cell r="AK92">
            <v>1.5</v>
          </cell>
          <cell r="AL92">
            <v>2.2999999999999998</v>
          </cell>
          <cell r="AM92">
            <v>4.8</v>
          </cell>
          <cell r="AN92">
            <v>2.37</v>
          </cell>
          <cell r="AO92">
            <v>1.89</v>
          </cell>
          <cell r="AP92">
            <v>-4.1670883711100002</v>
          </cell>
          <cell r="AQ92">
            <v>-1.2075669160200002</v>
          </cell>
          <cell r="AR92">
            <v>-4.9216751867599999</v>
          </cell>
          <cell r="AS92">
            <v>-7.8551541631400008</v>
          </cell>
          <cell r="AT92">
            <v>-6.5118270842200001</v>
          </cell>
          <cell r="AU92">
            <v>-14.379886295439999</v>
          </cell>
          <cell r="AV92">
            <v>-1.87844078237</v>
          </cell>
          <cell r="AW92">
            <v>-2.53923116609</v>
          </cell>
          <cell r="AX92">
            <v>-4.8047440032399997</v>
          </cell>
          <cell r="AY92">
            <v>-2.5656552871300002</v>
          </cell>
          <cell r="AZ92">
            <v>-4.6925304738900007</v>
          </cell>
          <cell r="BA92">
            <v>-5.3976846370300011</v>
          </cell>
          <cell r="BB92">
            <v>-6.7595117212500009</v>
          </cell>
          <cell r="BC92">
            <v>-16.439398016689999</v>
          </cell>
          <cell r="BD92">
            <v>-16.817838799059999</v>
          </cell>
          <cell r="BE92">
            <v>-17.057069965149999</v>
          </cell>
          <cell r="BF92">
            <v>-17.061813968389998</v>
          </cell>
          <cell r="BG92">
            <v>-17.061813968389998</v>
          </cell>
          <cell r="BH92">
            <v>2.8090000000000002</v>
          </cell>
          <cell r="BI92">
            <v>5.6037999999999997</v>
          </cell>
          <cell r="BJ92">
            <v>12.7538</v>
          </cell>
          <cell r="BK92">
            <v>17.9038</v>
          </cell>
          <cell r="BL92">
            <v>22.6038</v>
          </cell>
          <cell r="BM92">
            <v>24.1038</v>
          </cell>
          <cell r="BN92">
            <v>26.4038</v>
          </cell>
          <cell r="BO92">
            <v>31.203800000000001</v>
          </cell>
          <cell r="BP92">
            <v>33.573799999999999</v>
          </cell>
          <cell r="BQ92">
            <v>-5.3746552871300004</v>
          </cell>
          <cell r="BR92">
            <v>-10.29633047389</v>
          </cell>
          <cell r="BS92">
            <v>-18.151484637030002</v>
          </cell>
          <cell r="BT92">
            <v>-24.66331172125</v>
          </cell>
          <cell r="BU92">
            <v>-39.043198016689999</v>
          </cell>
          <cell r="BV92">
            <v>-40.921638799059998</v>
          </cell>
          <cell r="BW92">
            <v>-43.460869965149996</v>
          </cell>
          <cell r="BX92">
            <v>-48.265613968389999</v>
          </cell>
          <cell r="BY92">
            <v>-50.635613968389997</v>
          </cell>
          <cell r="BZ92">
            <v>-3.5937779999999999</v>
          </cell>
          <cell r="CA92">
            <v>-1.5256049859999998</v>
          </cell>
          <cell r="CB92">
            <v>-5.7505820000000005</v>
          </cell>
          <cell r="CC92">
            <v>-4.6925304738900007</v>
          </cell>
          <cell r="CD92">
            <v>-10.869964985999999</v>
          </cell>
          <cell r="CE92">
            <v>6.1774345121099987</v>
          </cell>
          <cell r="CF92">
            <v>-56.83030736590451</v>
          </cell>
        </row>
        <row r="93">
          <cell r="AX93">
            <v>0</v>
          </cell>
          <cell r="BN93">
            <v>0</v>
          </cell>
          <cell r="BO93">
            <v>0</v>
          </cell>
        </row>
        <row r="94">
          <cell r="L94" t="e">
            <v>#REF!</v>
          </cell>
          <cell r="M94" t="e">
            <v>#REF!</v>
          </cell>
          <cell r="N94" t="e">
            <v>#REF!</v>
          </cell>
          <cell r="Q94">
            <v>-890.21048852006766</v>
          </cell>
          <cell r="R94">
            <v>-489.17203684915734</v>
          </cell>
          <cell r="S94">
            <v>-526.42041784220692</v>
          </cell>
          <cell r="T94">
            <v>-43.394175336371745</v>
          </cell>
          <cell r="U94">
            <v>-349.40508194797616</v>
          </cell>
          <cell r="V94">
            <v>71.192121544294253</v>
          </cell>
          <cell r="W94">
            <v>-731.83657163718533</v>
          </cell>
          <cell r="X94">
            <v>-67.723031706633776</v>
          </cell>
          <cell r="Y94">
            <v>-525.49327769146953</v>
          </cell>
          <cell r="Z94">
            <v>-602.33735328808928</v>
          </cell>
          <cell r="AA94">
            <v>-4794.4480445924883</v>
          </cell>
          <cell r="AB94" t="e">
            <v>#REF!</v>
          </cell>
          <cell r="AC94" t="e">
            <v>#REF!</v>
          </cell>
          <cell r="AD94" t="e">
            <v>#REF!</v>
          </cell>
          <cell r="AE94">
            <v>-590.84550737537973</v>
          </cell>
          <cell r="AF94">
            <v>-5.8513556460382858</v>
          </cell>
          <cell r="AG94">
            <v>-1278.4912493485408</v>
          </cell>
          <cell r="AH94">
            <v>-412.28770791375325</v>
          </cell>
          <cell r="AI94">
            <v>-575.78383538391915</v>
          </cell>
          <cell r="AJ94">
            <v>-124.97289252651457</v>
          </cell>
          <cell r="AK94">
            <v>-383.48616455117605</v>
          </cell>
          <cell r="AL94">
            <v>-66.720873594724068</v>
          </cell>
          <cell r="AM94">
            <v>-765.64063875035754</v>
          </cell>
          <cell r="AN94">
            <v>-121.50799739127827</v>
          </cell>
          <cell r="AO94">
            <v>-564.10987128517513</v>
          </cell>
          <cell r="AP94">
            <v>31.100615840510159</v>
          </cell>
          <cell r="AQ94">
            <v>-74.051484136716482</v>
          </cell>
          <cell r="AR94">
            <v>388.28076082847315</v>
          </cell>
          <cell r="AS94">
            <v>-76.884328935404085</v>
          </cell>
          <cell r="AT94">
            <v>49.363417541712238</v>
          </cell>
          <cell r="AU94">
            <v>81.578717190142825</v>
          </cell>
          <cell r="AV94">
            <v>34.081082603199889</v>
          </cell>
          <cell r="AW94">
            <v>137.91299513901834</v>
          </cell>
          <cell r="AX94">
            <v>33.804067113172209</v>
          </cell>
          <cell r="AY94">
            <v>-649.48383589024456</v>
          </cell>
          <cell r="AZ94">
            <v>-1547.6599122676816</v>
          </cell>
          <cell r="BA94">
            <v>-2040.3565412682294</v>
          </cell>
          <cell r="BB94">
            <v>-2570.319859389595</v>
          </cell>
          <cell r="BC94">
            <v>-2618.4558589006483</v>
          </cell>
          <cell r="BD94">
            <v>-2970.5828402083162</v>
          </cell>
          <cell r="BE94">
            <v>-2902.5030212866623</v>
          </cell>
          <cell r="BF94">
            <v>-3642.7581881444357</v>
          </cell>
          <cell r="BG94">
            <v>-3710.4812198510667</v>
          </cell>
          <cell r="BH94">
            <v>-654.69573213025092</v>
          </cell>
          <cell r="BI94">
            <v>-1875.1881123699588</v>
          </cell>
          <cell r="BJ94">
            <v>-2287.4758202837111</v>
          </cell>
          <cell r="BK94">
            <v>-2863.2596556676299</v>
          </cell>
          <cell r="BL94">
            <v>-2988.2325481941452</v>
          </cell>
          <cell r="BM94">
            <v>-3371.7187127453208</v>
          </cell>
          <cell r="BN94">
            <v>-3438.4395863400459</v>
          </cell>
          <cell r="BO94">
            <v>-4204.0802250904035</v>
          </cell>
          <cell r="BP94">
            <v>-4325.5882224816814</v>
          </cell>
          <cell r="BQ94">
            <v>5.2118962400066362</v>
          </cell>
          <cell r="BR94">
            <v>327.52820010227668</v>
          </cell>
          <cell r="BS94">
            <v>247.11927901548228</v>
          </cell>
          <cell r="BT94">
            <v>292.93979627803418</v>
          </cell>
          <cell r="BU94">
            <v>369.77668929349653</v>
          </cell>
          <cell r="BV94">
            <v>401.13587253700581</v>
          </cell>
          <cell r="BW94">
            <v>535.93656505338367</v>
          </cell>
          <cell r="BX94">
            <v>561.32203694596774</v>
          </cell>
          <cell r="BY94">
            <v>615.10700263061472</v>
          </cell>
          <cell r="BZ94" t="e">
            <v>#REF!</v>
          </cell>
          <cell r="CA94" t="e">
            <v>#REF!</v>
          </cell>
          <cell r="CB94" t="e">
            <v>#REF!</v>
          </cell>
          <cell r="CC94">
            <v>-1547.6599122676816</v>
          </cell>
          <cell r="CD94" t="e">
            <v>#REF!</v>
          </cell>
          <cell r="CE94" t="e">
            <v>#REF!</v>
          </cell>
          <cell r="CF94" t="e">
            <v>#REF!</v>
          </cell>
        </row>
        <row r="95">
          <cell r="AX95">
            <v>0</v>
          </cell>
          <cell r="BN95">
            <v>0</v>
          </cell>
          <cell r="BO95">
            <v>0</v>
          </cell>
        </row>
        <row r="96">
          <cell r="L96" t="e">
            <v>#REF!</v>
          </cell>
          <cell r="M96" t="e">
            <v>#REF!</v>
          </cell>
          <cell r="N96" t="e">
            <v>#REF!</v>
          </cell>
          <cell r="Q96">
            <v>890.21048852006766</v>
          </cell>
          <cell r="R96">
            <v>489.17203684915734</v>
          </cell>
          <cell r="S96">
            <v>526.42041784220692</v>
          </cell>
          <cell r="T96">
            <v>43.394175336371745</v>
          </cell>
          <cell r="U96">
            <v>349.40508194797616</v>
          </cell>
          <cell r="V96">
            <v>-71.192121544294253</v>
          </cell>
          <cell r="W96">
            <v>731.83657163718533</v>
          </cell>
          <cell r="X96">
            <v>67.723031706633776</v>
          </cell>
          <cell r="Y96">
            <v>525.49327769146953</v>
          </cell>
          <cell r="Z96">
            <v>602.33735328808928</v>
          </cell>
          <cell r="AA96">
            <v>4794.4480445924883</v>
          </cell>
          <cell r="AB96" t="e">
            <v>#REF!</v>
          </cell>
          <cell r="AC96" t="e">
            <v>#REF!</v>
          </cell>
          <cell r="AD96" t="e">
            <v>#REF!</v>
          </cell>
          <cell r="AE96">
            <v>590.84550737537973</v>
          </cell>
          <cell r="AF96">
            <v>5.8513556460382858</v>
          </cell>
          <cell r="AG96">
            <v>1278.4912493485408</v>
          </cell>
          <cell r="AH96">
            <v>412.28770791375325</v>
          </cell>
          <cell r="AI96">
            <v>575.78383538391915</v>
          </cell>
          <cell r="AJ96">
            <v>124.97289252651457</v>
          </cell>
          <cell r="AK96">
            <v>383.48616455117605</v>
          </cell>
          <cell r="AL96">
            <v>66.720873594724068</v>
          </cell>
          <cell r="AM96">
            <v>765.64063875035754</v>
          </cell>
          <cell r="AN96">
            <v>121.50799739127827</v>
          </cell>
          <cell r="AO96">
            <v>564.10987128517513</v>
          </cell>
          <cell r="AP96">
            <v>-31.100615840510159</v>
          </cell>
          <cell r="AQ96">
            <v>74.051484136716482</v>
          </cell>
          <cell r="AR96">
            <v>-388.28076082847315</v>
          </cell>
          <cell r="AS96">
            <v>76.884328935404085</v>
          </cell>
          <cell r="AT96">
            <v>-49.363417541712238</v>
          </cell>
          <cell r="AU96">
            <v>-81.578717190142825</v>
          </cell>
          <cell r="AV96">
            <v>-34.081082603199889</v>
          </cell>
          <cell r="AW96">
            <v>-137.91299513901834</v>
          </cell>
          <cell r="AX96">
            <v>-33.804067113172209</v>
          </cell>
          <cell r="AY96">
            <v>649.48383589024456</v>
          </cell>
          <cell r="AZ96">
            <v>1547.6599122676816</v>
          </cell>
          <cell r="BA96">
            <v>2040.3565412682294</v>
          </cell>
          <cell r="BB96">
            <v>2570.319859389595</v>
          </cell>
          <cell r="BC96">
            <v>2618.4558589006483</v>
          </cell>
          <cell r="BD96">
            <v>2970.5828402083162</v>
          </cell>
          <cell r="BE96">
            <v>2902.5030212866623</v>
          </cell>
          <cell r="BF96">
            <v>3642.7581881444357</v>
          </cell>
          <cell r="BG96">
            <v>3710.4812198510667</v>
          </cell>
          <cell r="BH96">
            <v>654.69573213025092</v>
          </cell>
          <cell r="BI96">
            <v>1875.1881123699588</v>
          </cell>
          <cell r="BJ96">
            <v>2287.4758202837111</v>
          </cell>
          <cell r="BK96">
            <v>2863.2596556676299</v>
          </cell>
          <cell r="BL96">
            <v>2988.2325481941452</v>
          </cell>
          <cell r="BM96">
            <v>3371.7187127453208</v>
          </cell>
          <cell r="BN96">
            <v>3438.4395863400459</v>
          </cell>
          <cell r="BO96">
            <v>4204.0802250904035</v>
          </cell>
          <cell r="BP96">
            <v>4325.5882224816814</v>
          </cell>
          <cell r="BQ96">
            <v>-5.2118962400066362</v>
          </cell>
          <cell r="BR96">
            <v>-327.52820010227668</v>
          </cell>
          <cell r="BS96">
            <v>-247.11927901548228</v>
          </cell>
          <cell r="BT96">
            <v>-292.93979627803418</v>
          </cell>
          <cell r="BU96">
            <v>-369.77668929349653</v>
          </cell>
          <cell r="BV96">
            <v>-401.13587253700581</v>
          </cell>
          <cell r="BW96">
            <v>-535.93656505338367</v>
          </cell>
          <cell r="BX96">
            <v>-561.32203694596774</v>
          </cell>
          <cell r="BY96">
            <v>-615.10700263061472</v>
          </cell>
          <cell r="BZ96" t="e">
            <v>#REF!</v>
          </cell>
          <cell r="CA96" t="e">
            <v>#REF!</v>
          </cell>
          <cell r="CB96" t="e">
            <v>#REF!</v>
          </cell>
          <cell r="CC96">
            <v>1547.6599122676816</v>
          </cell>
          <cell r="CD96" t="e">
            <v>#REF!</v>
          </cell>
          <cell r="CE96" t="e">
            <v>#REF!</v>
          </cell>
          <cell r="CF96" t="e">
            <v>#REF!</v>
          </cell>
        </row>
        <row r="97">
          <cell r="AX97">
            <v>0</v>
          </cell>
          <cell r="BN97">
            <v>0</v>
          </cell>
          <cell r="BO97">
            <v>0</v>
          </cell>
        </row>
        <row r="98">
          <cell r="L98">
            <v>639.05421527048111</v>
          </cell>
          <cell r="M98">
            <v>335.92549594676302</v>
          </cell>
          <cell r="N98">
            <v>974.97971121724413</v>
          </cell>
          <cell r="Q98">
            <v>2.9894620952923319</v>
          </cell>
          <cell r="R98">
            <v>-164.77816799706926</v>
          </cell>
          <cell r="S98">
            <v>-295.41200307049195</v>
          </cell>
          <cell r="T98">
            <v>1.1693489214799122</v>
          </cell>
          <cell r="U98">
            <v>-10.156778040254203</v>
          </cell>
          <cell r="V98">
            <v>2.7434353768728386</v>
          </cell>
          <cell r="W98">
            <v>-93.031746413190135</v>
          </cell>
          <cell r="X98">
            <v>43.998957597113261</v>
          </cell>
          <cell r="Y98">
            <v>24.711978947638865</v>
          </cell>
          <cell r="Z98">
            <v>189.83435812515449</v>
          </cell>
          <cell r="AA98">
            <v>759.39219859510604</v>
          </cell>
          <cell r="AB98">
            <v>0.59382894509799888</v>
          </cell>
          <cell r="AC98">
            <v>0.31215236222979464</v>
          </cell>
          <cell r="AD98">
            <v>0.90598130732779358</v>
          </cell>
          <cell r="AE98">
            <v>34.883341659996759</v>
          </cell>
          <cell r="AF98">
            <v>828.78595952418698</v>
          </cell>
          <cell r="AG98">
            <v>36.778636096465263</v>
          </cell>
          <cell r="AH98">
            <v>-103.89689032556608</v>
          </cell>
          <cell r="AI98">
            <v>-242.52994766108284</v>
          </cell>
          <cell r="AJ98">
            <v>52.087356112903294</v>
          </cell>
          <cell r="AK98">
            <v>40.920096609244311</v>
          </cell>
          <cell r="AL98">
            <v>41.739180194382115</v>
          </cell>
          <cell r="AM98">
            <v>-72.382533511861823</v>
          </cell>
          <cell r="AN98">
            <v>-29.276127941215918</v>
          </cell>
          <cell r="AO98">
            <v>91.586691720826991</v>
          </cell>
          <cell r="AP98">
            <v>-20.444387593865255</v>
          </cell>
          <cell r="AQ98">
            <v>214.09843946224112</v>
          </cell>
          <cell r="AR98">
            <v>-33.789174001172931</v>
          </cell>
          <cell r="AS98">
            <v>-60.881277671503184</v>
          </cell>
          <cell r="AT98">
            <v>-52.882055409409105</v>
          </cell>
          <cell r="AU98">
            <v>-50.918007191423385</v>
          </cell>
          <cell r="AV98">
            <v>-51.076874649498514</v>
          </cell>
          <cell r="AW98">
            <v>-38.995744817509276</v>
          </cell>
          <cell r="AX98">
            <v>-20.649212901328312</v>
          </cell>
          <cell r="AY98">
            <v>1057.3233530525597</v>
          </cell>
          <cell r="AZ98">
            <v>1060.3128151478522</v>
          </cell>
          <cell r="BA98">
            <v>895.53464715078269</v>
          </cell>
          <cell r="BB98">
            <v>600.12264408029068</v>
          </cell>
          <cell r="BC98">
            <v>601.29199300177049</v>
          </cell>
          <cell r="BD98">
            <v>591.13521496151657</v>
          </cell>
          <cell r="BE98">
            <v>593.87865033838943</v>
          </cell>
          <cell r="BF98">
            <v>500.84690392519929</v>
          </cell>
          <cell r="BG98">
            <v>544.84586152231236</v>
          </cell>
          <cell r="BH98">
            <v>863.66930118418372</v>
          </cell>
          <cell r="BI98">
            <v>900.44793728064883</v>
          </cell>
          <cell r="BJ98">
            <v>796.55104695508282</v>
          </cell>
          <cell r="BK98">
            <v>554.0210992939999</v>
          </cell>
          <cell r="BL98">
            <v>606.10845540690343</v>
          </cell>
          <cell r="BM98">
            <v>647.02855201614761</v>
          </cell>
          <cell r="BN98">
            <v>688.76773221052974</v>
          </cell>
          <cell r="BO98">
            <v>616.38519869866786</v>
          </cell>
          <cell r="BP98">
            <v>587.10907075745195</v>
          </cell>
          <cell r="BQ98">
            <v>193.65405186837592</v>
          </cell>
          <cell r="BR98">
            <v>159.86487786720298</v>
          </cell>
          <cell r="BS98">
            <v>98.983600195699808</v>
          </cell>
          <cell r="BT98">
            <v>46.101544786290731</v>
          </cell>
          <cell r="BU98">
            <v>-4.8164624051326967</v>
          </cell>
          <cell r="BV98">
            <v>-55.893337054631075</v>
          </cell>
          <cell r="BW98">
            <v>-94.889081872140309</v>
          </cell>
          <cell r="BX98">
            <v>-115.53829477346858</v>
          </cell>
          <cell r="BY98">
            <v>-42.263209235139584</v>
          </cell>
          <cell r="BZ98">
            <v>1.4981328000000005</v>
          </cell>
          <cell r="CA98">
            <v>366.78625418000001</v>
          </cell>
          <cell r="CB98">
            <v>263.98059999999998</v>
          </cell>
          <cell r="CC98">
            <v>1060.3128151478522</v>
          </cell>
          <cell r="CD98">
            <v>632.26498698</v>
          </cell>
          <cell r="CE98">
            <v>428.04782816785223</v>
          </cell>
          <cell r="CF98">
            <v>67.700700969132171</v>
          </cell>
        </row>
        <row r="99">
          <cell r="L99">
            <v>1428.4849897022912</v>
          </cell>
          <cell r="M99">
            <v>335.92549594676302</v>
          </cell>
          <cell r="N99">
            <v>1764.4104856490542</v>
          </cell>
          <cell r="Q99">
            <v>50.937557258403459</v>
          </cell>
          <cell r="R99">
            <v>37.39597355783981</v>
          </cell>
          <cell r="S99">
            <v>28.940566820708035</v>
          </cell>
          <cell r="T99">
            <v>30.712036930479918</v>
          </cell>
          <cell r="U99">
            <v>35.931942268301334</v>
          </cell>
          <cell r="V99">
            <v>84.686021780539505</v>
          </cell>
          <cell r="W99">
            <v>19.657021299809866</v>
          </cell>
          <cell r="X99">
            <v>156.90923406822435</v>
          </cell>
          <cell r="Y99">
            <v>37.102043533638863</v>
          </cell>
          <cell r="Z99">
            <v>219.22892079860355</v>
          </cell>
          <cell r="AA99">
            <v>1857.9286864009418</v>
          </cell>
          <cell r="AB99">
            <v>1.3273924406620223</v>
          </cell>
          <cell r="AC99">
            <v>0.31215236222979464</v>
          </cell>
          <cell r="AD99">
            <v>1.6395448028918169</v>
          </cell>
          <cell r="AE99">
            <v>60.376594117647059</v>
          </cell>
          <cell r="AF99">
            <v>907.19443251295115</v>
          </cell>
          <cell r="AG99">
            <v>88.734204559688919</v>
          </cell>
          <cell r="AH99">
            <v>42.168021793740976</v>
          </cell>
          <cell r="AI99">
            <v>57.148968347815327</v>
          </cell>
          <cell r="AJ99">
            <v>74.831563446766765</v>
          </cell>
          <cell r="AK99">
            <v>92.394756404912712</v>
          </cell>
          <cell r="AL99">
            <v>69.852676542503275</v>
          </cell>
          <cell r="AM99">
            <v>81.862530473357879</v>
          </cell>
          <cell r="AN99">
            <v>107.71517339232685</v>
          </cell>
          <cell r="AO99">
            <v>142.5262457243648</v>
          </cell>
          <cell r="AP99">
            <v>-21.052551138182217</v>
          </cell>
          <cell r="AQ99">
            <v>209.90889259197706</v>
          </cell>
          <cell r="AR99">
            <v>-37.796647301285461</v>
          </cell>
          <cell r="AS99">
            <v>-4.7720482359011669</v>
          </cell>
          <cell r="AT99">
            <v>-28.208401527107291</v>
          </cell>
          <cell r="AU99">
            <v>-44.119526516286847</v>
          </cell>
          <cell r="AV99">
            <v>-56.462814136611378</v>
          </cell>
          <cell r="AW99">
            <v>14.83334523803623</v>
          </cell>
          <cell r="AX99">
            <v>-62.205509173548009</v>
          </cell>
          <cell r="AY99">
            <v>1156.427368084393</v>
          </cell>
          <cell r="AZ99">
            <v>1207.3649253427966</v>
          </cell>
          <cell r="BA99">
            <v>1244.7608989006362</v>
          </cell>
          <cell r="BB99">
            <v>1273.7014657213442</v>
          </cell>
          <cell r="BC99">
            <v>1304.413502651824</v>
          </cell>
          <cell r="BD99">
            <v>1340.3454449201256</v>
          </cell>
          <cell r="BE99">
            <v>1425.0314667006651</v>
          </cell>
          <cell r="BF99">
            <v>1444.688488000475</v>
          </cell>
          <cell r="BG99">
            <v>1601.5977220686991</v>
          </cell>
          <cell r="BH99">
            <v>967.57102663059823</v>
          </cell>
          <cell r="BI99">
            <v>1056.305231190287</v>
          </cell>
          <cell r="BJ99">
            <v>1098.473252984028</v>
          </cell>
          <cell r="BK99">
            <v>1155.6222213318433</v>
          </cell>
          <cell r="BL99">
            <v>1230.4537847786103</v>
          </cell>
          <cell r="BM99">
            <v>1322.8485411835229</v>
          </cell>
          <cell r="BN99">
            <v>1392.701217726026</v>
          </cell>
          <cell r="BO99">
            <v>1474.563748199384</v>
          </cell>
          <cell r="BP99">
            <v>1582.278921591711</v>
          </cell>
          <cell r="BQ99">
            <v>188.85634145379476</v>
          </cell>
          <cell r="BR99">
            <v>151.05969415250931</v>
          </cell>
          <cell r="BS99">
            <v>146.28764591660814</v>
          </cell>
          <cell r="BT99">
            <v>118.07924438950084</v>
          </cell>
          <cell r="BU99">
            <v>73.959717873214018</v>
          </cell>
          <cell r="BV99">
            <v>17.496903736602661</v>
          </cell>
          <cell r="BW99">
            <v>32.330248974639062</v>
          </cell>
          <cell r="BX99">
            <v>-29.875260198909018</v>
          </cell>
          <cell r="BY99">
            <v>19.318800476988145</v>
          </cell>
          <cell r="BZ99">
            <v>17.5490368</v>
          </cell>
          <cell r="CA99">
            <v>447.42097360000002</v>
          </cell>
          <cell r="CB99">
            <v>321.45983000000001</v>
          </cell>
          <cell r="CC99">
            <v>1207.3649253427966</v>
          </cell>
          <cell r="CD99">
            <v>786.42984039999999</v>
          </cell>
          <cell r="CE99">
            <v>420.93508494279661</v>
          </cell>
          <cell r="CF99">
            <v>53.524810900956822</v>
          </cell>
        </row>
        <row r="100">
          <cell r="L100">
            <v>356.97048970229122</v>
          </cell>
          <cell r="N100">
            <v>356.97048970229122</v>
          </cell>
          <cell r="Q100">
            <v>25.211344145070115</v>
          </cell>
          <cell r="R100">
            <v>15.471296199657996</v>
          </cell>
          <cell r="S100">
            <v>14.601926332708032</v>
          </cell>
          <cell r="T100">
            <v>27.790709804368806</v>
          </cell>
          <cell r="U100">
            <v>24.114951007745784</v>
          </cell>
          <cell r="V100">
            <v>52.914449292206172</v>
          </cell>
          <cell r="W100">
            <v>10.4738662931432</v>
          </cell>
          <cell r="X100">
            <v>22.569315121557686</v>
          </cell>
          <cell r="Y100">
            <v>37.102043533638863</v>
          </cell>
          <cell r="Z100">
            <v>89.728920798603539</v>
          </cell>
          <cell r="AA100">
            <v>343.14598011434299</v>
          </cell>
          <cell r="AB100">
            <v>0.33170802142554823</v>
          </cell>
          <cell r="AC100" t="str">
            <v xml:space="preserve"> </v>
          </cell>
          <cell r="AD100">
            <v>0.33170802142554823</v>
          </cell>
          <cell r="AE100">
            <v>31.6</v>
          </cell>
          <cell r="AF100">
            <v>33.909257759124486</v>
          </cell>
          <cell r="AG100">
            <v>45.457189265571266</v>
          </cell>
          <cell r="AH100">
            <v>19.748698264329217</v>
          </cell>
          <cell r="AI100">
            <v>21.840693053697674</v>
          </cell>
          <cell r="AJ100">
            <v>28.471841093825585</v>
          </cell>
          <cell r="AK100">
            <v>37.506622287265657</v>
          </cell>
          <cell r="AL100">
            <v>29.261461248385629</v>
          </cell>
          <cell r="AM100">
            <v>26.146386943946119</v>
          </cell>
          <cell r="AN100">
            <v>50.999029862915073</v>
          </cell>
          <cell r="AO100">
            <v>30.595363959658915</v>
          </cell>
          <cell r="AP100">
            <v>-28.748003050535168</v>
          </cell>
          <cell r="AQ100">
            <v>-13.594097122946511</v>
          </cell>
          <cell r="AR100">
            <v>-20.245845120501151</v>
          </cell>
          <cell r="AS100">
            <v>-4.2774020646712216</v>
          </cell>
          <cell r="AT100">
            <v>-7.2387667209896414</v>
          </cell>
          <cell r="AU100">
            <v>-0.68113128945677914</v>
          </cell>
          <cell r="AV100">
            <v>-13.391671279519873</v>
          </cell>
          <cell r="AW100">
            <v>23.652988043820542</v>
          </cell>
          <cell r="AX100">
            <v>-15.67252065080292</v>
          </cell>
          <cell r="AY100">
            <v>23.167157585642808</v>
          </cell>
          <cell r="AZ100">
            <v>48.378501730712927</v>
          </cell>
          <cell r="BA100">
            <v>63.849797930370926</v>
          </cell>
          <cell r="BB100">
            <v>78.451724263078958</v>
          </cell>
          <cell r="BC100">
            <v>106.24243406744776</v>
          </cell>
          <cell r="BD100">
            <v>130.35738507519355</v>
          </cell>
          <cell r="BE100">
            <v>183.27183436739972</v>
          </cell>
          <cell r="BF100">
            <v>193.74570066054292</v>
          </cell>
          <cell r="BG100">
            <v>216.3150157821006</v>
          </cell>
          <cell r="BH100">
            <v>65.509257759124495</v>
          </cell>
          <cell r="BI100">
            <v>110.96644702469575</v>
          </cell>
          <cell r="BJ100">
            <v>130.71514528902497</v>
          </cell>
          <cell r="BK100">
            <v>152.55583834272264</v>
          </cell>
          <cell r="BL100">
            <v>181.02767943654823</v>
          </cell>
          <cell r="BM100">
            <v>218.53430172381388</v>
          </cell>
          <cell r="BN100">
            <v>247.7957629721995</v>
          </cell>
          <cell r="BO100">
            <v>273.94214991614564</v>
          </cell>
          <cell r="BP100">
            <v>324.94117977906069</v>
          </cell>
          <cell r="BQ100">
            <v>-42.342100173481683</v>
          </cell>
          <cell r="BR100">
            <v>-62.587945293982827</v>
          </cell>
          <cell r="BS100">
            <v>-66.865347358654049</v>
          </cell>
          <cell r="BT100">
            <v>-74.104114079643679</v>
          </cell>
          <cell r="BU100">
            <v>-74.785245369100465</v>
          </cell>
          <cell r="BV100">
            <v>-88.176916648620335</v>
          </cell>
          <cell r="BW100">
            <v>-64.523928604799778</v>
          </cell>
          <cell r="BX100">
            <v>-80.196449255602715</v>
          </cell>
          <cell r="BY100">
            <v>-108.62616399696009</v>
          </cell>
          <cell r="BZ100">
            <v>1.8360000000000001</v>
          </cell>
          <cell r="CA100">
            <v>9.57714</v>
          </cell>
          <cell r="CB100">
            <v>13.1625</v>
          </cell>
          <cell r="CC100">
            <v>48.378501730712927</v>
          </cell>
          <cell r="CD100">
            <v>24.57564</v>
          </cell>
          <cell r="CE100">
            <v>23.802861730712927</v>
          </cell>
          <cell r="CF100">
            <v>96.855511110648294</v>
          </cell>
        </row>
        <row r="101">
          <cell r="L101">
            <v>1071.5145</v>
          </cell>
          <cell r="N101">
            <v>1071.5145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125.86422222222221</v>
          </cell>
          <cell r="Y101">
            <v>0</v>
          </cell>
          <cell r="Z101">
            <v>129.5</v>
          </cell>
          <cell r="AA101">
            <v>1326.9345440034724</v>
          </cell>
          <cell r="AB101">
            <v>0.99568441923647422</v>
          </cell>
          <cell r="AC101" t="str">
            <v xml:space="preserve"> </v>
          </cell>
          <cell r="AD101">
            <v>0.99568441923647422</v>
          </cell>
          <cell r="AE101">
            <v>0</v>
          </cell>
          <cell r="AF101">
            <v>802.26950534206196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269.30081643918822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  <cell r="AV101">
            <v>0</v>
          </cell>
          <cell r="AW101">
            <v>0</v>
          </cell>
          <cell r="AX101">
            <v>0</v>
          </cell>
          <cell r="AY101">
            <v>1071.5703217812502</v>
          </cell>
          <cell r="AZ101">
            <v>1071.5703217812502</v>
          </cell>
          <cell r="BA101">
            <v>1071.5703217812502</v>
          </cell>
          <cell r="BB101">
            <v>1071.5703217812502</v>
          </cell>
          <cell r="BC101">
            <v>1071.5703217812502</v>
          </cell>
          <cell r="BD101">
            <v>1071.5703217812502</v>
          </cell>
          <cell r="BE101">
            <v>1071.5703217812502</v>
          </cell>
          <cell r="BF101">
            <v>1071.5703217812502</v>
          </cell>
          <cell r="BG101">
            <v>1197.4345440034724</v>
          </cell>
          <cell r="BH101">
            <v>802.26950534206196</v>
          </cell>
          <cell r="BI101">
            <v>802.26950534206196</v>
          </cell>
          <cell r="BJ101">
            <v>802.26950534206196</v>
          </cell>
          <cell r="BK101">
            <v>802.26950534206196</v>
          </cell>
          <cell r="BL101">
            <v>802.26950534206196</v>
          </cell>
          <cell r="BM101">
            <v>802.26950534206196</v>
          </cell>
          <cell r="BN101">
            <v>802.26950534206196</v>
          </cell>
          <cell r="BO101">
            <v>802.26950534206196</v>
          </cell>
          <cell r="BP101">
            <v>802.26950534206196</v>
          </cell>
          <cell r="BQ101">
            <v>269.30081643918822</v>
          </cell>
          <cell r="BR101">
            <v>269.30081643918822</v>
          </cell>
          <cell r="BS101">
            <v>269.30081643918822</v>
          </cell>
          <cell r="BT101">
            <v>269.30081643918822</v>
          </cell>
          <cell r="BU101">
            <v>269.30081643918822</v>
          </cell>
          <cell r="BV101">
            <v>269.30081643918822</v>
          </cell>
          <cell r="BW101">
            <v>269.30081643918822</v>
          </cell>
          <cell r="BX101">
            <v>269.30081643918822</v>
          </cell>
          <cell r="BY101">
            <v>395.16503866141045</v>
          </cell>
          <cell r="BZ101">
            <v>0</v>
          </cell>
          <cell r="CA101">
            <v>410.29914000000002</v>
          </cell>
          <cell r="CB101">
            <v>297.97899999999998</v>
          </cell>
          <cell r="CC101">
            <v>1071.5703217812502</v>
          </cell>
          <cell r="CD101">
            <v>708.27814000000001</v>
          </cell>
          <cell r="CE101">
            <v>363.29218178125018</v>
          </cell>
          <cell r="CF101">
            <v>51.292304712559698</v>
          </cell>
        </row>
        <row r="102">
          <cell r="M102">
            <v>335.92549594676302</v>
          </cell>
          <cell r="N102">
            <v>335.92549594676302</v>
          </cell>
          <cell r="Q102">
            <v>25.72621311333334</v>
          </cell>
          <cell r="R102">
            <v>21.924677358181814</v>
          </cell>
          <cell r="S102">
            <v>14.338640488000003</v>
          </cell>
          <cell r="T102">
            <v>2.9213271261111111</v>
          </cell>
          <cell r="U102">
            <v>11.816991260555552</v>
          </cell>
          <cell r="V102">
            <v>31.771572488333337</v>
          </cell>
          <cell r="W102">
            <v>9.1831550066666665</v>
          </cell>
          <cell r="X102">
            <v>8.475696724444445</v>
          </cell>
          <cell r="Y102">
            <v>0</v>
          </cell>
          <cell r="Z102">
            <v>0</v>
          </cell>
          <cell r="AA102">
            <v>187.84816228312627</v>
          </cell>
          <cell r="AB102" t="str">
            <v xml:space="preserve"> </v>
          </cell>
          <cell r="AC102">
            <v>0.31215236222979464</v>
          </cell>
          <cell r="AD102">
            <v>0.31215236222979464</v>
          </cell>
          <cell r="AE102">
            <v>28.776594117647058</v>
          </cell>
          <cell r="AF102">
            <v>71.015669411764705</v>
          </cell>
          <cell r="AG102">
            <v>43.277015294117646</v>
          </cell>
          <cell r="AH102">
            <v>22.419323529411763</v>
          </cell>
          <cell r="AI102">
            <v>35.308275294117649</v>
          </cell>
          <cell r="AJ102">
            <v>46.359722352941176</v>
          </cell>
          <cell r="AK102">
            <v>54.888134117647056</v>
          </cell>
          <cell r="AL102">
            <v>40.591215294117646</v>
          </cell>
          <cell r="AM102">
            <v>55.716143529411767</v>
          </cell>
          <cell r="AN102">
            <v>56.716143529411767</v>
          </cell>
          <cell r="AO102">
            <v>111.93088176470587</v>
          </cell>
          <cell r="AP102">
            <v>7.6954519123529508</v>
          </cell>
          <cell r="AQ102">
            <v>-45.797826724264695</v>
          </cell>
          <cell r="AR102">
            <v>-17.550802180784306</v>
          </cell>
          <cell r="AS102">
            <v>-0.49464617122994881</v>
          </cell>
          <cell r="AT102">
            <v>-20.969634806117647</v>
          </cell>
          <cell r="AU102">
            <v>-43.438395226830067</v>
          </cell>
          <cell r="AV102">
            <v>-43.071142857091502</v>
          </cell>
          <cell r="AW102">
            <v>-8.8196428057843086</v>
          </cell>
          <cell r="AX102">
            <v>-46.5329885227451</v>
          </cell>
          <cell r="AY102">
            <v>61.689888717500011</v>
          </cell>
          <cell r="AZ102">
            <v>87.416101830833355</v>
          </cell>
          <cell r="BA102">
            <v>109.34077918901517</v>
          </cell>
          <cell r="BB102">
            <v>123.67941967701518</v>
          </cell>
          <cell r="BC102">
            <v>126.60074680312628</v>
          </cell>
          <cell r="BD102">
            <v>138.41773806368184</v>
          </cell>
          <cell r="BE102">
            <v>170.18931055201517</v>
          </cell>
          <cell r="BF102">
            <v>179.37246555868182</v>
          </cell>
          <cell r="BG102">
            <v>187.84816228312627</v>
          </cell>
          <cell r="BH102">
            <v>99.79226352941177</v>
          </cell>
          <cell r="BI102">
            <v>143.06927882352943</v>
          </cell>
          <cell r="BJ102">
            <v>165.4886023529412</v>
          </cell>
          <cell r="BK102">
            <v>200.79687764705886</v>
          </cell>
          <cell r="BL102">
            <v>247.15660000000003</v>
          </cell>
          <cell r="BM102">
            <v>302.04473411764707</v>
          </cell>
          <cell r="BN102">
            <v>342.63594941176473</v>
          </cell>
          <cell r="BO102">
            <v>398.35209294117647</v>
          </cell>
          <cell r="BP102">
            <v>455.0682364705882</v>
          </cell>
          <cell r="BQ102">
            <v>-38.102374811911758</v>
          </cell>
          <cell r="BR102">
            <v>-55.653176992696075</v>
          </cell>
          <cell r="BS102">
            <v>-56.147823163926034</v>
          </cell>
          <cell r="BT102">
            <v>-77.117457970043688</v>
          </cell>
          <cell r="BU102">
            <v>-120.55585319687374</v>
          </cell>
          <cell r="BV102">
            <v>-163.62699605396523</v>
          </cell>
          <cell r="BW102">
            <v>-172.44663885974956</v>
          </cell>
          <cell r="BX102">
            <v>-218.97962738249464</v>
          </cell>
          <cell r="BY102">
            <v>-267.22007418746193</v>
          </cell>
          <cell r="BZ102">
            <v>15.713036800000001</v>
          </cell>
          <cell r="CA102">
            <v>27.544693599999995</v>
          </cell>
          <cell r="CB102">
            <v>10.31833</v>
          </cell>
          <cell r="CC102">
            <v>87.416101830833355</v>
          </cell>
          <cell r="CD102">
            <v>53.576060400000003</v>
          </cell>
          <cell r="CE102">
            <v>33.840041430833352</v>
          </cell>
          <cell r="CF102">
            <v>63.162616247224769</v>
          </cell>
        </row>
        <row r="103">
          <cell r="L103">
            <v>789.43077443181005</v>
          </cell>
          <cell r="M103">
            <v>0</v>
          </cell>
          <cell r="N103">
            <v>789.43077443181005</v>
          </cell>
          <cell r="Q103">
            <v>47.948095163111127</v>
          </cell>
          <cell r="R103">
            <v>202.17414155490908</v>
          </cell>
          <cell r="S103">
            <v>324.35256989120001</v>
          </cell>
          <cell r="T103">
            <v>29.542688009000006</v>
          </cell>
          <cell r="U103">
            <v>46.088720308555537</v>
          </cell>
          <cell r="V103">
            <v>81.942586403666667</v>
          </cell>
          <cell r="W103">
            <v>112.688767713</v>
          </cell>
          <cell r="X103">
            <v>112.91027647111109</v>
          </cell>
          <cell r="Y103">
            <v>12.390064585999998</v>
          </cell>
          <cell r="Z103">
            <v>29.394562673449055</v>
          </cell>
          <cell r="AA103">
            <v>1098.5364878058358</v>
          </cell>
          <cell r="AB103">
            <v>0.73356349556402356</v>
          </cell>
          <cell r="AC103" t="str">
            <v xml:space="preserve"> </v>
          </cell>
          <cell r="AD103">
            <v>0.73356349556402356</v>
          </cell>
          <cell r="AE103">
            <v>25.493252457650296</v>
          </cell>
          <cell r="AF103">
            <v>78.408472988764188</v>
          </cell>
          <cell r="AG103">
            <v>51.955568463223656</v>
          </cell>
          <cell r="AH103">
            <v>146.06491211930705</v>
          </cell>
          <cell r="AI103">
            <v>299.67891600889817</v>
          </cell>
          <cell r="AJ103">
            <v>22.744207333863471</v>
          </cell>
          <cell r="AK103">
            <v>51.474659795668401</v>
          </cell>
          <cell r="AL103">
            <v>28.113496348121156</v>
          </cell>
          <cell r="AM103">
            <v>154.2450639852197</v>
          </cell>
          <cell r="AN103">
            <v>136.99130133354276</v>
          </cell>
          <cell r="AO103">
            <v>50.9395540035378</v>
          </cell>
          <cell r="AP103">
            <v>-0.60816354431695885</v>
          </cell>
          <cell r="AQ103">
            <v>-4.1895468702641807</v>
          </cell>
          <cell r="AR103">
            <v>-4.0074733001125296</v>
          </cell>
          <cell r="AS103">
            <v>56.109229435602032</v>
          </cell>
          <cell r="AT103">
            <v>24.673653882301835</v>
          </cell>
          <cell r="AU103">
            <v>6.7984806751365348</v>
          </cell>
          <cell r="AV103">
            <v>-5.3859394871128643</v>
          </cell>
          <cell r="AW103">
            <v>53.829090055545507</v>
          </cell>
          <cell r="AX103">
            <v>-41.556296272219697</v>
          </cell>
          <cell r="AY103">
            <v>99.104015031833342</v>
          </cell>
          <cell r="AZ103">
            <v>147.05211019494448</v>
          </cell>
          <cell r="BA103">
            <v>349.22625174985353</v>
          </cell>
          <cell r="BB103">
            <v>673.57882164105354</v>
          </cell>
          <cell r="BC103">
            <v>703.12150965005355</v>
          </cell>
          <cell r="BD103">
            <v>749.21022995860903</v>
          </cell>
          <cell r="BE103">
            <v>831.15281636227564</v>
          </cell>
          <cell r="BF103">
            <v>943.8415840752757</v>
          </cell>
          <cell r="BG103">
            <v>1056.7518605463868</v>
          </cell>
          <cell r="BH103">
            <v>103.90172544641449</v>
          </cell>
          <cell r="BI103">
            <v>155.85729390963814</v>
          </cell>
          <cell r="BJ103">
            <v>301.9222060289452</v>
          </cell>
          <cell r="BK103">
            <v>601.60112203784342</v>
          </cell>
          <cell r="BL103">
            <v>624.34532937170684</v>
          </cell>
          <cell r="BM103">
            <v>675.8199891673753</v>
          </cell>
          <cell r="BN103">
            <v>703.9334855154965</v>
          </cell>
          <cell r="BO103">
            <v>858.17854950071614</v>
          </cell>
          <cell r="BP103">
            <v>995.16985083425891</v>
          </cell>
          <cell r="BQ103">
            <v>-4.7977104145811467</v>
          </cell>
          <cell r="BR103">
            <v>-8.8051837146936691</v>
          </cell>
          <cell r="BS103">
            <v>47.304045720908334</v>
          </cell>
          <cell r="BT103">
            <v>71.977699603210112</v>
          </cell>
          <cell r="BU103">
            <v>78.776180278346715</v>
          </cell>
          <cell r="BV103">
            <v>73.390240791233737</v>
          </cell>
          <cell r="BW103">
            <v>127.21933084677914</v>
          </cell>
          <cell r="BX103">
            <v>85.66303457455956</v>
          </cell>
          <cell r="BY103">
            <v>61.582009712127842</v>
          </cell>
          <cell r="BZ103">
            <v>16.050903999999999</v>
          </cell>
          <cell r="CA103">
            <v>80.634719419999996</v>
          </cell>
          <cell r="CB103">
            <v>57.479230000000001</v>
          </cell>
          <cell r="CC103">
            <v>147.05211019494448</v>
          </cell>
          <cell r="CD103">
            <v>154.16485341999999</v>
          </cell>
          <cell r="CE103">
            <v>-7.1127432250555103</v>
          </cell>
          <cell r="CF103">
            <v>-4.613725545911473</v>
          </cell>
        </row>
        <row r="104">
          <cell r="G104" t="str">
            <v>Menos Bonos Ley 55/85 y Otros</v>
          </cell>
          <cell r="L104">
            <v>279.56515974264568</v>
          </cell>
          <cell r="N104">
            <v>279.56515974264568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0.25978059439896362</v>
          </cell>
          <cell r="AC104" t="str">
            <v xml:space="preserve"> </v>
          </cell>
          <cell r="AD104">
            <v>0.25978059439896362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W104">
            <v>0</v>
          </cell>
          <cell r="BX104">
            <v>0</v>
          </cell>
          <cell r="BY104">
            <v>0</v>
          </cell>
          <cell r="CC104">
            <v>0</v>
          </cell>
          <cell r="CD104">
            <v>0</v>
          </cell>
          <cell r="CE104">
            <v>0</v>
          </cell>
          <cell r="CF104" t="str">
            <v xml:space="preserve">n.a. </v>
          </cell>
        </row>
        <row r="105">
          <cell r="AX105">
            <v>0</v>
          </cell>
          <cell r="BN105">
            <v>0</v>
          </cell>
          <cell r="BO105">
            <v>0</v>
          </cell>
        </row>
        <row r="106">
          <cell r="L106" t="e">
            <v>#REF!</v>
          </cell>
          <cell r="M106" t="e">
            <v>#REF!</v>
          </cell>
          <cell r="N106" t="e">
            <v>#REF!</v>
          </cell>
          <cell r="Q106">
            <v>206.27681502049001</v>
          </cell>
          <cell r="R106">
            <v>639.88448619985002</v>
          </cell>
          <cell r="S106">
            <v>652.53199717977998</v>
          </cell>
          <cell r="T106">
            <v>248.23939259432001</v>
          </cell>
          <cell r="U106">
            <v>304.01528822100011</v>
          </cell>
          <cell r="V106">
            <v>420.99438568722007</v>
          </cell>
          <cell r="W106">
            <v>46.367790962989829</v>
          </cell>
          <cell r="X106">
            <v>583.99450135899986</v>
          </cell>
          <cell r="Y106">
            <v>70.188505643999989</v>
          </cell>
          <cell r="Z106">
            <v>-202.6288738400001</v>
          </cell>
          <cell r="AA106">
            <v>4055.4105103676493</v>
          </cell>
          <cell r="AB106" t="e">
            <v>#REF!</v>
          </cell>
          <cell r="AC106" t="e">
            <v>#REF!</v>
          </cell>
          <cell r="AD106" t="e">
            <v>#REF!</v>
          </cell>
          <cell r="AE106">
            <v>257.41269150581837</v>
          </cell>
          <cell r="AF106">
            <v>166.61080914380179</v>
          </cell>
          <cell r="AG106">
            <v>202.07436370859196</v>
          </cell>
          <cell r="AH106">
            <v>577.5588673884979</v>
          </cell>
          <cell r="AI106">
            <v>367.08218172257608</v>
          </cell>
          <cell r="AJ106">
            <v>346.06187568583243</v>
          </cell>
          <cell r="AK106">
            <v>117.1763798686485</v>
          </cell>
          <cell r="AL106">
            <v>-19.196601741356289</v>
          </cell>
          <cell r="AM106">
            <v>66.673193170564787</v>
          </cell>
          <cell r="AN106">
            <v>359.89872821879396</v>
          </cell>
          <cell r="AO106">
            <v>255.9316246498239</v>
          </cell>
          <cell r="AP106">
            <v>602.54650179418172</v>
          </cell>
          <cell r="AQ106">
            <v>58.97621889519823</v>
          </cell>
          <cell r="AR106">
            <v>4.2024513118980451</v>
          </cell>
          <cell r="AS106">
            <v>62.325618811352115</v>
          </cell>
          <cell r="AT106">
            <v>285.4498154572039</v>
          </cell>
          <cell r="AU106">
            <v>-97.822483091512424</v>
          </cell>
          <cell r="AV106">
            <v>186.83890835235161</v>
          </cell>
          <cell r="AW106">
            <v>440.19098742857636</v>
          </cell>
          <cell r="AX106">
            <v>-20.305402207574957</v>
          </cell>
          <cell r="AY106">
            <v>1085.5462213389999</v>
          </cell>
          <cell r="AZ106">
            <v>1291.8230363594898</v>
          </cell>
          <cell r="BA106">
            <v>1931.7075225593398</v>
          </cell>
          <cell r="BB106">
            <v>2584.2395197391197</v>
          </cell>
          <cell r="BC106">
            <v>2832.4789123334403</v>
          </cell>
          <cell r="BD106">
            <v>3136.4942005544408</v>
          </cell>
          <cell r="BE106">
            <v>3557.48858624166</v>
          </cell>
          <cell r="BF106">
            <v>3603.8563772046491</v>
          </cell>
          <cell r="BG106">
            <v>4187.8508785636486</v>
          </cell>
          <cell r="BH106">
            <v>424.02350064962013</v>
          </cell>
          <cell r="BI106">
            <v>626.09786435821229</v>
          </cell>
          <cell r="BJ106">
            <v>1203.6567317467102</v>
          </cell>
          <cell r="BK106">
            <v>1570.7389134692862</v>
          </cell>
          <cell r="BL106">
            <v>1916.8007891551183</v>
          </cell>
          <cell r="BM106">
            <v>1883.9771690237671</v>
          </cell>
          <cell r="BN106">
            <v>2014.7805672824104</v>
          </cell>
          <cell r="BO106">
            <v>2081.4537604529751</v>
          </cell>
          <cell r="BP106">
            <v>2441.3524886717692</v>
          </cell>
          <cell r="BQ106">
            <v>661.52272068937975</v>
          </cell>
          <cell r="BR106">
            <v>665.72517200127766</v>
          </cell>
          <cell r="BS106">
            <v>728.05079081262954</v>
          </cell>
          <cell r="BT106">
            <v>1013.5006062698337</v>
          </cell>
          <cell r="BU106">
            <v>915.67812317832113</v>
          </cell>
          <cell r="BV106">
            <v>1252.5170315306732</v>
          </cell>
          <cell r="BW106">
            <v>1542.7080189592496</v>
          </cell>
          <cell r="BX106">
            <v>1522.402616751674</v>
          </cell>
          <cell r="BY106">
            <v>1746.4983898918795</v>
          </cell>
          <cell r="BZ106">
            <v>243.755</v>
          </cell>
          <cell r="CA106">
            <v>-104.41860000000003</v>
          </cell>
          <cell r="CB106">
            <v>186.23699999999997</v>
          </cell>
          <cell r="CC106">
            <v>1291.8230363594898</v>
          </cell>
          <cell r="CD106">
            <v>325.57339999999999</v>
          </cell>
          <cell r="CE106">
            <v>966.24963635948984</v>
          </cell>
          <cell r="CF106">
            <v>296.78396219085766</v>
          </cell>
        </row>
        <row r="107">
          <cell r="L107" t="e">
            <v>#REF!</v>
          </cell>
          <cell r="M107" t="e">
            <v>#REF!</v>
          </cell>
          <cell r="N107" t="e">
            <v>#REF!</v>
          </cell>
          <cell r="Q107">
            <v>462.70712472049001</v>
          </cell>
          <cell r="R107">
            <v>1088.91101183302</v>
          </cell>
          <cell r="S107">
            <v>927.42099089452995</v>
          </cell>
          <cell r="T107">
            <v>395.50859826532002</v>
          </cell>
          <cell r="U107">
            <v>828.39575822100005</v>
          </cell>
          <cell r="V107">
            <v>692.66227908200005</v>
          </cell>
          <cell r="W107">
            <v>559.36255331399991</v>
          </cell>
          <cell r="X107">
            <v>641.7194013589999</v>
          </cell>
          <cell r="Y107">
            <v>155.74210564399999</v>
          </cell>
          <cell r="Z107">
            <v>149.57612615999989</v>
          </cell>
          <cell r="AA107">
            <v>7196.4493439323596</v>
          </cell>
          <cell r="AB107" t="e">
            <v>#REF!</v>
          </cell>
          <cell r="AC107" t="e">
            <v>#REF!</v>
          </cell>
          <cell r="AD107" t="e">
            <v>#REF!</v>
          </cell>
          <cell r="AE107">
            <v>396.71800000000002</v>
          </cell>
          <cell r="AF107">
            <v>230.15110914380179</v>
          </cell>
          <cell r="AG107">
            <v>437.34327619978995</v>
          </cell>
          <cell r="AH107">
            <v>997.21158021495796</v>
          </cell>
          <cell r="AI107">
            <v>670.7728257158501</v>
          </cell>
          <cell r="AJ107">
            <v>511.91857889883244</v>
          </cell>
          <cell r="AK107">
            <v>714.08966999580252</v>
          </cell>
          <cell r="AL107">
            <v>520.34018775564368</v>
          </cell>
          <cell r="AM107">
            <v>647.75248287969373</v>
          </cell>
          <cell r="AN107">
            <v>405.01155945365394</v>
          </cell>
          <cell r="AO107">
            <v>322.060455079473</v>
          </cell>
          <cell r="AP107">
            <v>617.52199999999993</v>
          </cell>
          <cell r="AQ107">
            <v>50.052285295198232</v>
          </cell>
          <cell r="AR107">
            <v>25.36384852070006</v>
          </cell>
          <cell r="AS107">
            <v>91.699431618062022</v>
          </cell>
          <cell r="AT107">
            <v>256.64816517867985</v>
          </cell>
          <cell r="AU107">
            <v>-116.40998063351242</v>
          </cell>
          <cell r="AV107">
            <v>114.30608822519753</v>
          </cell>
          <cell r="AW107">
            <v>172.32209132635637</v>
          </cell>
          <cell r="AX107">
            <v>-88.389929565693819</v>
          </cell>
          <cell r="AY107">
            <v>1294.4433944389998</v>
          </cell>
          <cell r="AZ107">
            <v>1757.1505191594899</v>
          </cell>
          <cell r="BA107">
            <v>2846.0615309925097</v>
          </cell>
          <cell r="BB107">
            <v>3773.4825218870396</v>
          </cell>
          <cell r="BC107">
            <v>4168.9911201523601</v>
          </cell>
          <cell r="BD107">
            <v>4997.3868783733606</v>
          </cell>
          <cell r="BE107">
            <v>5690.0491574553598</v>
          </cell>
          <cell r="BF107">
            <v>6249.4117107693592</v>
          </cell>
          <cell r="BG107">
            <v>6891.1311121283588</v>
          </cell>
          <cell r="BH107">
            <v>626.86910914380178</v>
          </cell>
          <cell r="BI107">
            <v>1064.2123853435919</v>
          </cell>
          <cell r="BJ107">
            <v>2061.4239655585498</v>
          </cell>
          <cell r="BK107">
            <v>2732.1967912743999</v>
          </cell>
          <cell r="BL107">
            <v>3244.1153701732319</v>
          </cell>
          <cell r="BM107">
            <v>3958.2050401690349</v>
          </cell>
          <cell r="BN107">
            <v>4478.5452279246783</v>
          </cell>
          <cell r="BO107">
            <v>5126.2977108043724</v>
          </cell>
          <cell r="BP107">
            <v>5531.3092702580261</v>
          </cell>
          <cell r="BQ107">
            <v>667.57428529519814</v>
          </cell>
          <cell r="BR107">
            <v>692.93813381589803</v>
          </cell>
          <cell r="BS107">
            <v>784.63756543395994</v>
          </cell>
          <cell r="BT107">
            <v>1041.28573061264</v>
          </cell>
          <cell r="BU107">
            <v>924.87574997912748</v>
          </cell>
          <cell r="BV107">
            <v>1039.1818382043252</v>
          </cell>
          <cell r="BW107">
            <v>1211.5039295306815</v>
          </cell>
          <cell r="BX107">
            <v>1123.1139999649868</v>
          </cell>
          <cell r="BY107">
            <v>1359.8218418703327</v>
          </cell>
          <cell r="BZ107">
            <v>300.08199999999999</v>
          </cell>
          <cell r="CA107">
            <v>281.39999999999998</v>
          </cell>
          <cell r="CB107">
            <v>394.53199999999998</v>
          </cell>
          <cell r="CC107">
            <v>1757.1505191594899</v>
          </cell>
          <cell r="CD107">
            <v>976.01400000000001</v>
          </cell>
          <cell r="CE107">
            <v>781.13651915948992</v>
          </cell>
          <cell r="CF107">
            <v>80.033331402980906</v>
          </cell>
        </row>
        <row r="108">
          <cell r="L108">
            <v>5977.6461322326977</v>
          </cell>
          <cell r="M108">
            <v>0</v>
          </cell>
          <cell r="N108">
            <v>5977.6461322326977</v>
          </cell>
          <cell r="Q108">
            <v>462.70712472049001</v>
          </cell>
          <cell r="R108">
            <v>1088.91101183302</v>
          </cell>
          <cell r="S108">
            <v>718.84242761753001</v>
          </cell>
          <cell r="T108">
            <v>393.189057263</v>
          </cell>
          <cell r="U108">
            <v>743.365338221</v>
          </cell>
          <cell r="V108">
            <v>625.69829108200008</v>
          </cell>
          <cell r="W108">
            <v>551.82264131399995</v>
          </cell>
          <cell r="X108">
            <v>635.25968435899995</v>
          </cell>
          <cell r="Y108">
            <v>150.814092644</v>
          </cell>
          <cell r="Z108">
            <v>148.83265815999988</v>
          </cell>
          <cell r="AA108">
            <v>6783.8857216530396</v>
          </cell>
          <cell r="AB108">
            <v>5.5546136963832682</v>
          </cell>
          <cell r="AC108" t="str">
            <v xml:space="preserve"> </v>
          </cell>
          <cell r="AD108">
            <v>5.5546136963832682</v>
          </cell>
          <cell r="AE108">
            <v>366.71800000000002</v>
          </cell>
          <cell r="AF108">
            <v>230.15110914380179</v>
          </cell>
          <cell r="AG108">
            <v>437.34327619978995</v>
          </cell>
          <cell r="AH108">
            <v>997.21158021495796</v>
          </cell>
          <cell r="AI108">
            <v>608.76358658717902</v>
          </cell>
          <cell r="AJ108">
            <v>363.30695944018055</v>
          </cell>
          <cell r="AK108">
            <v>639.43524439606597</v>
          </cell>
          <cell r="AL108">
            <v>422.03017174382603</v>
          </cell>
          <cell r="AM108">
            <v>643.60206961169797</v>
          </cell>
          <cell r="AN108">
            <v>371.73436399999997</v>
          </cell>
          <cell r="AO108">
            <v>317.07336399999997</v>
          </cell>
          <cell r="AP108">
            <v>617.52199999999993</v>
          </cell>
          <cell r="AQ108">
            <v>50.052285295198232</v>
          </cell>
          <cell r="AR108">
            <v>25.36384852070006</v>
          </cell>
          <cell r="AS108">
            <v>91.699431618062022</v>
          </cell>
          <cell r="AT108">
            <v>110.07884103035099</v>
          </cell>
          <cell r="AU108">
            <v>29.882097822819446</v>
          </cell>
          <cell r="AV108">
            <v>103.93009382493403</v>
          </cell>
          <cell r="AW108">
            <v>203.66811933817405</v>
          </cell>
          <cell r="AX108">
            <v>-91.779428297698018</v>
          </cell>
          <cell r="AY108">
            <v>1264.4433944389998</v>
          </cell>
          <cell r="AZ108">
            <v>1727.1505191594899</v>
          </cell>
          <cell r="BA108">
            <v>2816.0615309925097</v>
          </cell>
          <cell r="BB108">
            <v>3534.9039586100398</v>
          </cell>
          <cell r="BC108">
            <v>3928.0930158730398</v>
          </cell>
          <cell r="BD108">
            <v>4671.4583540940403</v>
          </cell>
          <cell r="BE108">
            <v>5297.15664517604</v>
          </cell>
          <cell r="BF108">
            <v>5848.9792864900392</v>
          </cell>
          <cell r="BG108">
            <v>6484.2389708490391</v>
          </cell>
          <cell r="BH108">
            <v>596.86910914380178</v>
          </cell>
          <cell r="BI108">
            <v>1034.2123853435919</v>
          </cell>
          <cell r="BJ108">
            <v>2031.4239655585498</v>
          </cell>
          <cell r="BK108">
            <v>2640.1875521457287</v>
          </cell>
          <cell r="BL108">
            <v>3003.4945115859091</v>
          </cell>
          <cell r="BM108">
            <v>3642.9297559819752</v>
          </cell>
          <cell r="BN108">
            <v>4064.9599277258012</v>
          </cell>
          <cell r="BO108">
            <v>4708.5619973374996</v>
          </cell>
          <cell r="BP108">
            <v>5080.2963613374995</v>
          </cell>
          <cell r="BQ108">
            <v>667.57428529519814</v>
          </cell>
          <cell r="BR108">
            <v>692.93813381589803</v>
          </cell>
          <cell r="BS108">
            <v>784.63756543395994</v>
          </cell>
          <cell r="BT108">
            <v>894.71640646431115</v>
          </cell>
          <cell r="BU108">
            <v>924.59850428713048</v>
          </cell>
          <cell r="BV108">
            <v>1028.5285981120646</v>
          </cell>
          <cell r="BW108">
            <v>1232.1967174502388</v>
          </cell>
          <cell r="BX108">
            <v>1140.4172891525395</v>
          </cell>
          <cell r="BY108">
            <v>1403.9426095115396</v>
          </cell>
          <cell r="BZ108">
            <v>300.08199999999999</v>
          </cell>
          <cell r="CA108">
            <v>281.39999999999998</v>
          </cell>
          <cell r="CB108">
            <v>341.089</v>
          </cell>
          <cell r="CC108">
            <v>1727.1505191594899</v>
          </cell>
          <cell r="CD108">
            <v>922.57100000000003</v>
          </cell>
          <cell r="CE108">
            <v>804.57951915948991</v>
          </cell>
          <cell r="CF108">
            <v>87.210579907615767</v>
          </cell>
        </row>
        <row r="109">
          <cell r="L109">
            <v>1800.2401520390001</v>
          </cell>
          <cell r="N109">
            <v>1800.2401520390001</v>
          </cell>
          <cell r="Q109">
            <v>132.15</v>
          </cell>
          <cell r="R109">
            <v>374.5</v>
          </cell>
          <cell r="S109">
            <v>159.91300000000001</v>
          </cell>
          <cell r="T109">
            <v>44.726067593000003</v>
          </cell>
          <cell r="U109">
            <v>98.430521941999999</v>
          </cell>
          <cell r="V109">
            <v>91.8</v>
          </cell>
          <cell r="W109">
            <v>330.7</v>
          </cell>
          <cell r="X109">
            <v>107.436361198</v>
          </cell>
          <cell r="Y109">
            <v>60.815374818999999</v>
          </cell>
          <cell r="Z109">
            <v>79.538499999999999</v>
          </cell>
          <cell r="AA109">
            <v>2046.2419775909998</v>
          </cell>
          <cell r="AB109">
            <v>1.6728388372431113</v>
          </cell>
          <cell r="AC109" t="str">
            <v xml:space="preserve"> </v>
          </cell>
          <cell r="AD109">
            <v>1.6728388372431113</v>
          </cell>
          <cell r="AE109">
            <v>116.718</v>
          </cell>
          <cell r="AF109">
            <v>76.635999999999996</v>
          </cell>
          <cell r="AG109">
            <v>129.99199999999999</v>
          </cell>
          <cell r="AH109">
            <v>266.02800000000002</v>
          </cell>
          <cell r="AI109">
            <v>151.977</v>
          </cell>
          <cell r="AJ109">
            <v>62.365000000000002</v>
          </cell>
          <cell r="AK109">
            <v>92.058999999999997</v>
          </cell>
          <cell r="AL109">
            <v>85.102000000000004</v>
          </cell>
          <cell r="AM109">
            <v>296.23500000000001</v>
          </cell>
          <cell r="AN109">
            <v>50</v>
          </cell>
          <cell r="AO109">
            <v>50</v>
          </cell>
          <cell r="AP109">
            <v>370.13199999999995</v>
          </cell>
          <cell r="AQ109">
            <v>2.7461520390000089</v>
          </cell>
          <cell r="AR109">
            <v>2.1580000000000155</v>
          </cell>
          <cell r="AS109">
            <v>108.47199999999998</v>
          </cell>
          <cell r="AT109">
            <v>7.936000000000007</v>
          </cell>
          <cell r="AU109">
            <v>-17.638932406999999</v>
          </cell>
          <cell r="AV109">
            <v>6.3715219420000011</v>
          </cell>
          <cell r="AW109">
            <v>6.6979999999999933</v>
          </cell>
          <cell r="AX109">
            <v>34.464999999999975</v>
          </cell>
          <cell r="AY109">
            <v>566.23215203899997</v>
          </cell>
          <cell r="AZ109">
            <v>698.38215203899995</v>
          </cell>
          <cell r="BA109">
            <v>1072.8821520389999</v>
          </cell>
          <cell r="BB109">
            <v>1232.795152039</v>
          </cell>
          <cell r="BC109">
            <v>1277.5212196319999</v>
          </cell>
          <cell r="BD109">
            <v>1375.9517415739999</v>
          </cell>
          <cell r="BE109">
            <v>1467.7517415739999</v>
          </cell>
          <cell r="BF109">
            <v>1798.4517415739999</v>
          </cell>
          <cell r="BG109">
            <v>1905.8881027719999</v>
          </cell>
          <cell r="BH109">
            <v>193.35399999999998</v>
          </cell>
          <cell r="BI109">
            <v>323.346</v>
          </cell>
          <cell r="BJ109">
            <v>589.37400000000002</v>
          </cell>
          <cell r="BK109">
            <v>741.351</v>
          </cell>
          <cell r="BL109">
            <v>803.71600000000001</v>
          </cell>
          <cell r="BM109">
            <v>895.77499999999998</v>
          </cell>
          <cell r="BN109">
            <v>980.87699999999995</v>
          </cell>
          <cell r="BO109">
            <v>1277.1120000000001</v>
          </cell>
          <cell r="BP109">
            <v>1327.1120000000001</v>
          </cell>
          <cell r="BQ109">
            <v>372.87815203899999</v>
          </cell>
          <cell r="BR109">
            <v>375.03615203899994</v>
          </cell>
          <cell r="BS109">
            <v>483.50815203899992</v>
          </cell>
          <cell r="BT109">
            <v>491.44415203899996</v>
          </cell>
          <cell r="BU109">
            <v>473.80521963199988</v>
          </cell>
          <cell r="BV109">
            <v>480.17674157399995</v>
          </cell>
          <cell r="BW109">
            <v>486.87474157399993</v>
          </cell>
          <cell r="BX109">
            <v>521.33974157399985</v>
          </cell>
          <cell r="BY109">
            <v>578.77610277199983</v>
          </cell>
          <cell r="BZ109">
            <v>196.523</v>
          </cell>
          <cell r="CA109">
            <v>207.4</v>
          </cell>
          <cell r="CB109">
            <v>202.44</v>
          </cell>
          <cell r="CC109">
            <v>698.38215203899995</v>
          </cell>
          <cell r="CD109">
            <v>606.36300000000006</v>
          </cell>
          <cell r="CE109">
            <v>92.019152038999891</v>
          </cell>
          <cell r="CF109">
            <v>15.175588226689275</v>
          </cell>
        </row>
        <row r="110">
          <cell r="L110">
            <v>1999.9646399999999</v>
          </cell>
          <cell r="N110">
            <v>1999.9646399999999</v>
          </cell>
          <cell r="Q110">
            <v>126.04443754799999</v>
          </cell>
          <cell r="R110">
            <v>445.03289853799998</v>
          </cell>
          <cell r="S110">
            <v>346.61981351199995</v>
          </cell>
          <cell r="T110">
            <v>219.998784503</v>
          </cell>
          <cell r="U110">
            <v>247.522541058</v>
          </cell>
          <cell r="V110">
            <v>279.08910039599999</v>
          </cell>
          <cell r="W110">
            <v>221.12264131399999</v>
          </cell>
          <cell r="X110">
            <v>527.82332316099996</v>
          </cell>
          <cell r="Y110">
            <v>89.998717825</v>
          </cell>
          <cell r="Z110">
            <v>69.294158159999895</v>
          </cell>
          <cell r="AA110">
            <v>2863.2583826419991</v>
          </cell>
          <cell r="AB110">
            <v>1.8584290096605172</v>
          </cell>
          <cell r="AC110" t="str">
            <v xml:space="preserve"> </v>
          </cell>
          <cell r="AD110">
            <v>1.8584290096605172</v>
          </cell>
          <cell r="AE110">
            <v>100</v>
          </cell>
          <cell r="AF110">
            <v>91.8</v>
          </cell>
          <cell r="AG110">
            <v>151.38036399999999</v>
          </cell>
          <cell r="AH110">
            <v>271.54036400000001</v>
          </cell>
          <cell r="AI110">
            <v>160.82836400000002</v>
          </cell>
          <cell r="AJ110">
            <v>121.27336400000002</v>
          </cell>
          <cell r="AK110">
            <v>162.04036400000001</v>
          </cell>
          <cell r="AL110">
            <v>109.50136400000001</v>
          </cell>
          <cell r="AM110">
            <v>105.72936399999998</v>
          </cell>
          <cell r="AN110">
            <v>113.53436399999998</v>
          </cell>
          <cell r="AO110">
            <v>110.973364</v>
          </cell>
          <cell r="AP110">
            <v>129.59</v>
          </cell>
          <cell r="AQ110">
            <v>-30.678033372999998</v>
          </cell>
          <cell r="AR110">
            <v>-25.335926451999995</v>
          </cell>
          <cell r="AS110">
            <v>173.49253453799997</v>
          </cell>
          <cell r="AT110">
            <v>185.79144951199993</v>
          </cell>
          <cell r="AU110">
            <v>98.725420502999981</v>
          </cell>
          <cell r="AV110">
            <v>85.482177057999991</v>
          </cell>
          <cell r="AW110">
            <v>169.58773639599997</v>
          </cell>
          <cell r="AX110">
            <v>115.39327731400002</v>
          </cell>
          <cell r="AY110">
            <v>290.71196662699998</v>
          </cell>
          <cell r="AZ110">
            <v>416.75640417499994</v>
          </cell>
          <cell r="BA110">
            <v>861.78930271299987</v>
          </cell>
          <cell r="BB110">
            <v>1208.4091162249997</v>
          </cell>
          <cell r="BC110">
            <v>1428.4079007279997</v>
          </cell>
          <cell r="BD110">
            <v>1675.9304417859998</v>
          </cell>
          <cell r="BE110">
            <v>1955.0195421819999</v>
          </cell>
          <cell r="BF110">
            <v>2176.1421834959997</v>
          </cell>
          <cell r="BG110">
            <v>2703.9655066569994</v>
          </cell>
          <cell r="BH110">
            <v>191.8</v>
          </cell>
          <cell r="BI110">
            <v>343.180364</v>
          </cell>
          <cell r="BJ110">
            <v>614.72072800000001</v>
          </cell>
          <cell r="BK110">
            <v>775.54909199999997</v>
          </cell>
          <cell r="BL110">
            <v>896.82245599999999</v>
          </cell>
          <cell r="BM110">
            <v>1058.8628200000001</v>
          </cell>
          <cell r="BN110">
            <v>1168.364184</v>
          </cell>
          <cell r="BO110">
            <v>1274.0935480000001</v>
          </cell>
          <cell r="BP110">
            <v>1387.6279119999999</v>
          </cell>
          <cell r="BQ110">
            <v>98.91196662699997</v>
          </cell>
          <cell r="BR110">
            <v>73.576040174999946</v>
          </cell>
          <cell r="BS110">
            <v>247.06857471299986</v>
          </cell>
          <cell r="BT110">
            <v>432.86002422499973</v>
          </cell>
          <cell r="BU110">
            <v>531.58544472799974</v>
          </cell>
          <cell r="BV110">
            <v>617.06762178599979</v>
          </cell>
          <cell r="BW110">
            <v>786.65535818199987</v>
          </cell>
          <cell r="BX110">
            <v>902.04863549599963</v>
          </cell>
          <cell r="BY110">
            <v>1316.3375946569995</v>
          </cell>
          <cell r="BZ110">
            <v>15</v>
          </cell>
          <cell r="CA110">
            <v>5.4</v>
          </cell>
          <cell r="CB110">
            <v>0.54900000000000004</v>
          </cell>
          <cell r="CC110">
            <v>416.75640417499994</v>
          </cell>
          <cell r="CD110">
            <v>20.948999999999998</v>
          </cell>
          <cell r="CE110">
            <v>395.80740417499993</v>
          </cell>
          <cell r="CF110">
            <v>1889.3856707957418</v>
          </cell>
        </row>
        <row r="111">
          <cell r="L111">
            <v>1777.4413401936974</v>
          </cell>
          <cell r="N111">
            <v>1777.4413401936974</v>
          </cell>
          <cell r="Q111">
            <v>204.51268717249002</v>
          </cell>
          <cell r="R111">
            <v>269.37811329502</v>
          </cell>
          <cell r="S111">
            <v>212.30961410553002</v>
          </cell>
          <cell r="T111">
            <v>128.46420516699999</v>
          </cell>
          <cell r="U111">
            <v>397.41227522100002</v>
          </cell>
          <cell r="V111">
            <v>254.80919068600005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1874.3853614200402</v>
          </cell>
          <cell r="AB111">
            <v>1.6516534760263737</v>
          </cell>
          <cell r="AC111" t="str">
            <v xml:space="preserve"> </v>
          </cell>
          <cell r="AD111">
            <v>1.6516534760263737</v>
          </cell>
          <cell r="AE111">
            <v>150</v>
          </cell>
          <cell r="AF111">
            <v>61.715109143801804</v>
          </cell>
          <cell r="AG111">
            <v>155.97091219979001</v>
          </cell>
          <cell r="AH111">
            <v>159.64321621495799</v>
          </cell>
          <cell r="AI111">
            <v>195.95822258717899</v>
          </cell>
          <cell r="AJ111">
            <v>79.668595440180496</v>
          </cell>
          <cell r="AK111">
            <v>385.33588039606599</v>
          </cell>
          <cell r="AL111">
            <v>227.426807743826</v>
          </cell>
          <cell r="AM111">
            <v>141.63770561169801</v>
          </cell>
          <cell r="AN111">
            <v>108.2</v>
          </cell>
          <cell r="AO111">
            <v>56.1</v>
          </cell>
          <cell r="AP111">
            <v>117.80000000000001</v>
          </cell>
          <cell r="AQ111">
            <v>77.984166629198171</v>
          </cell>
          <cell r="AR111">
            <v>48.541774972700011</v>
          </cell>
          <cell r="AS111">
            <v>109.73489708006201</v>
          </cell>
          <cell r="AT111">
            <v>16.351391518351022</v>
          </cell>
          <cell r="AU111">
            <v>48.795609726819492</v>
          </cell>
          <cell r="AV111">
            <v>12.076394824934027</v>
          </cell>
          <cell r="AW111">
            <v>27.382382942174047</v>
          </cell>
          <cell r="AX111">
            <v>-141.63770561169801</v>
          </cell>
          <cell r="AY111">
            <v>407.49927577300002</v>
          </cell>
          <cell r="AZ111">
            <v>612.01196294549004</v>
          </cell>
          <cell r="BA111">
            <v>881.3900762405101</v>
          </cell>
          <cell r="BB111">
            <v>1093.6996903460401</v>
          </cell>
          <cell r="BC111">
            <v>1222.1638955130402</v>
          </cell>
          <cell r="BD111">
            <v>1619.5761707340403</v>
          </cell>
          <cell r="BE111">
            <v>1874.3853614200402</v>
          </cell>
          <cell r="BF111">
            <v>1874.3853614200402</v>
          </cell>
          <cell r="BG111">
            <v>1874.3853614200402</v>
          </cell>
          <cell r="BH111">
            <v>211.71510914380181</v>
          </cell>
          <cell r="BI111">
            <v>367.68602134359185</v>
          </cell>
          <cell r="BJ111">
            <v>527.32923755854983</v>
          </cell>
          <cell r="BK111">
            <v>723.2874601457288</v>
          </cell>
          <cell r="BL111">
            <v>802.95605558590933</v>
          </cell>
          <cell r="BM111">
            <v>1188.2919359819753</v>
          </cell>
          <cell r="BN111">
            <v>1415.7187437258012</v>
          </cell>
          <cell r="BO111">
            <v>1557.3564493374993</v>
          </cell>
          <cell r="BP111">
            <v>1665.5564493374993</v>
          </cell>
          <cell r="BQ111">
            <v>195.78416662919821</v>
          </cell>
          <cell r="BR111">
            <v>244.32594160189819</v>
          </cell>
          <cell r="BS111">
            <v>354.06083868196026</v>
          </cell>
          <cell r="BT111">
            <v>370.41223020031134</v>
          </cell>
          <cell r="BU111">
            <v>419.20783992713086</v>
          </cell>
          <cell r="BV111">
            <v>431.284234752065</v>
          </cell>
          <cell r="BW111">
            <v>458.66661769423899</v>
          </cell>
          <cell r="BX111">
            <v>317.02891208254096</v>
          </cell>
          <cell r="BY111">
            <v>208.82891208254091</v>
          </cell>
          <cell r="BZ111">
            <v>88.558999999999997</v>
          </cell>
          <cell r="CA111">
            <v>68.599999999999994</v>
          </cell>
          <cell r="CB111">
            <v>138.1</v>
          </cell>
          <cell r="CC111">
            <v>612.01196294549004</v>
          </cell>
          <cell r="CD111">
            <v>295.25900000000001</v>
          </cell>
          <cell r="CE111">
            <v>316.75296294549003</v>
          </cell>
          <cell r="CF111">
            <v>107.27969780616</v>
          </cell>
        </row>
        <row r="112">
          <cell r="L112">
            <v>400</v>
          </cell>
          <cell r="N112">
            <v>400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0.37169237345326611</v>
          </cell>
          <cell r="AC112" t="str">
            <v xml:space="preserve"> </v>
          </cell>
          <cell r="AD112">
            <v>0.37169237345326611</v>
          </cell>
          <cell r="AE112">
            <v>0</v>
          </cell>
          <cell r="AF112">
            <v>0</v>
          </cell>
          <cell r="AG112">
            <v>0</v>
          </cell>
          <cell r="AH112">
            <v>300</v>
          </cell>
          <cell r="AI112">
            <v>100</v>
          </cell>
          <cell r="AJ112">
            <v>100</v>
          </cell>
          <cell r="AK112">
            <v>0</v>
          </cell>
          <cell r="AL112">
            <v>0</v>
          </cell>
          <cell r="AM112">
            <v>100</v>
          </cell>
          <cell r="AN112">
            <v>100</v>
          </cell>
          <cell r="AO112">
            <v>100</v>
          </cell>
          <cell r="AP112">
            <v>0</v>
          </cell>
          <cell r="AQ112">
            <v>0</v>
          </cell>
          <cell r="AR112">
            <v>0</v>
          </cell>
          <cell r="AS112">
            <v>-300</v>
          </cell>
          <cell r="AT112">
            <v>-100</v>
          </cell>
          <cell r="AU112">
            <v>-100</v>
          </cell>
          <cell r="AV112">
            <v>0</v>
          </cell>
          <cell r="AW112">
            <v>0</v>
          </cell>
          <cell r="AX112">
            <v>-100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300</v>
          </cell>
          <cell r="BK112">
            <v>400</v>
          </cell>
          <cell r="BL112">
            <v>500</v>
          </cell>
          <cell r="BM112">
            <v>500</v>
          </cell>
          <cell r="BN112">
            <v>500</v>
          </cell>
          <cell r="BO112">
            <v>600</v>
          </cell>
          <cell r="BP112">
            <v>700</v>
          </cell>
          <cell r="BQ112">
            <v>0</v>
          </cell>
          <cell r="BR112">
            <v>0</v>
          </cell>
          <cell r="BS112">
            <v>-300</v>
          </cell>
          <cell r="BT112">
            <v>-400</v>
          </cell>
          <cell r="BU112">
            <v>-500</v>
          </cell>
          <cell r="BV112">
            <v>-500</v>
          </cell>
          <cell r="BW112">
            <v>-500</v>
          </cell>
          <cell r="BX112">
            <v>-600</v>
          </cell>
          <cell r="BY112">
            <v>-700</v>
          </cell>
          <cell r="CC112">
            <v>0</v>
          </cell>
          <cell r="CD112">
            <v>0</v>
          </cell>
          <cell r="CE112">
            <v>0</v>
          </cell>
          <cell r="CF112" t="str">
            <v xml:space="preserve">n.a. </v>
          </cell>
        </row>
        <row r="113">
          <cell r="L113" t="e">
            <v>#REF!</v>
          </cell>
          <cell r="M113" t="e">
            <v>#REF!</v>
          </cell>
          <cell r="N113" t="e">
            <v>#REF!</v>
          </cell>
          <cell r="Q113">
            <v>0</v>
          </cell>
          <cell r="R113">
            <v>0</v>
          </cell>
          <cell r="S113">
            <v>208.57856327699997</v>
          </cell>
          <cell r="T113">
            <v>2.3195410023199998</v>
          </cell>
          <cell r="U113">
            <v>85.030420000000007</v>
          </cell>
          <cell r="V113">
            <v>66.963988000000001</v>
          </cell>
          <cell r="W113">
            <v>7.5399120000000002</v>
          </cell>
          <cell r="X113">
            <v>6.4597169999999995</v>
          </cell>
          <cell r="Y113">
            <v>4.9280130000000009</v>
          </cell>
          <cell r="Z113">
            <v>0.74346800000000002</v>
          </cell>
          <cell r="AA113">
            <v>412.56362227931999</v>
          </cell>
          <cell r="AB113" t="e">
            <v>#REF!</v>
          </cell>
          <cell r="AC113" t="e">
            <v>#REF!</v>
          </cell>
          <cell r="AD113" t="e">
            <v>#REF!</v>
          </cell>
          <cell r="AE113">
            <v>30</v>
          </cell>
          <cell r="AF113">
            <v>0</v>
          </cell>
          <cell r="AG113">
            <v>0</v>
          </cell>
          <cell r="AH113">
            <v>0</v>
          </cell>
          <cell r="AI113">
            <v>62.009239128671091</v>
          </cell>
          <cell r="AJ113">
            <v>148.61161945865189</v>
          </cell>
          <cell r="AK113">
            <v>74.654425599736498</v>
          </cell>
          <cell r="AL113">
            <v>98.310016011817709</v>
          </cell>
          <cell r="AM113">
            <v>4.1504132679958099</v>
          </cell>
          <cell r="AN113">
            <v>33.277195453654002</v>
          </cell>
          <cell r="AO113">
            <v>4.9870910794730197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146.56932414832889</v>
          </cell>
          <cell r="AU113">
            <v>-146.29207845633189</v>
          </cell>
          <cell r="AV113">
            <v>10.375994400263508</v>
          </cell>
          <cell r="AW113">
            <v>-31.346028011817708</v>
          </cell>
          <cell r="AX113">
            <v>3.3894987320041903</v>
          </cell>
          <cell r="AY113">
            <v>30</v>
          </cell>
          <cell r="AZ113">
            <v>30</v>
          </cell>
          <cell r="BA113">
            <v>30</v>
          </cell>
          <cell r="BB113">
            <v>238.57856327699997</v>
          </cell>
          <cell r="BC113">
            <v>240.89810427931997</v>
          </cell>
          <cell r="BD113">
            <v>325.92852427931996</v>
          </cell>
          <cell r="BE113">
            <v>392.89251227931993</v>
          </cell>
          <cell r="BF113">
            <v>400.43242427931995</v>
          </cell>
          <cell r="BG113">
            <v>406.89214127931996</v>
          </cell>
          <cell r="BH113">
            <v>30</v>
          </cell>
          <cell r="BI113">
            <v>30</v>
          </cell>
          <cell r="BJ113">
            <v>30</v>
          </cell>
          <cell r="BK113">
            <v>92.009239128671084</v>
          </cell>
          <cell r="BL113">
            <v>240.62085858732297</v>
          </cell>
          <cell r="BM113">
            <v>315.27528418705947</v>
          </cell>
          <cell r="BN113">
            <v>413.58530019887718</v>
          </cell>
          <cell r="BO113">
            <v>417.73571346687299</v>
          </cell>
          <cell r="BP113">
            <v>451.01290892052702</v>
          </cell>
          <cell r="BQ113">
            <v>0</v>
          </cell>
          <cell r="BR113">
            <v>0</v>
          </cell>
          <cell r="BS113">
            <v>0</v>
          </cell>
          <cell r="BT113">
            <v>146.56932414832889</v>
          </cell>
          <cell r="BU113">
            <v>0.27724569199699545</v>
          </cell>
          <cell r="BV113">
            <v>10.653240092260489</v>
          </cell>
          <cell r="BW113">
            <v>-20.692787919557247</v>
          </cell>
          <cell r="BX113">
            <v>-17.303289187553048</v>
          </cell>
          <cell r="BY113">
            <v>-44.120767641207067</v>
          </cell>
          <cell r="BZ113">
            <v>0</v>
          </cell>
          <cell r="CA113">
            <v>0</v>
          </cell>
          <cell r="CB113">
            <v>53.442999999999998</v>
          </cell>
          <cell r="CC113">
            <v>30</v>
          </cell>
          <cell r="CD113">
            <v>53.442999999999998</v>
          </cell>
          <cell r="CE113">
            <v>-23.442999999999998</v>
          </cell>
          <cell r="CF113">
            <v>-43.865426716314573</v>
          </cell>
        </row>
        <row r="114">
          <cell r="H114" t="str">
            <v>Bonos de Seguridad</v>
          </cell>
          <cell r="L114">
            <v>426.00000000000006</v>
          </cell>
          <cell r="N114">
            <v>426.00000000000006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208.57856327699997</v>
          </cell>
          <cell r="T114">
            <v>2.3195410023199998</v>
          </cell>
          <cell r="U114">
            <v>85.030420000000007</v>
          </cell>
          <cell r="V114">
            <v>66.963988000000001</v>
          </cell>
          <cell r="W114">
            <v>7.5399120000000002</v>
          </cell>
          <cell r="X114">
            <v>6.4597169999999995</v>
          </cell>
          <cell r="Y114">
            <v>4.9280130000000009</v>
          </cell>
          <cell r="Z114">
            <v>0.74346800000000002</v>
          </cell>
          <cell r="AA114">
            <v>382.56362227931999</v>
          </cell>
          <cell r="AB114">
            <v>0.39585237772772847</v>
          </cell>
          <cell r="AC114" t="str">
            <v xml:space="preserve"> </v>
          </cell>
          <cell r="AD114">
            <v>0.39585237772772847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62.009239128671091</v>
          </cell>
          <cell r="AJ114">
            <v>148.61161945865189</v>
          </cell>
          <cell r="AK114">
            <v>74.654425599736498</v>
          </cell>
          <cell r="AL114">
            <v>98.310016011817709</v>
          </cell>
          <cell r="AM114">
            <v>4.1504132679958099</v>
          </cell>
          <cell r="AN114">
            <v>33.277195453654002</v>
          </cell>
          <cell r="AO114">
            <v>4.9870910794730197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146.56932414832889</v>
          </cell>
          <cell r="AU114">
            <v>-146.29207845633189</v>
          </cell>
          <cell r="AV114">
            <v>10.375994400263508</v>
          </cell>
          <cell r="AW114">
            <v>-31.346028011817708</v>
          </cell>
          <cell r="AX114">
            <v>3.3894987320041903</v>
          </cell>
          <cell r="AY114">
            <v>0</v>
          </cell>
          <cell r="AZ114">
            <v>0</v>
          </cell>
          <cell r="BA114">
            <v>0</v>
          </cell>
          <cell r="BB114">
            <v>208.57856327699997</v>
          </cell>
          <cell r="BC114">
            <v>210.89810427931997</v>
          </cell>
          <cell r="BD114">
            <v>295.92852427931996</v>
          </cell>
          <cell r="BE114">
            <v>362.89251227931993</v>
          </cell>
          <cell r="BF114">
            <v>370.43242427931995</v>
          </cell>
          <cell r="BG114">
            <v>376.89214127931996</v>
          </cell>
          <cell r="BH114">
            <v>0</v>
          </cell>
          <cell r="BI114">
            <v>0</v>
          </cell>
          <cell r="BJ114">
            <v>0</v>
          </cell>
          <cell r="BK114">
            <v>62.009239128671091</v>
          </cell>
          <cell r="BL114">
            <v>210.62085858732297</v>
          </cell>
          <cell r="BM114">
            <v>285.27528418705947</v>
          </cell>
          <cell r="BN114">
            <v>383.58530019887718</v>
          </cell>
          <cell r="BO114">
            <v>387.73571346687299</v>
          </cell>
          <cell r="BP114">
            <v>421.01290892052702</v>
          </cell>
          <cell r="BQ114">
            <v>0</v>
          </cell>
          <cell r="BR114">
            <v>0</v>
          </cell>
          <cell r="BS114">
            <v>0</v>
          </cell>
          <cell r="BT114">
            <v>146.56932414832889</v>
          </cell>
          <cell r="BU114">
            <v>0.27724569199699545</v>
          </cell>
          <cell r="BV114">
            <v>10.653240092260489</v>
          </cell>
          <cell r="BW114">
            <v>-20.692787919557247</v>
          </cell>
          <cell r="BX114">
            <v>-17.303289187553048</v>
          </cell>
          <cell r="BY114">
            <v>-44.120767641207067</v>
          </cell>
          <cell r="BZ114">
            <v>0</v>
          </cell>
          <cell r="CC114">
            <v>0</v>
          </cell>
          <cell r="CD114">
            <v>0</v>
          </cell>
          <cell r="CE114">
            <v>0</v>
          </cell>
          <cell r="CF114" t="str">
            <v xml:space="preserve">n.a. </v>
          </cell>
        </row>
        <row r="115">
          <cell r="H115" t="str">
            <v>Fondo de Pensiones Caja Agraria</v>
          </cell>
          <cell r="M115">
            <v>48</v>
          </cell>
          <cell r="N115">
            <v>48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 t="str">
            <v xml:space="preserve"> </v>
          </cell>
          <cell r="AC115">
            <v>4.460308481439193E-2</v>
          </cell>
          <cell r="AD115">
            <v>4.460308481439193E-2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B115">
            <v>53.442999999999998</v>
          </cell>
          <cell r="CC115">
            <v>0</v>
          </cell>
          <cell r="CD115">
            <v>53.442999999999998</v>
          </cell>
          <cell r="CE115">
            <v>-53.442999999999998</v>
          </cell>
          <cell r="CF115">
            <v>-100</v>
          </cell>
        </row>
        <row r="116">
          <cell r="H116" t="str">
            <v>Fondo de Solidaridad Agropecuario</v>
          </cell>
          <cell r="M116">
            <v>105</v>
          </cell>
          <cell r="N116">
            <v>105</v>
          </cell>
          <cell r="O116">
            <v>30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30</v>
          </cell>
          <cell r="AB116" t="str">
            <v xml:space="preserve"> </v>
          </cell>
          <cell r="AC116">
            <v>9.7569248031482342E-2</v>
          </cell>
          <cell r="AD116">
            <v>9.7569248031482342E-2</v>
          </cell>
          <cell r="AE116">
            <v>30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30</v>
          </cell>
          <cell r="AZ116">
            <v>30</v>
          </cell>
          <cell r="BA116">
            <v>30</v>
          </cell>
          <cell r="BB116">
            <v>30</v>
          </cell>
          <cell r="BC116">
            <v>30</v>
          </cell>
          <cell r="BD116">
            <v>30</v>
          </cell>
          <cell r="BE116">
            <v>30</v>
          </cell>
          <cell r="BF116">
            <v>30</v>
          </cell>
          <cell r="BG116">
            <v>30</v>
          </cell>
          <cell r="BH116">
            <v>30</v>
          </cell>
          <cell r="BI116">
            <v>30</v>
          </cell>
          <cell r="BJ116">
            <v>30</v>
          </cell>
          <cell r="BK116">
            <v>30</v>
          </cell>
          <cell r="BL116">
            <v>30</v>
          </cell>
          <cell r="BM116">
            <v>30</v>
          </cell>
          <cell r="BN116">
            <v>30</v>
          </cell>
          <cell r="BO116">
            <v>30</v>
          </cell>
          <cell r="BP116">
            <v>30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CC116">
            <v>30</v>
          </cell>
          <cell r="CD116">
            <v>0</v>
          </cell>
          <cell r="CE116">
            <v>30</v>
          </cell>
          <cell r="CF116" t="str">
            <v xml:space="preserve">n.a. </v>
          </cell>
        </row>
        <row r="117">
          <cell r="L117">
            <v>3390.7645173871006</v>
          </cell>
          <cell r="M117">
            <v>48</v>
          </cell>
          <cell r="N117">
            <v>3438.7645173871006</v>
          </cell>
          <cell r="Q117">
            <v>256.43030970000001</v>
          </cell>
          <cell r="R117">
            <v>449.02652563316997</v>
          </cell>
          <cell r="S117">
            <v>274.88899371474997</v>
          </cell>
          <cell r="T117">
            <v>147.26920567100001</v>
          </cell>
          <cell r="U117">
            <v>524.38046999999995</v>
          </cell>
          <cell r="V117">
            <v>271.66789339477998</v>
          </cell>
          <cell r="W117">
            <v>512.99476235101008</v>
          </cell>
          <cell r="X117">
            <v>57.724899999999998</v>
          </cell>
          <cell r="Y117">
            <v>85.553600000000003</v>
          </cell>
          <cell r="Z117">
            <v>352.20499999999998</v>
          </cell>
          <cell r="AA117">
            <v>3141.0388335647103</v>
          </cell>
          <cell r="AB117">
            <v>3.150803278221824</v>
          </cell>
          <cell r="AC117">
            <v>4.460308481439193E-2</v>
          </cell>
          <cell r="AD117">
            <v>3.1954063630362164</v>
          </cell>
          <cell r="AE117">
            <v>139.30530849418165</v>
          </cell>
          <cell r="AF117">
            <v>63.540300000000002</v>
          </cell>
          <cell r="AG117">
            <v>235.26891249119799</v>
          </cell>
          <cell r="AH117">
            <v>419.65271282646</v>
          </cell>
          <cell r="AI117">
            <v>303.69064399327402</v>
          </cell>
          <cell r="AJ117">
            <v>165.856703213</v>
          </cell>
          <cell r="AK117">
            <v>596.91329012715403</v>
          </cell>
          <cell r="AL117">
            <v>539.53678949699997</v>
          </cell>
          <cell r="AM117">
            <v>581.07928970912894</v>
          </cell>
          <cell r="AN117">
            <v>45.112831234860003</v>
          </cell>
          <cell r="AO117">
            <v>66.128830429649099</v>
          </cell>
          <cell r="AP117">
            <v>14.975498205818354</v>
          </cell>
          <cell r="AQ117">
            <v>-8.9239336000000051</v>
          </cell>
          <cell r="AR117">
            <v>21.161397208802015</v>
          </cell>
          <cell r="AS117">
            <v>29.373812806709964</v>
          </cell>
          <cell r="AT117">
            <v>-28.80165027852405</v>
          </cell>
          <cell r="AU117">
            <v>-18.587497541999994</v>
          </cell>
          <cell r="AV117">
            <v>-72.532820127154082</v>
          </cell>
          <cell r="AW117">
            <v>-267.86889610221999</v>
          </cell>
          <cell r="AX117">
            <v>-68.084527358118862</v>
          </cell>
          <cell r="AY117">
            <v>208.8971731</v>
          </cell>
          <cell r="AZ117">
            <v>465.32748279999998</v>
          </cell>
          <cell r="BA117">
            <v>914.35400843316995</v>
          </cell>
          <cell r="BB117">
            <v>1189.2430021479199</v>
          </cell>
          <cell r="BC117">
            <v>1336.5122078189199</v>
          </cell>
          <cell r="BD117">
            <v>1860.8926778189198</v>
          </cell>
          <cell r="BE117">
            <v>2132.5605712136999</v>
          </cell>
          <cell r="BF117">
            <v>2645.5553335647101</v>
          </cell>
          <cell r="BG117">
            <v>2703.2802335647102</v>
          </cell>
          <cell r="BH117">
            <v>202.84560849418165</v>
          </cell>
          <cell r="BI117">
            <v>438.11452098537961</v>
          </cell>
          <cell r="BJ117">
            <v>857.76723381183956</v>
          </cell>
          <cell r="BK117">
            <v>1161.4578778051136</v>
          </cell>
          <cell r="BL117">
            <v>1327.3145810181136</v>
          </cell>
          <cell r="BM117">
            <v>2074.2278711452677</v>
          </cell>
          <cell r="BN117">
            <v>2463.7646606422677</v>
          </cell>
          <cell r="BO117">
            <v>3044.8439503513964</v>
          </cell>
          <cell r="BP117">
            <v>3089.9567815862565</v>
          </cell>
          <cell r="BQ117">
            <v>6.0515646058183563</v>
          </cell>
          <cell r="BR117">
            <v>27.212961814620371</v>
          </cell>
          <cell r="BS117">
            <v>56.586774621330392</v>
          </cell>
          <cell r="BT117">
            <v>27.785124342806284</v>
          </cell>
          <cell r="BU117">
            <v>9.1976268008063471</v>
          </cell>
          <cell r="BV117">
            <v>-213.33519332634796</v>
          </cell>
          <cell r="BW117">
            <v>-331.20408942856784</v>
          </cell>
          <cell r="BX117">
            <v>-399.28861678668636</v>
          </cell>
          <cell r="BY117">
            <v>-386.6765480215463</v>
          </cell>
          <cell r="BZ117">
            <v>56.326999999999998</v>
          </cell>
          <cell r="CA117">
            <v>385.8186</v>
          </cell>
          <cell r="CB117">
            <v>208.29500000000002</v>
          </cell>
          <cell r="CC117">
            <v>465.32748279999998</v>
          </cell>
          <cell r="CD117">
            <v>650.44060000000002</v>
          </cell>
          <cell r="CE117">
            <v>-185.11311720000003</v>
          </cell>
          <cell r="CF117">
            <v>-28.459649843506085</v>
          </cell>
        </row>
        <row r="118">
          <cell r="G118" t="str">
            <v>TESORERIA TES B</v>
          </cell>
          <cell r="L118">
            <v>3111.1993576444547</v>
          </cell>
          <cell r="N118">
            <v>3111.1993576444547</v>
          </cell>
          <cell r="O118">
            <v>154.2808067</v>
          </cell>
          <cell r="P118">
            <v>54.616366399999997</v>
          </cell>
          <cell r="Q118">
            <v>256.43030970000001</v>
          </cell>
          <cell r="R118">
            <v>449.02652563316997</v>
          </cell>
          <cell r="S118">
            <v>274.88899371474997</v>
          </cell>
          <cell r="T118">
            <v>147.26920567100001</v>
          </cell>
          <cell r="U118">
            <v>524.38046999999995</v>
          </cell>
          <cell r="V118">
            <v>271.66789339477998</v>
          </cell>
          <cell r="W118">
            <v>512.99476235101008</v>
          </cell>
          <cell r="X118">
            <v>57.724899999999998</v>
          </cell>
          <cell r="Y118">
            <v>85.553600000000003</v>
          </cell>
          <cell r="Z118">
            <v>352.20499999999998</v>
          </cell>
          <cell r="AA118">
            <v>3141.0388335647103</v>
          </cell>
          <cell r="AB118">
            <v>2.8910226838228605</v>
          </cell>
          <cell r="AC118" t="str">
            <v xml:space="preserve"> </v>
          </cell>
          <cell r="AD118">
            <v>2.8910226838228605</v>
          </cell>
          <cell r="AE118">
            <v>139.30530849418165</v>
          </cell>
          <cell r="AF118">
            <v>63.540300000000002</v>
          </cell>
          <cell r="AG118">
            <v>235.26891249119799</v>
          </cell>
          <cell r="AH118">
            <v>419.65271282646</v>
          </cell>
          <cell r="AI118">
            <v>303.69064399327402</v>
          </cell>
          <cell r="AJ118">
            <v>165.856703213</v>
          </cell>
          <cell r="AK118">
            <v>446.91329012715403</v>
          </cell>
          <cell r="AL118">
            <v>439.53678949699997</v>
          </cell>
          <cell r="AM118">
            <v>581.07928970912894</v>
          </cell>
          <cell r="AN118">
            <v>45.112831234860003</v>
          </cell>
          <cell r="AO118">
            <v>66.128830429649099</v>
          </cell>
          <cell r="AP118">
            <v>14.975498205818354</v>
          </cell>
          <cell r="AQ118">
            <v>-8.9239336000000051</v>
          </cell>
          <cell r="AR118">
            <v>21.161397208802015</v>
          </cell>
          <cell r="AS118">
            <v>29.373812806709964</v>
          </cell>
          <cell r="AT118">
            <v>-28.80165027852405</v>
          </cell>
          <cell r="AU118">
            <v>-18.587497541999994</v>
          </cell>
          <cell r="AV118">
            <v>77.467179872845918</v>
          </cell>
          <cell r="AW118">
            <v>-167.86889610221999</v>
          </cell>
          <cell r="AX118">
            <v>-68.084527358118862</v>
          </cell>
          <cell r="AY118">
            <v>208.8971731</v>
          </cell>
          <cell r="AZ118">
            <v>465.32748279999998</v>
          </cell>
          <cell r="BA118">
            <v>914.35400843316995</v>
          </cell>
          <cell r="BB118">
            <v>1189.2430021479199</v>
          </cell>
          <cell r="BC118">
            <v>1336.5122078189199</v>
          </cell>
          <cell r="BD118">
            <v>1860.8926778189198</v>
          </cell>
          <cell r="BE118">
            <v>2132.5605712136999</v>
          </cell>
          <cell r="BF118">
            <v>2645.5553335647101</v>
          </cell>
          <cell r="BG118">
            <v>2703.2802335647102</v>
          </cell>
          <cell r="BH118">
            <v>202.84560849418165</v>
          </cell>
          <cell r="BI118">
            <v>438.11452098537961</v>
          </cell>
          <cell r="BJ118">
            <v>857.76723381183956</v>
          </cell>
          <cell r="BK118">
            <v>1161.4578778051136</v>
          </cell>
          <cell r="BL118">
            <v>1327.3145810181136</v>
          </cell>
          <cell r="BM118">
            <v>1774.2278711452677</v>
          </cell>
          <cell r="BN118">
            <v>2213.7646606422677</v>
          </cell>
          <cell r="BO118">
            <v>2794.8439503513964</v>
          </cell>
          <cell r="BP118">
            <v>2839.9567815862565</v>
          </cell>
          <cell r="BQ118">
            <v>6.0515646058183563</v>
          </cell>
          <cell r="BR118">
            <v>27.212961814620371</v>
          </cell>
          <cell r="BS118">
            <v>56.586774621330392</v>
          </cell>
          <cell r="BT118">
            <v>27.785124342806284</v>
          </cell>
          <cell r="BU118">
            <v>9.1976268008063471</v>
          </cell>
          <cell r="BV118">
            <v>86.664806673652038</v>
          </cell>
          <cell r="BW118">
            <v>-81.204089428567841</v>
          </cell>
          <cell r="BX118">
            <v>-149.28861678668636</v>
          </cell>
          <cell r="BY118">
            <v>-136.6765480215463</v>
          </cell>
          <cell r="BZ118">
            <v>56.326999999999998</v>
          </cell>
          <cell r="CA118">
            <v>385.8186</v>
          </cell>
          <cell r="CB118">
            <v>154.846</v>
          </cell>
          <cell r="CC118">
            <v>465.32748279999998</v>
          </cell>
          <cell r="CD118">
            <v>596.99160000000006</v>
          </cell>
          <cell r="CE118">
            <v>-131.66411720000008</v>
          </cell>
          <cell r="CF118">
            <v>-22.054601304272971</v>
          </cell>
        </row>
        <row r="119">
          <cell r="G119" t="str">
            <v>OTROS</v>
          </cell>
          <cell r="L119">
            <v>0</v>
          </cell>
          <cell r="M119">
            <v>48</v>
          </cell>
          <cell r="N119">
            <v>48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 t="str">
            <v xml:space="preserve"> </v>
          </cell>
          <cell r="AC119">
            <v>4.460308481439193E-2</v>
          </cell>
          <cell r="AD119">
            <v>4.460308481439193E-2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150</v>
          </cell>
          <cell r="AL119">
            <v>100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-150</v>
          </cell>
          <cell r="AW119">
            <v>-100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300</v>
          </cell>
          <cell r="BN119">
            <v>250</v>
          </cell>
          <cell r="BO119">
            <v>250</v>
          </cell>
          <cell r="BP119">
            <v>250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-300</v>
          </cell>
          <cell r="BW119">
            <v>-250</v>
          </cell>
          <cell r="BX119">
            <v>-250</v>
          </cell>
          <cell r="BY119">
            <v>-250</v>
          </cell>
          <cell r="BZ119">
            <v>0</v>
          </cell>
          <cell r="CA119">
            <v>0</v>
          </cell>
          <cell r="CB119">
            <v>53.448999999999998</v>
          </cell>
          <cell r="CC119">
            <v>0</v>
          </cell>
          <cell r="CD119">
            <v>53.448999999999998</v>
          </cell>
          <cell r="CE119">
            <v>-53.448999999999998</v>
          </cell>
          <cell r="CF119">
            <v>-100</v>
          </cell>
        </row>
        <row r="120">
          <cell r="H120" t="str">
            <v>Caja Agraria pagares</v>
          </cell>
          <cell r="M120">
            <v>48</v>
          </cell>
          <cell r="N120">
            <v>48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 t="str">
            <v xml:space="preserve"> </v>
          </cell>
          <cell r="AC120">
            <v>4.460308481439193E-2</v>
          </cell>
          <cell r="AD120">
            <v>4.460308481439193E-2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B120">
            <v>53.448999999999998</v>
          </cell>
          <cell r="CC120">
            <v>0</v>
          </cell>
          <cell r="CD120">
            <v>53.448999999999998</v>
          </cell>
          <cell r="CE120">
            <v>-53.448999999999998</v>
          </cell>
          <cell r="CF120">
            <v>-100</v>
          </cell>
        </row>
        <row r="121">
          <cell r="H121" t="str">
            <v>Otra Deuda Interna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 t="str">
            <v xml:space="preserve"> </v>
          </cell>
          <cell r="AC121" t="str">
            <v xml:space="preserve"> </v>
          </cell>
          <cell r="AD121" t="str">
            <v xml:space="preserve"> </v>
          </cell>
          <cell r="AK121">
            <v>150</v>
          </cell>
          <cell r="AL121">
            <v>100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-150</v>
          </cell>
          <cell r="AW121">
            <v>-100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150</v>
          </cell>
          <cell r="BN121">
            <v>250</v>
          </cell>
          <cell r="BO121">
            <v>250</v>
          </cell>
          <cell r="BP121">
            <v>250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-150</v>
          </cell>
          <cell r="BW121">
            <v>-250</v>
          </cell>
          <cell r="BX121">
            <v>-250</v>
          </cell>
          <cell r="BY121">
            <v>-250</v>
          </cell>
          <cell r="CC121">
            <v>0</v>
          </cell>
          <cell r="CD121">
            <v>0</v>
          </cell>
          <cell r="CE121">
            <v>0</v>
          </cell>
          <cell r="CF121" t="str">
            <v xml:space="preserve">n.a. </v>
          </cell>
        </row>
        <row r="122">
          <cell r="G122" t="str">
            <v>Mas Bonos Ley 55/85 y otros</v>
          </cell>
          <cell r="L122">
            <v>279.56515974264568</v>
          </cell>
          <cell r="N122">
            <v>279.56515974264568</v>
          </cell>
          <cell r="AA122">
            <v>0</v>
          </cell>
          <cell r="AB122">
            <v>0.25978059439896362</v>
          </cell>
          <cell r="AC122" t="str">
            <v xml:space="preserve"> </v>
          </cell>
          <cell r="AD122">
            <v>0.25978059439896362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C122">
            <v>0</v>
          </cell>
          <cell r="CD122">
            <v>0</v>
          </cell>
          <cell r="CE122">
            <v>0</v>
          </cell>
          <cell r="CF122" t="str">
            <v xml:space="preserve">n.a. </v>
          </cell>
        </row>
        <row r="123">
          <cell r="L123">
            <v>476.65260000000001</v>
          </cell>
          <cell r="M123">
            <v>0</v>
          </cell>
          <cell r="N123">
            <v>476.65260000000001</v>
          </cell>
          <cell r="Q123">
            <v>1.5</v>
          </cell>
          <cell r="R123">
            <v>1.7</v>
          </cell>
          <cell r="S123">
            <v>0</v>
          </cell>
          <cell r="T123">
            <v>531.70000000000005</v>
          </cell>
          <cell r="U123">
            <v>6.7278700999999996E-2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699.42638120100003</v>
          </cell>
          <cell r="AB123">
            <v>0.44292034051667567</v>
          </cell>
          <cell r="AC123" t="str">
            <v xml:space="preserve"> </v>
          </cell>
          <cell r="AD123">
            <v>0.44292034051667567</v>
          </cell>
          <cell r="AE123">
            <v>0</v>
          </cell>
          <cell r="AF123">
            <v>161.71041390315327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535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2.7486885968467334</v>
          </cell>
          <cell r="AR123">
            <v>1.5</v>
          </cell>
          <cell r="AS123">
            <v>1.7</v>
          </cell>
          <cell r="AT123">
            <v>0</v>
          </cell>
          <cell r="AU123">
            <v>531.70000000000005</v>
          </cell>
          <cell r="AV123">
            <v>-534.93272129900004</v>
          </cell>
          <cell r="AW123">
            <v>0</v>
          </cell>
          <cell r="AX123">
            <v>0</v>
          </cell>
          <cell r="AY123">
            <v>164.4591025</v>
          </cell>
          <cell r="AZ123">
            <v>165.9591025</v>
          </cell>
          <cell r="BA123">
            <v>167.65910250000002</v>
          </cell>
          <cell r="BB123">
            <v>167.65910250000002</v>
          </cell>
          <cell r="BC123">
            <v>699.35910250000006</v>
          </cell>
          <cell r="BD123">
            <v>699.42638120099991</v>
          </cell>
          <cell r="BE123">
            <v>699.42638120099991</v>
          </cell>
          <cell r="BF123">
            <v>699.42638120099991</v>
          </cell>
          <cell r="BG123">
            <v>699.42638120099991</v>
          </cell>
          <cell r="BH123">
            <v>161.71041390315327</v>
          </cell>
          <cell r="BI123">
            <v>161.71041390315327</v>
          </cell>
          <cell r="BJ123">
            <v>161.71041390315327</v>
          </cell>
          <cell r="BK123">
            <v>161.71041390315327</v>
          </cell>
          <cell r="BL123">
            <v>161.71041390315327</v>
          </cell>
          <cell r="BM123">
            <v>696.71041390315327</v>
          </cell>
          <cell r="BN123">
            <v>696.71041390315327</v>
          </cell>
          <cell r="BO123">
            <v>696.71041390315327</v>
          </cell>
          <cell r="BP123">
            <v>696.71041390315327</v>
          </cell>
          <cell r="BQ123">
            <v>2.7486885968467392</v>
          </cell>
          <cell r="BR123">
            <v>4.2486885968467387</v>
          </cell>
          <cell r="BS123">
            <v>5.9486885968467389</v>
          </cell>
          <cell r="BT123">
            <v>5.9486885968467389</v>
          </cell>
          <cell r="BU123">
            <v>537.6486885968468</v>
          </cell>
          <cell r="BV123">
            <v>2.7159672978467029</v>
          </cell>
          <cell r="BW123">
            <v>2.715967297846646</v>
          </cell>
          <cell r="BX123">
            <v>2.715967297846646</v>
          </cell>
          <cell r="BY123">
            <v>2.715967297846646</v>
          </cell>
          <cell r="BZ123">
            <v>0</v>
          </cell>
          <cell r="CA123">
            <v>0</v>
          </cell>
          <cell r="CB123">
            <v>0</v>
          </cell>
          <cell r="CC123">
            <v>165.9591025</v>
          </cell>
          <cell r="CD123">
            <v>0</v>
          </cell>
          <cell r="CE123">
            <v>165.9591025</v>
          </cell>
          <cell r="CF123" t="str">
            <v xml:space="preserve">n.a. </v>
          </cell>
        </row>
        <row r="124">
          <cell r="F124" t="str">
            <v>Cerromatoso</v>
          </cell>
          <cell r="L124">
            <v>164.3526</v>
          </cell>
          <cell r="N124">
            <v>164.3526</v>
          </cell>
          <cell r="O124">
            <v>0</v>
          </cell>
          <cell r="P124">
            <v>164.35910250000001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164.35910250000001</v>
          </cell>
          <cell r="AB124">
            <v>0.15272151994303815</v>
          </cell>
          <cell r="AC124" t="str">
            <v xml:space="preserve"> </v>
          </cell>
          <cell r="AD124">
            <v>0.15272151994303815</v>
          </cell>
          <cell r="AE124">
            <v>0</v>
          </cell>
          <cell r="AF124">
            <v>161.71041390315327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2.6486885968467391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164.35910250000001</v>
          </cell>
          <cell r="AZ124">
            <v>164.35910250000001</v>
          </cell>
          <cell r="BA124">
            <v>164.35910250000001</v>
          </cell>
          <cell r="BB124">
            <v>164.35910250000001</v>
          </cell>
          <cell r="BC124">
            <v>164.35910250000001</v>
          </cell>
          <cell r="BD124">
            <v>164.35910250000001</v>
          </cell>
          <cell r="BE124">
            <v>164.35910250000001</v>
          </cell>
          <cell r="BF124">
            <v>164.35910250000001</v>
          </cell>
          <cell r="BG124">
            <v>164.35910250000001</v>
          </cell>
          <cell r="BH124">
            <v>161.71041390315327</v>
          </cell>
          <cell r="BI124">
            <v>161.71041390315327</v>
          </cell>
          <cell r="BJ124">
            <v>161.71041390315327</v>
          </cell>
          <cell r="BK124">
            <v>161.71041390315327</v>
          </cell>
          <cell r="BL124">
            <v>161.71041390315327</v>
          </cell>
          <cell r="BM124">
            <v>161.71041390315327</v>
          </cell>
          <cell r="BN124">
            <v>161.71041390315327</v>
          </cell>
          <cell r="BO124">
            <v>161.71041390315327</v>
          </cell>
          <cell r="BP124">
            <v>161.71041390315327</v>
          </cell>
          <cell r="BQ124">
            <v>2.6486885968467391</v>
          </cell>
          <cell r="BR124">
            <v>2.6486885968467391</v>
          </cell>
          <cell r="BS124">
            <v>2.6486885968467391</v>
          </cell>
          <cell r="BT124">
            <v>2.6486885968467391</v>
          </cell>
          <cell r="BU124">
            <v>2.6486885968467391</v>
          </cell>
          <cell r="BV124">
            <v>2.6486885968467391</v>
          </cell>
          <cell r="BW124">
            <v>2.6486885968467391</v>
          </cell>
          <cell r="BX124">
            <v>2.6486885968467391</v>
          </cell>
          <cell r="BY124">
            <v>2.6486885968467391</v>
          </cell>
          <cell r="CC124">
            <v>164.35910250000001</v>
          </cell>
          <cell r="CD124">
            <v>0</v>
          </cell>
          <cell r="CE124">
            <v>164.35910250000001</v>
          </cell>
          <cell r="CF124" t="str">
            <v xml:space="preserve">n.a. </v>
          </cell>
        </row>
        <row r="125">
          <cell r="F125" t="str">
            <v xml:space="preserve">Epsa </v>
          </cell>
          <cell r="L125">
            <v>312.3</v>
          </cell>
          <cell r="N125">
            <v>312.3</v>
          </cell>
          <cell r="O125">
            <v>0</v>
          </cell>
          <cell r="P125">
            <v>0.1</v>
          </cell>
          <cell r="Q125">
            <v>1.5</v>
          </cell>
          <cell r="R125">
            <v>1.7</v>
          </cell>
          <cell r="S125">
            <v>0</v>
          </cell>
          <cell r="T125">
            <v>531.70000000000005</v>
          </cell>
          <cell r="U125">
            <v>6.7278700999999996E-2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535.06727870099996</v>
          </cell>
          <cell r="AB125">
            <v>0.29019882057363749</v>
          </cell>
          <cell r="AC125" t="str">
            <v xml:space="preserve"> </v>
          </cell>
          <cell r="AD125">
            <v>0.29019882057363749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535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0.1</v>
          </cell>
          <cell r="AR125">
            <v>1.5</v>
          </cell>
          <cell r="AS125">
            <v>1.7</v>
          </cell>
          <cell r="AT125">
            <v>0</v>
          </cell>
          <cell r="AU125">
            <v>531.70000000000005</v>
          </cell>
          <cell r="AV125">
            <v>-534.93272129900004</v>
          </cell>
          <cell r="AW125">
            <v>0</v>
          </cell>
          <cell r="AX125">
            <v>0</v>
          </cell>
          <cell r="AY125">
            <v>0.1</v>
          </cell>
          <cell r="AZ125">
            <v>1.6</v>
          </cell>
          <cell r="BA125">
            <v>3.3</v>
          </cell>
          <cell r="BB125">
            <v>3.3</v>
          </cell>
          <cell r="BC125">
            <v>535</v>
          </cell>
          <cell r="BD125">
            <v>535.06727870099996</v>
          </cell>
          <cell r="BE125">
            <v>535.06727870099996</v>
          </cell>
          <cell r="BF125">
            <v>535.06727870099996</v>
          </cell>
          <cell r="BG125">
            <v>535.06727870099996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535</v>
          </cell>
          <cell r="BN125">
            <v>535</v>
          </cell>
          <cell r="BO125">
            <v>535</v>
          </cell>
          <cell r="BP125">
            <v>535</v>
          </cell>
          <cell r="BQ125">
            <v>0.1</v>
          </cell>
          <cell r="BR125">
            <v>1.6</v>
          </cell>
          <cell r="BS125">
            <v>3.3</v>
          </cell>
          <cell r="BT125">
            <v>3.3</v>
          </cell>
          <cell r="BU125">
            <v>535</v>
          </cell>
          <cell r="BV125">
            <v>6.7278700999963803E-2</v>
          </cell>
          <cell r="BW125">
            <v>6.7278700999963803E-2</v>
          </cell>
          <cell r="BX125">
            <v>6.7278700999963803E-2</v>
          </cell>
          <cell r="BY125">
            <v>6.7278700999963803E-2</v>
          </cell>
          <cell r="CC125">
            <v>1.6</v>
          </cell>
          <cell r="CD125">
            <v>0</v>
          </cell>
          <cell r="CE125">
            <v>1.6</v>
          </cell>
          <cell r="CF125" t="str">
            <v xml:space="preserve">n.a. </v>
          </cell>
        </row>
        <row r="126">
          <cell r="AX126">
            <v>0</v>
          </cell>
          <cell r="BN126">
            <v>0</v>
          </cell>
          <cell r="BO126">
            <v>0</v>
          </cell>
        </row>
        <row r="127">
          <cell r="L127">
            <v>494.46593362474619</v>
          </cell>
          <cell r="M127">
            <v>-105</v>
          </cell>
          <cell r="N127">
            <v>389.46593362474619</v>
          </cell>
          <cell r="Q127">
            <v>565.83517064273622</v>
          </cell>
          <cell r="R127">
            <v>42.685130151915928</v>
          </cell>
          <cell r="S127">
            <v>121.74199531563303</v>
          </cell>
          <cell r="T127">
            <v>-716.07373198375967</v>
          </cell>
          <cell r="U127">
            <v>52.654882650232103</v>
          </cell>
          <cell r="V127">
            <v>-437.69818666688025</v>
          </cell>
          <cell r="W127">
            <v>746.83107923199123</v>
          </cell>
          <cell r="X127">
            <v>-565.43032128721893</v>
          </cell>
          <cell r="Y127">
            <v>459.90283069623837</v>
          </cell>
          <cell r="Z127">
            <v>1576.7389019964503</v>
          </cell>
          <cell r="AA127">
            <v>386.77268877276833</v>
          </cell>
          <cell r="AB127">
            <v>0.45947304115191756</v>
          </cell>
          <cell r="AC127">
            <v>-9.7569248031482342E-2</v>
          </cell>
          <cell r="AD127">
            <v>0.36190379312043525</v>
          </cell>
          <cell r="AE127">
            <v>508.70000000000005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-728.72774775733319</v>
          </cell>
          <cell r="AQ127">
            <v>-1240.387314217237</v>
          </cell>
          <cell r="AR127">
            <v>565.83517064273622</v>
          </cell>
          <cell r="AS127">
            <v>42.685130151915928</v>
          </cell>
          <cell r="AT127">
            <v>121.74199531563303</v>
          </cell>
          <cell r="AU127">
            <v>-716.07373198375967</v>
          </cell>
          <cell r="AV127">
            <v>52.654882650232103</v>
          </cell>
          <cell r="AW127">
            <v>-437.69818666688025</v>
          </cell>
          <cell r="AX127">
            <v>746.83107923199123</v>
          </cell>
          <cell r="AY127">
            <v>-1460.4150619745701</v>
          </cell>
          <cell r="AZ127">
            <v>-894.57989133183389</v>
          </cell>
          <cell r="BA127">
            <v>-851.89476117991796</v>
          </cell>
          <cell r="BB127">
            <v>-730.1527658642849</v>
          </cell>
          <cell r="BC127">
            <v>-1446.2264978480446</v>
          </cell>
          <cell r="BD127">
            <v>-1393.5716151978124</v>
          </cell>
          <cell r="BE127">
            <v>-1831.2698018646927</v>
          </cell>
          <cell r="BF127">
            <v>-1084.4387226327015</v>
          </cell>
          <cell r="BG127">
            <v>-1649.8690439199204</v>
          </cell>
          <cell r="BH127">
            <v>508.70000000000005</v>
          </cell>
          <cell r="BI127">
            <v>508.70000000000005</v>
          </cell>
          <cell r="BJ127">
            <v>508.70000000000005</v>
          </cell>
          <cell r="BK127">
            <v>508.70000000000005</v>
          </cell>
          <cell r="BL127">
            <v>508.70000000000005</v>
          </cell>
          <cell r="BM127">
            <v>508.70000000000005</v>
          </cell>
          <cell r="BN127">
            <v>508.70000000000005</v>
          </cell>
          <cell r="BO127">
            <v>508.70000000000005</v>
          </cell>
          <cell r="BP127">
            <v>508.70000000000005</v>
          </cell>
          <cell r="BQ127">
            <v>-1969.1150619745699</v>
          </cell>
          <cell r="BR127">
            <v>-1403.2798913318338</v>
          </cell>
          <cell r="BS127">
            <v>-1360.5947611799179</v>
          </cell>
          <cell r="BT127">
            <v>-1238.8527658642849</v>
          </cell>
          <cell r="BU127">
            <v>-1954.9264978480446</v>
          </cell>
          <cell r="BV127">
            <v>-1902.2716151978125</v>
          </cell>
          <cell r="BW127">
            <v>-2339.9698018646927</v>
          </cell>
          <cell r="BX127">
            <v>-1593.1387226327015</v>
          </cell>
          <cell r="BY127">
            <v>-2158.5690439199207</v>
          </cell>
          <cell r="BZ127">
            <v>133.48042187999999</v>
          </cell>
          <cell r="CA127">
            <v>-222.04193587760008</v>
          </cell>
          <cell r="CB127">
            <v>227.13897456100011</v>
          </cell>
          <cell r="CC127">
            <v>-894.57989133183389</v>
          </cell>
          <cell r="CD127">
            <v>138.57746056340005</v>
          </cell>
          <cell r="CE127">
            <v>-1033.1573518952339</v>
          </cell>
          <cell r="CF127">
            <v>-745.54501698532567</v>
          </cell>
        </row>
        <row r="128">
          <cell r="L128">
            <v>399.66593362474617</v>
          </cell>
          <cell r="M128">
            <v>0</v>
          </cell>
          <cell r="N128">
            <v>399.66593362474617</v>
          </cell>
          <cell r="Q128">
            <v>-30.112321813264227</v>
          </cell>
          <cell r="R128">
            <v>293.96046498791429</v>
          </cell>
          <cell r="S128">
            <v>131.99697951248331</v>
          </cell>
          <cell r="T128">
            <v>-429.1030702787582</v>
          </cell>
          <cell r="U128">
            <v>53.862612822234006</v>
          </cell>
          <cell r="V128">
            <v>222.47641698612006</v>
          </cell>
          <cell r="W128">
            <v>264.01452723499602</v>
          </cell>
          <cell r="X128">
            <v>46.525055275661792</v>
          </cell>
          <cell r="Y128">
            <v>54.253219819235881</v>
          </cell>
          <cell r="Z128">
            <v>578.56029855644999</v>
          </cell>
          <cell r="AA128">
            <v>603.55169489150296</v>
          </cell>
          <cell r="AB128">
            <v>0.3713819486434935</v>
          </cell>
          <cell r="AC128" t="str">
            <v xml:space="preserve"> </v>
          </cell>
          <cell r="AD128">
            <v>0.3713819486434935</v>
          </cell>
          <cell r="AE128">
            <v>538.70000000000005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-305.24850433333336</v>
          </cell>
          <cell r="AQ128">
            <v>-816.33398387823672</v>
          </cell>
          <cell r="AR128">
            <v>-30.112321813264227</v>
          </cell>
          <cell r="AS128">
            <v>293.96046498791429</v>
          </cell>
          <cell r="AT128">
            <v>131.99697951248331</v>
          </cell>
          <cell r="AU128">
            <v>-429.1030702787582</v>
          </cell>
          <cell r="AV128">
            <v>53.862612822234006</v>
          </cell>
          <cell r="AW128">
            <v>222.47641698612006</v>
          </cell>
          <cell r="AX128">
            <v>264.01452723499602</v>
          </cell>
          <cell r="AY128">
            <v>-582.88248821157003</v>
          </cell>
          <cell r="AZ128">
            <v>-612.99481002483424</v>
          </cell>
          <cell r="BA128">
            <v>-319.03434503691994</v>
          </cell>
          <cell r="BB128">
            <v>-187.03736552443661</v>
          </cell>
          <cell r="BC128">
            <v>-616.1404358031948</v>
          </cell>
          <cell r="BD128">
            <v>-562.27782298096076</v>
          </cell>
          <cell r="BE128">
            <v>-339.80140599484071</v>
          </cell>
          <cell r="BF128">
            <v>-75.786878759844683</v>
          </cell>
          <cell r="BG128">
            <v>-29.261823484182912</v>
          </cell>
          <cell r="BH128">
            <v>538.70000000000005</v>
          </cell>
          <cell r="BI128">
            <v>538.70000000000005</v>
          </cell>
          <cell r="BJ128">
            <v>538.70000000000005</v>
          </cell>
          <cell r="BK128">
            <v>538.70000000000005</v>
          </cell>
          <cell r="BL128">
            <v>538.70000000000005</v>
          </cell>
          <cell r="BM128">
            <v>538.70000000000005</v>
          </cell>
          <cell r="BN128">
            <v>538.70000000000005</v>
          </cell>
          <cell r="BO128">
            <v>538.70000000000005</v>
          </cell>
          <cell r="BP128">
            <v>538.70000000000005</v>
          </cell>
          <cell r="BQ128">
            <v>-1121.5824882115699</v>
          </cell>
          <cell r="BR128">
            <v>-1151.6948100248342</v>
          </cell>
          <cell r="BS128">
            <v>-857.73434503691999</v>
          </cell>
          <cell r="BT128">
            <v>-725.73736552443665</v>
          </cell>
          <cell r="BU128">
            <v>-1154.8404358031949</v>
          </cell>
          <cell r="BV128">
            <v>-1100.9778229809608</v>
          </cell>
          <cell r="BW128">
            <v>-878.50140599484075</v>
          </cell>
          <cell r="BX128">
            <v>-614.48687875984479</v>
          </cell>
          <cell r="BY128">
            <v>-567.96182348418301</v>
          </cell>
          <cell r="BZ128">
            <v>47.340546880000005</v>
          </cell>
          <cell r="CA128">
            <v>-219.18651125660006</v>
          </cell>
          <cell r="CB128">
            <v>-71.816450059999909</v>
          </cell>
          <cell r="CC128">
            <v>-612.99481002483424</v>
          </cell>
          <cell r="CD128">
            <v>-243.66241443659993</v>
          </cell>
          <cell r="CE128">
            <v>-369.33239558823431</v>
          </cell>
          <cell r="CF128">
            <v>151.57544771203652</v>
          </cell>
        </row>
        <row r="129">
          <cell r="G129" t="str">
            <v>Utilización Portafolio Tesoreria</v>
          </cell>
          <cell r="L129">
            <v>620.90776154493005</v>
          </cell>
          <cell r="N129">
            <v>620.90776154493005</v>
          </cell>
          <cell r="O129">
            <v>141.83744633333336</v>
          </cell>
          <cell r="P129">
            <v>-816.33398387823672</v>
          </cell>
          <cell r="Q129">
            <v>-30.112321813264227</v>
          </cell>
          <cell r="R129">
            <v>293.96046498791429</v>
          </cell>
          <cell r="S129">
            <v>131.99697951248331</v>
          </cell>
          <cell r="T129">
            <v>106.67200472124185</v>
          </cell>
          <cell r="U129">
            <v>53.862612822234006</v>
          </cell>
          <cell r="V129">
            <v>222.47641698612006</v>
          </cell>
          <cell r="W129">
            <v>264.01452723499602</v>
          </cell>
          <cell r="X129">
            <v>46.525055275661792</v>
          </cell>
          <cell r="Y129">
            <v>41.436198461096744</v>
          </cell>
          <cell r="Z129">
            <v>250.53679855644995</v>
          </cell>
          <cell r="AA129">
            <v>706.87219920003042</v>
          </cell>
          <cell r="AB129">
            <v>0.57696669896047403</v>
          </cell>
          <cell r="AC129" t="str">
            <v xml:space="preserve"> </v>
          </cell>
          <cell r="AD129">
            <v>0.57696669896047403</v>
          </cell>
          <cell r="AE129">
            <v>448.15828804700004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-306.32084171366671</v>
          </cell>
          <cell r="AQ129">
            <v>-816.33398387823672</v>
          </cell>
          <cell r="AR129">
            <v>-30.112321813264227</v>
          </cell>
          <cell r="AS129">
            <v>293.96046498791429</v>
          </cell>
          <cell r="AT129">
            <v>131.99697951248331</v>
          </cell>
          <cell r="AU129">
            <v>106.67200472124185</v>
          </cell>
          <cell r="AV129">
            <v>53.862612822234006</v>
          </cell>
          <cell r="AW129">
            <v>222.47641698612006</v>
          </cell>
          <cell r="AX129">
            <v>264.01452723499602</v>
          </cell>
          <cell r="AY129">
            <v>-674.49653754490339</v>
          </cell>
          <cell r="AZ129">
            <v>-704.60885935816759</v>
          </cell>
          <cell r="BA129">
            <v>-410.6483943702533</v>
          </cell>
          <cell r="BB129">
            <v>-278.65141485776996</v>
          </cell>
          <cell r="BC129">
            <v>-171.97941013652812</v>
          </cell>
          <cell r="BD129">
            <v>-118.1167973142941</v>
          </cell>
          <cell r="BE129">
            <v>104.35961967182595</v>
          </cell>
          <cell r="BF129">
            <v>368.37414690682198</v>
          </cell>
          <cell r="BG129">
            <v>414.89920218248375</v>
          </cell>
          <cell r="BH129">
            <v>448.15828804700004</v>
          </cell>
          <cell r="BI129">
            <v>448.15828804700004</v>
          </cell>
          <cell r="BJ129">
            <v>448.15828804700004</v>
          </cell>
          <cell r="BK129">
            <v>448.15828804700004</v>
          </cell>
          <cell r="BL129">
            <v>448.15828804700004</v>
          </cell>
          <cell r="BM129">
            <v>448.15828804700004</v>
          </cell>
          <cell r="BN129">
            <v>448.15828804700004</v>
          </cell>
          <cell r="BO129">
            <v>448.15828804700004</v>
          </cell>
          <cell r="BP129">
            <v>448.15828804700004</v>
          </cell>
          <cell r="BQ129">
            <v>-1122.6548255919033</v>
          </cell>
          <cell r="BR129">
            <v>-1152.7671474051676</v>
          </cell>
          <cell r="BS129">
            <v>-858.80668241725334</v>
          </cell>
          <cell r="BT129">
            <v>-726.80970290477001</v>
          </cell>
          <cell r="BU129">
            <v>-620.13769818352819</v>
          </cell>
          <cell r="BV129">
            <v>-566.27508536129415</v>
          </cell>
          <cell r="BW129">
            <v>-343.79866837517409</v>
          </cell>
          <cell r="BX129">
            <v>-79.784141140178065</v>
          </cell>
          <cell r="BY129">
            <v>-33.259085864516294</v>
          </cell>
          <cell r="BZ129">
            <v>-42.656453119999995</v>
          </cell>
          <cell r="CA129">
            <v>-219.18651125660006</v>
          </cell>
          <cell r="CB129">
            <v>-71.816450059999909</v>
          </cell>
          <cell r="CC129">
            <v>-704.60885935816759</v>
          </cell>
          <cell r="CD129">
            <v>-333.65941443659995</v>
          </cell>
          <cell r="CE129">
            <v>-370.94944492156765</v>
          </cell>
          <cell r="CF129">
            <v>111.17607622369468</v>
          </cell>
        </row>
        <row r="130">
          <cell r="G130" t="str">
            <v>Utilización Portafolio Larga Distancia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 t="str">
            <v xml:space="preserve"> </v>
          </cell>
          <cell r="AC130" t="str">
            <v xml:space="preserve"> </v>
          </cell>
          <cell r="AD130" t="str">
            <v xml:space="preserve"> 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CC130">
            <v>0</v>
          </cell>
          <cell r="CD130">
            <v>0</v>
          </cell>
          <cell r="CE130">
            <v>0</v>
          </cell>
          <cell r="CF130" t="str">
            <v xml:space="preserve">n.a. </v>
          </cell>
        </row>
        <row r="131">
          <cell r="G131" t="str">
            <v>Utilización Portafolio Telefonia Celular</v>
          </cell>
          <cell r="L131">
            <v>8.8901720798161357</v>
          </cell>
          <cell r="N131">
            <v>8.8901720798161357</v>
          </cell>
          <cell r="O131">
            <v>91.614049333333355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91.614049333333355</v>
          </cell>
          <cell r="AB131">
            <v>8.2610229018870458E-3</v>
          </cell>
          <cell r="AC131" t="str">
            <v xml:space="preserve"> </v>
          </cell>
          <cell r="AD131">
            <v>8.2610229018870458E-3</v>
          </cell>
          <cell r="AE131">
            <v>90.541711952999989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1.0723373803333658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91.614049333333355</v>
          </cell>
          <cell r="AZ131">
            <v>91.614049333333355</v>
          </cell>
          <cell r="BA131">
            <v>91.614049333333355</v>
          </cell>
          <cell r="BB131">
            <v>91.614049333333355</v>
          </cell>
          <cell r="BC131">
            <v>91.614049333333355</v>
          </cell>
          <cell r="BD131">
            <v>91.614049333333355</v>
          </cell>
          <cell r="BE131">
            <v>91.614049333333355</v>
          </cell>
          <cell r="BF131">
            <v>91.614049333333355</v>
          </cell>
          <cell r="BG131">
            <v>91.614049333333355</v>
          </cell>
          <cell r="BH131">
            <v>90.541711952999989</v>
          </cell>
          <cell r="BI131">
            <v>90.541711952999989</v>
          </cell>
          <cell r="BJ131">
            <v>90.541711952999989</v>
          </cell>
          <cell r="BK131">
            <v>90.541711952999989</v>
          </cell>
          <cell r="BL131">
            <v>90.541711952999989</v>
          </cell>
          <cell r="BM131">
            <v>90.541711952999989</v>
          </cell>
          <cell r="BN131">
            <v>90.541711952999989</v>
          </cell>
          <cell r="BO131">
            <v>90.541711952999989</v>
          </cell>
          <cell r="BP131">
            <v>90.541711952999989</v>
          </cell>
          <cell r="BQ131">
            <v>1.0723373803333658</v>
          </cell>
          <cell r="BR131">
            <v>1.0723373803333658</v>
          </cell>
          <cell r="BS131">
            <v>1.0723373803333658</v>
          </cell>
          <cell r="BT131">
            <v>1.0723373803333658</v>
          </cell>
          <cell r="BU131">
            <v>1.0723373803333658</v>
          </cell>
          <cell r="BV131">
            <v>1.0723373803333658</v>
          </cell>
          <cell r="BW131">
            <v>1.0723373803333658</v>
          </cell>
          <cell r="BX131">
            <v>1.0723373803333658</v>
          </cell>
          <cell r="BY131">
            <v>1.0723373803333658</v>
          </cell>
          <cell r="BZ131">
            <v>89.997</v>
          </cell>
          <cell r="CA131">
            <v>0</v>
          </cell>
          <cell r="CB131">
            <v>0</v>
          </cell>
          <cell r="CC131">
            <v>91.614049333333355</v>
          </cell>
          <cell r="CD131">
            <v>89.997</v>
          </cell>
          <cell r="CE131">
            <v>1.6170493333333553</v>
          </cell>
          <cell r="CF131">
            <v>1.7967813741939898</v>
          </cell>
        </row>
        <row r="132">
          <cell r="G132" t="str">
            <v>Utilización Portafolio EPSA</v>
          </cell>
          <cell r="L132">
            <v>-312.3</v>
          </cell>
          <cell r="N132">
            <v>-312.3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-535.77507500000002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12.817021358139133</v>
          </cell>
          <cell r="Z132">
            <v>328.02350000000001</v>
          </cell>
          <cell r="AA132">
            <v>-194.93455364186082</v>
          </cell>
          <cell r="AB132">
            <v>-0.29019882057363749</v>
          </cell>
          <cell r="AC132" t="str">
            <v xml:space="preserve"> </v>
          </cell>
          <cell r="AD132">
            <v>-0.29019882057363749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-535.77507500000002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-535.77507500000002</v>
          </cell>
          <cell r="BD132">
            <v>-535.77507500000002</v>
          </cell>
          <cell r="BE132">
            <v>-535.77507500000002</v>
          </cell>
          <cell r="BF132">
            <v>-535.77507500000002</v>
          </cell>
          <cell r="BG132">
            <v>-535.77507500000002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-535.77507500000002</v>
          </cell>
          <cell r="BV132">
            <v>-535.77507500000002</v>
          </cell>
          <cell r="BW132">
            <v>-535.77507500000002</v>
          </cell>
          <cell r="BX132">
            <v>-535.77507500000002</v>
          </cell>
          <cell r="BY132">
            <v>-535.77507500000002</v>
          </cell>
          <cell r="CC132">
            <v>0</v>
          </cell>
          <cell r="CD132">
            <v>0</v>
          </cell>
          <cell r="CE132">
            <v>0</v>
          </cell>
          <cell r="CF132" t="str">
            <v xml:space="preserve">n.a. </v>
          </cell>
        </row>
        <row r="133">
          <cell r="L133">
            <v>94.8</v>
          </cell>
          <cell r="M133">
            <v>-105</v>
          </cell>
          <cell r="N133">
            <v>-10.200000000000003</v>
          </cell>
          <cell r="Q133">
            <v>595.94749245600042</v>
          </cell>
          <cell r="R133">
            <v>-251.27533483599836</v>
          </cell>
          <cell r="S133">
            <v>-10.254984196850273</v>
          </cell>
          <cell r="T133">
            <v>-286.97066170500148</v>
          </cell>
          <cell r="U133">
            <v>-1.2077301720019022</v>
          </cell>
          <cell r="V133">
            <v>-660.1746036530003</v>
          </cell>
          <cell r="W133">
            <v>482.81655199699526</v>
          </cell>
          <cell r="X133">
            <v>-611.9553765628807</v>
          </cell>
          <cell r="Y133">
            <v>405.64961087700249</v>
          </cell>
          <cell r="Z133">
            <v>998.17860344000019</v>
          </cell>
          <cell r="AA133">
            <v>-216.77900611873474</v>
          </cell>
          <cell r="AB133">
            <v>8.8091092508424063E-2</v>
          </cell>
          <cell r="AC133">
            <v>-9.7569248031482342E-2</v>
          </cell>
          <cell r="AD133">
            <v>-9.4781555230582879E-3</v>
          </cell>
          <cell r="AE133">
            <v>-30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-423.47924342399983</v>
          </cell>
          <cell r="AQ133">
            <v>-424.05333033900024</v>
          </cell>
          <cell r="AR133">
            <v>595.94749245600042</v>
          </cell>
          <cell r="AS133">
            <v>-251.27533483599836</v>
          </cell>
          <cell r="AT133">
            <v>-10.254984196850273</v>
          </cell>
          <cell r="AU133">
            <v>-286.97066170500148</v>
          </cell>
          <cell r="AV133">
            <v>-1.2077301720019022</v>
          </cell>
          <cell r="AW133">
            <v>-660.1746036530003</v>
          </cell>
          <cell r="AX133">
            <v>482.81655199699526</v>
          </cell>
          <cell r="AY133">
            <v>-877.53257376300007</v>
          </cell>
          <cell r="AZ133">
            <v>-281.58508130699965</v>
          </cell>
          <cell r="BA133">
            <v>-532.86041614299802</v>
          </cell>
          <cell r="BB133">
            <v>-543.11540033984829</v>
          </cell>
          <cell r="BC133">
            <v>-830.08606204484977</v>
          </cell>
          <cell r="BD133">
            <v>-831.29379221685167</v>
          </cell>
          <cell r="BE133">
            <v>-1491.468395869852</v>
          </cell>
          <cell r="BF133">
            <v>-1008.6518438728567</v>
          </cell>
          <cell r="BG133">
            <v>-1620.6072204357374</v>
          </cell>
          <cell r="BH133">
            <v>-30</v>
          </cell>
          <cell r="BI133">
            <v>-30</v>
          </cell>
          <cell r="BJ133">
            <v>-30</v>
          </cell>
          <cell r="BK133">
            <v>-30</v>
          </cell>
          <cell r="BL133">
            <v>-30</v>
          </cell>
          <cell r="BM133">
            <v>-30</v>
          </cell>
          <cell r="BN133">
            <v>-30</v>
          </cell>
          <cell r="BO133">
            <v>-30</v>
          </cell>
          <cell r="BP133">
            <v>-30</v>
          </cell>
          <cell r="BQ133">
            <v>-847.53257376300007</v>
          </cell>
          <cell r="BR133">
            <v>-251.58508130699965</v>
          </cell>
          <cell r="BS133">
            <v>-502.86041614299802</v>
          </cell>
          <cell r="BT133">
            <v>-513.11540033984829</v>
          </cell>
          <cell r="BU133">
            <v>-800.08606204484977</v>
          </cell>
          <cell r="BV133">
            <v>-801.29379221685167</v>
          </cell>
          <cell r="BW133">
            <v>-1461.468395869852</v>
          </cell>
          <cell r="BX133">
            <v>-978.65184387285672</v>
          </cell>
          <cell r="BY133">
            <v>-1590.6072204357374</v>
          </cell>
          <cell r="BZ133">
            <v>86.139874999999989</v>
          </cell>
          <cell r="CA133">
            <v>-2.8554246210000165</v>
          </cell>
          <cell r="CB133">
            <v>298.95542462100002</v>
          </cell>
          <cell r="CC133">
            <v>-281.58508130699965</v>
          </cell>
          <cell r="CD133">
            <v>382.23987499999998</v>
          </cell>
          <cell r="CE133">
            <v>-663.82495630699964</v>
          </cell>
          <cell r="CF133">
            <v>-173.66711317258557</v>
          </cell>
        </row>
        <row r="134">
          <cell r="G134" t="str">
            <v>Utilización Portafolio Tesoreria</v>
          </cell>
          <cell r="L134">
            <v>37</v>
          </cell>
          <cell r="N134">
            <v>37</v>
          </cell>
          <cell r="O134">
            <v>-423.47924342399983</v>
          </cell>
          <cell r="P134">
            <v>-424.05333033900024</v>
          </cell>
          <cell r="Q134">
            <v>595.94749245600042</v>
          </cell>
          <cell r="R134">
            <v>-251.27533483599836</v>
          </cell>
          <cell r="S134">
            <v>-10.254984196850273</v>
          </cell>
          <cell r="T134">
            <v>-286.97066170500148</v>
          </cell>
          <cell r="U134">
            <v>-1.2077301720019022</v>
          </cell>
          <cell r="V134">
            <v>-660.1746036530003</v>
          </cell>
          <cell r="W134">
            <v>482.81655199699526</v>
          </cell>
          <cell r="X134">
            <v>-611.9553765628807</v>
          </cell>
          <cell r="Y134">
            <v>405.64961087700249</v>
          </cell>
          <cell r="Z134">
            <v>998.17860344000019</v>
          </cell>
          <cell r="AA134">
            <v>-186.77900611873474</v>
          </cell>
          <cell r="AB134">
            <v>3.4381544544427114E-2</v>
          </cell>
          <cell r="AC134" t="str">
            <v xml:space="preserve"> </v>
          </cell>
          <cell r="AD134">
            <v>3.4381544544427114E-2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-423.47924342399983</v>
          </cell>
          <cell r="AQ134">
            <v>-424.05333033900024</v>
          </cell>
          <cell r="AR134">
            <v>595.94749245600042</v>
          </cell>
          <cell r="AS134">
            <v>-251.27533483599836</v>
          </cell>
          <cell r="AT134">
            <v>-10.254984196850273</v>
          </cell>
          <cell r="AU134">
            <v>-286.97066170500148</v>
          </cell>
          <cell r="AV134">
            <v>-1.2077301720019022</v>
          </cell>
          <cell r="AW134">
            <v>-660.1746036530003</v>
          </cell>
          <cell r="AX134">
            <v>482.81655199699526</v>
          </cell>
          <cell r="AY134">
            <v>-847.53257376300007</v>
          </cell>
          <cell r="AZ134">
            <v>-251.58508130699965</v>
          </cell>
          <cell r="BA134">
            <v>-502.86041614299802</v>
          </cell>
          <cell r="BB134">
            <v>-513.11540033984829</v>
          </cell>
          <cell r="BC134">
            <v>-800.08606204484977</v>
          </cell>
          <cell r="BD134">
            <v>-801.29379221685167</v>
          </cell>
          <cell r="BE134">
            <v>-1461.468395869852</v>
          </cell>
          <cell r="BF134">
            <v>-978.65184387285672</v>
          </cell>
          <cell r="BG134">
            <v>-1590.6072204357374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-847.53257376300007</v>
          </cell>
          <cell r="BR134">
            <v>-251.58508130699965</v>
          </cell>
          <cell r="BS134">
            <v>-502.86041614299802</v>
          </cell>
          <cell r="BT134">
            <v>-513.11540033984829</v>
          </cell>
          <cell r="BU134">
            <v>-800.08606204484977</v>
          </cell>
          <cell r="BV134">
            <v>-801.29379221685167</v>
          </cell>
          <cell r="BW134">
            <v>-1461.468395869852</v>
          </cell>
          <cell r="BX134">
            <v>-978.65184387285672</v>
          </cell>
          <cell r="BY134">
            <v>-1590.6072204357374</v>
          </cell>
          <cell r="BZ134">
            <v>86.139874999999989</v>
          </cell>
          <cell r="CA134">
            <v>-2.8554246210000165</v>
          </cell>
          <cell r="CB134">
            <v>298.95542462100002</v>
          </cell>
          <cell r="CC134">
            <v>-251.58508130699965</v>
          </cell>
          <cell r="CD134">
            <v>382.23987499999998</v>
          </cell>
          <cell r="CE134">
            <v>-633.82495630699964</v>
          </cell>
          <cell r="CF134">
            <v>-165.81863844189456</v>
          </cell>
          <cell r="CK134">
            <v>100</v>
          </cell>
          <cell r="CL134">
            <v>-100</v>
          </cell>
          <cell r="CM134">
            <v>-200</v>
          </cell>
        </row>
        <row r="135">
          <cell r="G135" t="str">
            <v>Utilización Cartera FSA</v>
          </cell>
          <cell r="M135">
            <v>-105</v>
          </cell>
          <cell r="N135">
            <v>-105</v>
          </cell>
          <cell r="O135">
            <v>-30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-30</v>
          </cell>
          <cell r="AB135" t="str">
            <v xml:space="preserve"> </v>
          </cell>
          <cell r="AC135">
            <v>-9.7569248031482342E-2</v>
          </cell>
          <cell r="AD135">
            <v>-9.7569248031482342E-2</v>
          </cell>
          <cell r="AE135">
            <v>-30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-30</v>
          </cell>
          <cell r="AZ135">
            <v>-30</v>
          </cell>
          <cell r="BA135">
            <v>-30</v>
          </cell>
          <cell r="BB135">
            <v>-30</v>
          </cell>
          <cell r="BC135">
            <v>-30</v>
          </cell>
          <cell r="BD135">
            <v>-30</v>
          </cell>
          <cell r="BE135">
            <v>-30</v>
          </cell>
          <cell r="BF135">
            <v>-30</v>
          </cell>
          <cell r="BG135">
            <v>-30</v>
          </cell>
          <cell r="BH135">
            <v>-30</v>
          </cell>
          <cell r="BI135">
            <v>-30</v>
          </cell>
          <cell r="BJ135">
            <v>-30</v>
          </cell>
          <cell r="BK135">
            <v>-30</v>
          </cell>
          <cell r="BL135">
            <v>-30</v>
          </cell>
          <cell r="BM135">
            <v>-30</v>
          </cell>
          <cell r="BN135">
            <v>-30</v>
          </cell>
          <cell r="BO135">
            <v>-30</v>
          </cell>
          <cell r="BP135">
            <v>-30</v>
          </cell>
          <cell r="BR135">
            <v>0</v>
          </cell>
          <cell r="BW135">
            <v>0</v>
          </cell>
          <cell r="BX135">
            <v>0</v>
          </cell>
          <cell r="BY135">
            <v>0</v>
          </cell>
          <cell r="CC135">
            <v>-30</v>
          </cell>
          <cell r="CD135">
            <v>0</v>
          </cell>
          <cell r="CE135">
            <v>-30</v>
          </cell>
          <cell r="CF135" t="str">
            <v xml:space="preserve">n.a. </v>
          </cell>
        </row>
        <row r="136">
          <cell r="Q136">
            <v>113.60904076154917</v>
          </cell>
          <cell r="R136">
            <v>-30.31941150553935</v>
          </cell>
          <cell r="S136">
            <v>47.558428417285803</v>
          </cell>
          <cell r="T136">
            <v>-21.640834195668504</v>
          </cell>
          <cell r="U136">
            <v>2.8244104159981589</v>
          </cell>
          <cell r="V136">
            <v>-57.23175594150689</v>
          </cell>
          <cell r="W136">
            <v>31.669447855394424</v>
          </cell>
          <cell r="X136">
            <v>5.1598940377396048</v>
          </cell>
          <cell r="Y136">
            <v>-29.310037596407653</v>
          </cell>
          <cell r="Z136">
            <v>-961.60703299351542</v>
          </cell>
          <cell r="AA136">
            <v>-1106.553734344036</v>
          </cell>
          <cell r="AE136">
            <v>-210.15052579043538</v>
          </cell>
          <cell r="AF136">
            <v>-1151.2558269251037</v>
          </cell>
          <cell r="AG136">
            <v>1039.6382495434837</v>
          </cell>
          <cell r="AH136">
            <v>-61.374269149178588</v>
          </cell>
          <cell r="AI136">
            <v>451.23160132242594</v>
          </cell>
          <cell r="AJ136">
            <v>-273.17633927222118</v>
          </cell>
          <cell r="AK136">
            <v>-309.61031192671675</v>
          </cell>
          <cell r="AL136">
            <v>44.178295141698243</v>
          </cell>
          <cell r="AM136">
            <v>771.34997909165463</v>
          </cell>
          <cell r="AN136">
            <v>-209.11460288629979</v>
          </cell>
          <cell r="AO136">
            <v>216.59155491452424</v>
          </cell>
          <cell r="AP136">
            <v>115.52501771650657</v>
          </cell>
          <cell r="AQ136">
            <v>1038.6154513996673</v>
          </cell>
          <cell r="AR136">
            <v>-926.02920878193447</v>
          </cell>
          <cell r="AS136">
            <v>31.054857643639238</v>
          </cell>
          <cell r="AT136">
            <v>-403.67317290514012</v>
          </cell>
          <cell r="AU136">
            <v>251.53550507655268</v>
          </cell>
          <cell r="AV136">
            <v>312.43472234271491</v>
          </cell>
          <cell r="AW136">
            <v>-101.41005108320513</v>
          </cell>
          <cell r="AX136">
            <v>-739.68053123626021</v>
          </cell>
          <cell r="AZ136">
            <v>-93.656842837816058</v>
          </cell>
          <cell r="BA136">
            <v>-123.97625434335541</v>
          </cell>
          <cell r="BB136">
            <v>-76.417825926069611</v>
          </cell>
          <cell r="BC136">
            <v>-98.058660121738114</v>
          </cell>
          <cell r="BD136">
            <v>-95.234249705739956</v>
          </cell>
          <cell r="BE136">
            <v>-152.46600564724685</v>
          </cell>
          <cell r="BF136">
            <v>-120.79655779185242</v>
          </cell>
          <cell r="BG136">
            <v>-115.63666375411282</v>
          </cell>
          <cell r="BI136">
            <v>-321.76810317205536</v>
          </cell>
          <cell r="BJ136">
            <v>-383.14237232123395</v>
          </cell>
          <cell r="BK136">
            <v>68.089229001191995</v>
          </cell>
          <cell r="BL136">
            <v>-205.08711027102919</v>
          </cell>
          <cell r="BM136">
            <v>-514.69742219774594</v>
          </cell>
          <cell r="BN136">
            <v>-470.51912705604769</v>
          </cell>
          <cell r="BO136">
            <v>300.83085203560694</v>
          </cell>
          <cell r="BP136">
            <v>91.716249149307146</v>
          </cell>
          <cell r="BR136">
            <v>228.11126033423932</v>
          </cell>
          <cell r="BS136">
            <v>259.16611797787857</v>
          </cell>
          <cell r="BT136">
            <v>-144.50705492726161</v>
          </cell>
          <cell r="BU136">
            <v>107.02845014929107</v>
          </cell>
          <cell r="BV136">
            <v>419.46317249200598</v>
          </cell>
          <cell r="BW136">
            <v>318.05312140880085</v>
          </cell>
          <cell r="BX136">
            <v>-421.62740982745936</v>
          </cell>
          <cell r="BY136">
            <v>-207.35291290341996</v>
          </cell>
        </row>
        <row r="138">
          <cell r="L138" t="e">
            <v>#REF!</v>
          </cell>
          <cell r="M138" t="e">
            <v>#REF!</v>
          </cell>
          <cell r="N138" t="e">
            <v>#REF!</v>
          </cell>
          <cell r="Q138">
            <v>-0.79000766994919547</v>
          </cell>
          <cell r="R138">
            <v>-0.43049320683379838</v>
          </cell>
          <cell r="S138">
            <v>-0.48403066273858475</v>
          </cell>
          <cell r="T138">
            <v>-3.8852950773584048E-2</v>
          </cell>
          <cell r="U138">
            <v>-0.3206496208671315</v>
          </cell>
          <cell r="V138">
            <v>9.562612705269638E-2</v>
          </cell>
          <cell r="W138">
            <v>-0.65205444179038829</v>
          </cell>
          <cell r="X138">
            <v>-5.8027305690301609E-2</v>
          </cell>
          <cell r="Y138">
            <v>-0.48998102346839589</v>
          </cell>
          <cell r="Z138">
            <v>-0.56185284450601147</v>
          </cell>
          <cell r="AA138">
            <v>-4.2729845599122473</v>
          </cell>
          <cell r="AE138">
            <v>-0.53521054154452552</v>
          </cell>
          <cell r="AF138">
            <v>2.7754264239313552E-2</v>
          </cell>
          <cell r="AG138">
            <v>-1.1456093074019198</v>
          </cell>
          <cell r="AH138">
            <v>-0.35615567751754668</v>
          </cell>
          <cell r="AI138">
            <v>-0.52217327172586681</v>
          </cell>
          <cell r="AJ138">
            <v>-9.847940856806757E-2</v>
          </cell>
          <cell r="AK138">
            <v>-0.34687602043023491</v>
          </cell>
          <cell r="AL138">
            <v>-1.9635869476435593E-2</v>
          </cell>
          <cell r="AM138">
            <v>-0.67223226203119335</v>
          </cell>
          <cell r="AN138">
            <v>-8.2522905259526158E-2</v>
          </cell>
          <cell r="AO138">
            <v>-0.51089136392136736</v>
          </cell>
          <cell r="AP138">
            <v>2.5497384360563369E-2</v>
          </cell>
          <cell r="AQ138">
            <v>-6.0702067402903279E-2</v>
          </cell>
          <cell r="AR138">
            <v>0.35560163745272433</v>
          </cell>
          <cell r="AS138">
            <v>-7.4337529316251705E-2</v>
          </cell>
          <cell r="AT138">
            <v>3.8142608987282056E-2</v>
          </cell>
          <cell r="AU138">
            <v>5.9626457794483521E-2</v>
          </cell>
          <cell r="AV138">
            <v>-2.6226399563103409E-2</v>
          </cell>
          <cell r="AW138">
            <v>-0.11526199652913197</v>
          </cell>
          <cell r="AX138">
            <v>2.0177820240805056E-2</v>
          </cell>
          <cell r="AY138">
            <v>-0.55180097298288122</v>
          </cell>
          <cell r="AZ138">
            <v>-1.3492105135737171</v>
          </cell>
          <cell r="BA138">
            <v>-1.7829788804630282</v>
          </cell>
          <cell r="BB138">
            <v>-2.2703017157357848</v>
          </cell>
          <cell r="BC138">
            <v>-2.3135609162143322</v>
          </cell>
          <cell r="BD138">
            <v>-2.6367398101647255</v>
          </cell>
          <cell r="BE138">
            <v>-2.5440057309838138</v>
          </cell>
          <cell r="BF138">
            <v>-3.2038829918709091</v>
          </cell>
          <cell r="BG138">
            <v>-3.2619102975612089</v>
          </cell>
          <cell r="BH138">
            <v>-0.56135062059688057</v>
          </cell>
          <cell r="BI138">
            <v>-1.6530655847071318</v>
          </cell>
          <cell r="BJ138">
            <v>-2.0092212622246777</v>
          </cell>
          <cell r="BK138">
            <v>-2.5313945339505444</v>
          </cell>
          <cell r="BL138">
            <v>-2.629873942518612</v>
          </cell>
          <cell r="BM138">
            <v>-2.9767499629488472</v>
          </cell>
          <cell r="BN138">
            <v>-2.9963858324252834</v>
          </cell>
          <cell r="BO138">
            <v>-3.6686180944564768</v>
          </cell>
          <cell r="BP138">
            <v>-3.7511409997160028</v>
          </cell>
          <cell r="BQ138">
            <v>9.5496476139996216E-3</v>
          </cell>
          <cell r="BR138">
            <v>0.30385507113341426</v>
          </cell>
          <cell r="BS138">
            <v>0.2262423817616501</v>
          </cell>
          <cell r="BT138">
            <v>0.26109281821475877</v>
          </cell>
          <cell r="BU138">
            <v>0.31631302630427965</v>
          </cell>
          <cell r="BV138">
            <v>0.34001015278412228</v>
          </cell>
          <cell r="BW138">
            <v>0.45238010144146967</v>
          </cell>
          <cell r="BX138">
            <v>0.46473510258556772</v>
          </cell>
          <cell r="BY138">
            <v>0.48923070215479392</v>
          </cell>
          <cell r="BZ138">
            <v>-0.39553762640049328</v>
          </cell>
          <cell r="CA138">
            <v>-4.0176828879510539E-2</v>
          </cell>
          <cell r="CB138">
            <v>-0.71847181882567046</v>
          </cell>
          <cell r="CC138">
            <v>-1.3492105135737171</v>
          </cell>
          <cell r="CD138">
            <v>-1.1541862741056743</v>
          </cell>
          <cell r="CE138">
            <v>-0.19502423946804281</v>
          </cell>
        </row>
        <row r="139">
          <cell r="L139" t="e">
            <v>#REF!</v>
          </cell>
          <cell r="M139" t="e">
            <v>#REF!</v>
          </cell>
          <cell r="N139" t="e">
            <v>#REF!</v>
          </cell>
          <cell r="Q139">
            <v>-0.78861382354874565</v>
          </cell>
          <cell r="R139">
            <v>-0.428913514246622</v>
          </cell>
          <cell r="S139">
            <v>-0.48403066273858475</v>
          </cell>
          <cell r="T139">
            <v>0.45521913663916991</v>
          </cell>
          <cell r="U139">
            <v>-0.32058710341698765</v>
          </cell>
          <cell r="V139">
            <v>9.562612705269638E-2</v>
          </cell>
          <cell r="W139">
            <v>-0.65205444179038829</v>
          </cell>
          <cell r="X139">
            <v>-5.8027305690301609E-2</v>
          </cell>
          <cell r="Y139">
            <v>-0.48998102346839589</v>
          </cell>
          <cell r="Z139">
            <v>-0.56185284450601147</v>
          </cell>
          <cell r="AA139">
            <v>-3.623055930701176</v>
          </cell>
          <cell r="AE139">
            <v>-0.53521054154452552</v>
          </cell>
          <cell r="AF139">
            <v>0.17802058312874625</v>
          </cell>
          <cell r="AG139">
            <v>-1.1456093074019198</v>
          </cell>
          <cell r="AH139">
            <v>-0.35615567751754668</v>
          </cell>
          <cell r="AI139">
            <v>-0.52217327172586681</v>
          </cell>
          <cell r="AJ139">
            <v>-9.847940856806757E-2</v>
          </cell>
          <cell r="AK139">
            <v>0.15026252906350845</v>
          </cell>
          <cell r="AL139">
            <v>-1.9635869476435593E-2</v>
          </cell>
          <cell r="AM139">
            <v>-0.67223226203119335</v>
          </cell>
          <cell r="AN139">
            <v>-8.2522905259526158E-2</v>
          </cell>
          <cell r="AO139">
            <v>-0.51089136392136736</v>
          </cell>
          <cell r="AP139">
            <v>2.5497384360563369E-2</v>
          </cell>
          <cell r="AQ139">
            <v>-5.8147900931788565E-2</v>
          </cell>
          <cell r="AR139">
            <v>0.35699548385317414</v>
          </cell>
          <cell r="AS139">
            <v>-7.275783672907532E-2</v>
          </cell>
          <cell r="AT139">
            <v>3.8142608987282056E-2</v>
          </cell>
          <cell r="AU139">
            <v>0.55369854520723749</v>
          </cell>
          <cell r="AV139">
            <v>0.47084963248049611</v>
          </cell>
          <cell r="AW139">
            <v>-0.11526199652913197</v>
          </cell>
          <cell r="AX139">
            <v>2.0177820240805056E-2</v>
          </cell>
          <cell r="AY139">
            <v>-0.39898048762233385</v>
          </cell>
          <cell r="AZ139">
            <v>-1.1949961818127197</v>
          </cell>
          <cell r="BA139">
            <v>-1.6271848561148543</v>
          </cell>
          <cell r="BB139">
            <v>-2.1145076913876113</v>
          </cell>
          <cell r="BC139">
            <v>-1.6636948044534048</v>
          </cell>
          <cell r="BD139">
            <v>-1.9868111809536542</v>
          </cell>
          <cell r="BE139">
            <v>-1.8940771017727429</v>
          </cell>
          <cell r="BF139">
            <v>-2.5539543626598382</v>
          </cell>
          <cell r="BG139">
            <v>-2.6119816683501371</v>
          </cell>
          <cell r="BH139">
            <v>-0.41108430170744792</v>
          </cell>
          <cell r="BI139">
            <v>-1.5027992658176992</v>
          </cell>
          <cell r="BJ139">
            <v>-1.8589549433352448</v>
          </cell>
          <cell r="BK139">
            <v>-2.3811282150611115</v>
          </cell>
          <cell r="BL139">
            <v>-2.4796076236291791</v>
          </cell>
          <cell r="BM139">
            <v>-2.3293450945656708</v>
          </cell>
          <cell r="BN139">
            <v>-2.3489809640421075</v>
          </cell>
          <cell r="BO139">
            <v>-3.0212132260733009</v>
          </cell>
          <cell r="BP139">
            <v>-3.1037361313328269</v>
          </cell>
          <cell r="BQ139">
            <v>1.2103814085114352E-2</v>
          </cell>
          <cell r="BR139">
            <v>0.30780308400497874</v>
          </cell>
          <cell r="BS139">
            <v>0.23177008722039097</v>
          </cell>
          <cell r="BT139">
            <v>0.26662052367349964</v>
          </cell>
          <cell r="BU139">
            <v>0.81591281917577452</v>
          </cell>
          <cell r="BV139">
            <v>0.34253391361201752</v>
          </cell>
          <cell r="BW139">
            <v>0.45490386226936463</v>
          </cell>
          <cell r="BX139">
            <v>0.46725886341346268</v>
          </cell>
          <cell r="BY139">
            <v>0.49175446298268977</v>
          </cell>
          <cell r="BZ139">
            <v>-0.39553762640049328</v>
          </cell>
          <cell r="CA139">
            <v>-4.0176828879510539E-2</v>
          </cell>
          <cell r="CB139">
            <v>-0.71847181882567046</v>
          </cell>
          <cell r="CC139">
            <v>-1.1949961818127197</v>
          </cell>
          <cell r="CD139">
            <v>-1.1541862741056743</v>
          </cell>
          <cell r="CE139">
            <v>-4.0809907707045401E-2</v>
          </cell>
        </row>
        <row r="140"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</row>
        <row r="141">
          <cell r="N141">
            <v>35781.130642476855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</row>
        <row r="142">
          <cell r="L142" t="e">
            <v>#REF!</v>
          </cell>
          <cell r="M142" t="e">
            <v>#REF!</v>
          </cell>
          <cell r="N142" t="e">
            <v>#REF!</v>
          </cell>
          <cell r="Q142">
            <v>76.535133318163403</v>
          </cell>
          <cell r="R142">
            <v>97.942742984624218</v>
          </cell>
          <cell r="S142">
            <v>53.422788509173181</v>
          </cell>
          <cell r="T142">
            <v>71.912813169509292</v>
          </cell>
          <cell r="U142">
            <v>70.55560521390862</v>
          </cell>
          <cell r="V142">
            <v>127.1873279736335</v>
          </cell>
          <cell r="W142">
            <v>94.59926169735175</v>
          </cell>
          <cell r="X142">
            <v>47.588840544149178</v>
          </cell>
          <cell r="Y142">
            <v>82.058772178296437</v>
          </cell>
          <cell r="Z142">
            <v>961.60703299351542</v>
          </cell>
          <cell r="AA142">
            <v>1106.5537343440355</v>
          </cell>
          <cell r="AE142">
            <v>253.7</v>
          </cell>
          <cell r="AF142">
            <v>1258.9000000000001</v>
          </cell>
          <cell r="AG142">
            <v>307.5</v>
          </cell>
          <cell r="AH142">
            <v>628.6</v>
          </cell>
          <cell r="AI142">
            <v>373.7</v>
          </cell>
          <cell r="AJ142">
            <v>374.7</v>
          </cell>
          <cell r="AP142">
            <v>-16.309425259404492</v>
          </cell>
          <cell r="AR142">
            <v>-230.96486668183661</v>
          </cell>
          <cell r="AS142">
            <v>-530.65725701537576</v>
          </cell>
          <cell r="AT142">
            <v>-320.2772114908268</v>
          </cell>
          <cell r="AY142">
            <v>197.42977902674491</v>
          </cell>
          <cell r="AZ142">
            <v>75.855150407826528</v>
          </cell>
          <cell r="BA142">
            <v>102.64996976197506</v>
          </cell>
          <cell r="BB142">
            <v>51.548641065530546</v>
          </cell>
          <cell r="BH142">
            <v>1303.4074836067064</v>
          </cell>
          <cell r="BI142">
            <v>321.76810317205559</v>
          </cell>
          <cell r="BJ142">
            <v>383.14237232123514</v>
          </cell>
          <cell r="BK142">
            <v>-68.089229001190233</v>
          </cell>
          <cell r="BZ142" t="e">
            <v>#REF!</v>
          </cell>
          <cell r="CA142" t="e">
            <v>#REF!</v>
          </cell>
          <cell r="CB142" t="e">
            <v>#REF!</v>
          </cell>
          <cell r="CC142">
            <v>75.855150407826528</v>
          </cell>
          <cell r="CD142" t="e">
            <v>#REF!</v>
          </cell>
        </row>
        <row r="143">
          <cell r="L143">
            <v>82.168000000000006</v>
          </cell>
          <cell r="N143">
            <v>82.168000000000006</v>
          </cell>
          <cell r="Q143">
            <v>152.01283043028573</v>
          </cell>
          <cell r="R143">
            <v>34.773126812437603</v>
          </cell>
          <cell r="S143">
            <v>66.4884524018901</v>
          </cell>
          <cell r="T143">
            <v>19.435201437592379</v>
          </cell>
          <cell r="U143">
            <v>33.044557190524358</v>
          </cell>
          <cell r="V143">
            <v>41.019891418236647</v>
          </cell>
          <cell r="W143">
            <v>42.606146909500019</v>
          </cell>
          <cell r="X143">
            <v>0</v>
          </cell>
          <cell r="Y143">
            <v>0</v>
          </cell>
          <cell r="AB143">
            <v>7.6353047354769915E-2</v>
          </cell>
          <cell r="AC143" t="str">
            <v xml:space="preserve"> </v>
          </cell>
          <cell r="AD143">
            <v>7.6353047354769915E-2</v>
          </cell>
          <cell r="AE143">
            <v>80.968000000000018</v>
          </cell>
          <cell r="AF143">
            <v>226.39999999999998</v>
          </cell>
          <cell r="AG143">
            <v>643.80000000000007</v>
          </cell>
          <cell r="AH143">
            <v>268.2</v>
          </cell>
          <cell r="AI143">
            <v>165.3</v>
          </cell>
          <cell r="AJ143">
            <v>164.3</v>
          </cell>
          <cell r="AP143">
            <v>1.1970666666666574</v>
          </cell>
          <cell r="AR143">
            <v>-491.78716956971437</v>
          </cell>
          <cell r="AS143">
            <v>-233.42687318756239</v>
          </cell>
          <cell r="AT143">
            <v>-98.811547598109911</v>
          </cell>
          <cell r="AY143">
            <v>-72.329566940000092</v>
          </cell>
          <cell r="AZ143">
            <v>46.319894589999898</v>
          </cell>
          <cell r="BA143">
            <v>25.815792559999913</v>
          </cell>
          <cell r="BH143">
            <v>-545.96420000000012</v>
          </cell>
          <cell r="BI143">
            <v>-168.72200000000001</v>
          </cell>
          <cell r="BJ143">
            <v>-391.11059999999998</v>
          </cell>
          <cell r="BK143">
            <v>78.130235950914539</v>
          </cell>
          <cell r="BQ143">
            <v>473.63463306000006</v>
          </cell>
          <cell r="BR143">
            <v>215.04189458999991</v>
          </cell>
          <cell r="BS143">
            <v>416.9263925599999</v>
          </cell>
          <cell r="BZ143">
            <v>38.049000000000007</v>
          </cell>
          <cell r="CA143">
            <v>40.092517940000093</v>
          </cell>
          <cell r="CB143">
            <v>60.301548543399676</v>
          </cell>
          <cell r="CC143">
            <v>46.319894589999898</v>
          </cell>
          <cell r="CD143">
            <v>-35.185500000000047</v>
          </cell>
          <cell r="CE143">
            <v>81.505394589999952</v>
          </cell>
          <cell r="CF143">
            <v>231.64483832828816</v>
          </cell>
        </row>
        <row r="144">
          <cell r="L144">
            <v>57.8</v>
          </cell>
          <cell r="N144">
            <v>57.8</v>
          </cell>
          <cell r="Q144">
            <v>38.131343649426853</v>
          </cell>
          <cell r="R144">
            <v>32.850204666647272</v>
          </cell>
          <cell r="S144">
            <v>34.492764524568877</v>
          </cell>
          <cell r="T144">
            <v>30.836777536248412</v>
          </cell>
          <cell r="U144">
            <v>40.335458439382421</v>
          </cell>
          <cell r="V144">
            <v>28.935680613889957</v>
          </cell>
          <cell r="W144">
            <v>83.662562643246162</v>
          </cell>
          <cell r="X144">
            <v>52.748734581888783</v>
          </cell>
          <cell r="Y144">
            <v>52.748734581888783</v>
          </cell>
          <cell r="AA144">
            <v>512.93305881892422</v>
          </cell>
          <cell r="AB144">
            <v>5.3709547963996948E-2</v>
          </cell>
          <cell r="AC144" t="str">
            <v xml:space="preserve"> </v>
          </cell>
          <cell r="AD144">
            <v>5.3709547963996948E-2</v>
          </cell>
          <cell r="AE144">
            <v>60.6</v>
          </cell>
          <cell r="AF144">
            <v>50.8</v>
          </cell>
          <cell r="AG144">
            <v>638.6</v>
          </cell>
          <cell r="AH144">
            <v>62.8</v>
          </cell>
          <cell r="AI144">
            <v>165.7</v>
          </cell>
          <cell r="AJ144">
            <v>166.7</v>
          </cell>
          <cell r="AP144">
            <v>0</v>
          </cell>
          <cell r="AQ144">
            <v>6.790797581736669</v>
          </cell>
          <cell r="AR144">
            <v>-600.46865635057316</v>
          </cell>
          <cell r="AS144">
            <v>-29.949795333352725</v>
          </cell>
          <cell r="AT144">
            <v>-131.2072354754311</v>
          </cell>
          <cell r="AY144">
            <v>22.476616515600668</v>
          </cell>
          <cell r="AZ144">
            <v>30.407488795600713</v>
          </cell>
          <cell r="BA144">
            <v>-247.67332709439859</v>
          </cell>
          <cell r="BH144">
            <v>-571.36779999999999</v>
          </cell>
          <cell r="BI144">
            <v>2.7899999999999991</v>
          </cell>
          <cell r="BJ144">
            <v>-378.46139999999997</v>
          </cell>
          <cell r="BK144">
            <v>237.14163595091455</v>
          </cell>
          <cell r="BQ144">
            <v>593.84441651560064</v>
          </cell>
          <cell r="BR144">
            <v>27.617488795600714</v>
          </cell>
          <cell r="BS144">
            <v>130.78807290560138</v>
          </cell>
          <cell r="BZ144">
            <v>39</v>
          </cell>
          <cell r="CA144">
            <v>57.800574999999995</v>
          </cell>
          <cell r="CB144">
            <v>13.047924379000294</v>
          </cell>
          <cell r="CC144">
            <v>30.407488795600713</v>
          </cell>
          <cell r="CD144">
            <v>31.245587999999653</v>
          </cell>
          <cell r="CE144">
            <v>-0.83809920439894015</v>
          </cell>
          <cell r="CF144">
            <v>-2.6822961513764731</v>
          </cell>
        </row>
        <row r="145"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</row>
        <row r="146">
          <cell r="Q146">
            <v>66.711860024399471</v>
          </cell>
          <cell r="R146">
            <v>96.791493494399347</v>
          </cell>
          <cell r="S146">
            <v>27.433528871040053</v>
          </cell>
          <cell r="T146">
            <v>22.233528871040054</v>
          </cell>
          <cell r="U146">
            <v>16.033528871040055</v>
          </cell>
          <cell r="V146">
            <v>8.8335288710400555</v>
          </cell>
          <cell r="AP146">
            <v>86.35228332999958</v>
          </cell>
          <cell r="AQ146">
            <v>187.00347658439969</v>
          </cell>
          <cell r="AR146">
            <v>66.711860024399471</v>
          </cell>
          <cell r="AS146">
            <v>96.791493494399347</v>
          </cell>
          <cell r="AT146">
            <v>27.433528871040053</v>
          </cell>
        </row>
        <row r="147">
          <cell r="Q147">
            <v>9.8232732937639327</v>
          </cell>
          <cell r="R147">
            <v>1.1512494902248704</v>
          </cell>
          <cell r="S147">
            <v>25.989259638133127</v>
          </cell>
          <cell r="T147">
            <v>49.679284298469241</v>
          </cell>
          <cell r="U147">
            <v>54.522076342868566</v>
          </cell>
          <cell r="V147">
            <v>118.35379910259344</v>
          </cell>
          <cell r="AP147">
            <v>151.03829141059592</v>
          </cell>
          <cell r="AQ147">
            <v>16.211476176744696</v>
          </cell>
          <cell r="AR147">
            <v>9.8232732937639327</v>
          </cell>
          <cell r="AS147">
            <v>1.1512494902248704</v>
          </cell>
          <cell r="AT147">
            <v>25.989259638133127</v>
          </cell>
        </row>
        <row r="148"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</row>
        <row r="149"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</row>
        <row r="150">
          <cell r="L150">
            <v>1118.2606389705827</v>
          </cell>
          <cell r="Q150">
            <v>1062.0999999999999</v>
          </cell>
          <cell r="R150">
            <v>1060.5999999999999</v>
          </cell>
          <cell r="S150">
            <v>1075.2</v>
          </cell>
          <cell r="T150">
            <v>0</v>
          </cell>
          <cell r="U150">
            <v>0</v>
          </cell>
          <cell r="AP150">
            <v>1027.0999999999999</v>
          </cell>
          <cell r="AQ150">
            <v>1074.2</v>
          </cell>
          <cell r="AR150">
            <v>1062.0999999999999</v>
          </cell>
          <cell r="AS150">
            <v>1060.5999999999999</v>
          </cell>
          <cell r="AT150">
            <v>1075.2</v>
          </cell>
        </row>
        <row r="151">
          <cell r="L151" t="e">
            <v>#REF!</v>
          </cell>
          <cell r="AE151">
            <v>-23.5</v>
          </cell>
          <cell r="AF151">
            <v>-23.5</v>
          </cell>
          <cell r="AG151">
            <v>23.5</v>
          </cell>
          <cell r="AH151">
            <v>23.5</v>
          </cell>
          <cell r="AP151">
            <v>23.5</v>
          </cell>
          <cell r="AQ151">
            <v>23.5</v>
          </cell>
          <cell r="AR151">
            <v>-23.5</v>
          </cell>
          <cell r="AS151">
            <v>-23.5</v>
          </cell>
          <cell r="AT151">
            <v>0</v>
          </cell>
        </row>
        <row r="152">
          <cell r="Q152">
            <v>54.716666666666669</v>
          </cell>
          <cell r="R152">
            <v>54.716666666666669</v>
          </cell>
          <cell r="S152">
            <v>54.716666666666669</v>
          </cell>
          <cell r="T152">
            <v>54.716666666666669</v>
          </cell>
          <cell r="U152">
            <v>54.716666666666669</v>
          </cell>
          <cell r="V152">
            <v>54.716666666666669</v>
          </cell>
          <cell r="W152">
            <v>54.716666666666669</v>
          </cell>
          <cell r="X152">
            <v>54.716666666666669</v>
          </cell>
          <cell r="Y152">
            <v>54.716666666666669</v>
          </cell>
          <cell r="Z152">
            <v>54.716666666666669</v>
          </cell>
          <cell r="AP152">
            <v>54.716666666666669</v>
          </cell>
          <cell r="AQ152">
            <v>54.716666666666669</v>
          </cell>
          <cell r="AR152">
            <v>54.716666666666669</v>
          </cell>
          <cell r="AS152">
            <v>54.716666666666669</v>
          </cell>
          <cell r="AT152">
            <v>54.716666666666669</v>
          </cell>
        </row>
        <row r="153">
          <cell r="Q153">
            <v>1.6583333333333332</v>
          </cell>
          <cell r="R153">
            <v>1.6583333333333332</v>
          </cell>
          <cell r="S153">
            <v>1.6583333333333332</v>
          </cell>
          <cell r="T153">
            <v>1.6583333333333332</v>
          </cell>
          <cell r="U153">
            <v>1.6583333333333332</v>
          </cell>
          <cell r="V153">
            <v>1.6583333333333332</v>
          </cell>
          <cell r="W153">
            <v>1.6583333333333332</v>
          </cell>
          <cell r="X153">
            <v>1.6583333333333332</v>
          </cell>
          <cell r="Y153">
            <v>1.6583333333333332</v>
          </cell>
          <cell r="Z153">
            <v>1.6583333333333332</v>
          </cell>
          <cell r="AP153">
            <v>1.6583333333333332</v>
          </cell>
          <cell r="AQ153">
            <v>1.6583333333333332</v>
          </cell>
          <cell r="AR153">
            <v>1.6583333333333332</v>
          </cell>
          <cell r="AS153">
            <v>1.6583333333333332</v>
          </cell>
          <cell r="AT153">
            <v>1.6583333333333332</v>
          </cell>
        </row>
        <row r="164">
          <cell r="L164" t="str">
            <v>TESORERIA</v>
          </cell>
          <cell r="M164" t="str">
            <v>RESTO</v>
          </cell>
          <cell r="N164" t="str">
            <v>TOTAL</v>
          </cell>
          <cell r="Q164" t="str">
            <v>Observ.</v>
          </cell>
          <cell r="R164" t="str">
            <v>Observ.</v>
          </cell>
          <cell r="S164" t="str">
            <v>Observ.</v>
          </cell>
          <cell r="T164" t="str">
            <v>Observ.</v>
          </cell>
          <cell r="U164" t="str">
            <v>Observ.</v>
          </cell>
          <cell r="V164" t="str">
            <v>Observ.</v>
          </cell>
          <cell r="W164" t="str">
            <v>Observ.</v>
          </cell>
          <cell r="X164" t="str">
            <v>Observ.</v>
          </cell>
          <cell r="Y164" t="str">
            <v>Observ.</v>
          </cell>
          <cell r="Z164" t="str">
            <v>Observ.</v>
          </cell>
          <cell r="AA164" t="str">
            <v xml:space="preserve">Total </v>
          </cell>
          <cell r="AB164" t="str">
            <v>% PIB</v>
          </cell>
          <cell r="AC164" t="str">
            <v>% PIB</v>
          </cell>
          <cell r="AD164" t="str">
            <v>% PIB</v>
          </cell>
          <cell r="AE164" t="str">
            <v>Progr.</v>
          </cell>
          <cell r="AF164" t="str">
            <v>Progr.</v>
          </cell>
          <cell r="AG164" t="str">
            <v>Progr.</v>
          </cell>
          <cell r="AH164" t="str">
            <v>Progr.</v>
          </cell>
          <cell r="AI164" t="str">
            <v>Progr.</v>
          </cell>
          <cell r="AJ164" t="str">
            <v>Progr.</v>
          </cell>
          <cell r="AK164" t="str">
            <v>Progr.</v>
          </cell>
          <cell r="AL164" t="str">
            <v>Progr.</v>
          </cell>
          <cell r="AM164" t="str">
            <v>Progr.</v>
          </cell>
          <cell r="AP164" t="str">
            <v>Observ.-Prog.</v>
          </cell>
          <cell r="AQ164" t="str">
            <v>Observ.-Prog.</v>
          </cell>
          <cell r="AR164" t="str">
            <v>Observ.-Prog.</v>
          </cell>
          <cell r="AS164" t="str">
            <v>Observ.-Prog.</v>
          </cell>
          <cell r="AT164" t="str">
            <v>Observ.-Prog.</v>
          </cell>
          <cell r="AU164" t="str">
            <v>Observ-Prog</v>
          </cell>
          <cell r="AV164" t="str">
            <v>Observ-Prog</v>
          </cell>
          <cell r="AW164" t="str">
            <v>Observ-Prog</v>
          </cell>
          <cell r="AY164" t="str">
            <v>Observ.</v>
          </cell>
          <cell r="AZ164" t="str">
            <v>Observ.</v>
          </cell>
          <cell r="BA164" t="str">
            <v>Observ.</v>
          </cell>
          <cell r="BB164" t="str">
            <v>Observ.</v>
          </cell>
          <cell r="BC164" t="str">
            <v>Observ.</v>
          </cell>
          <cell r="BD164" t="str">
            <v>Observ.</v>
          </cell>
          <cell r="BE164" t="str">
            <v>Observ.</v>
          </cell>
          <cell r="BH164" t="str">
            <v>Progr.</v>
          </cell>
          <cell r="BI164" t="str">
            <v>Progr.</v>
          </cell>
          <cell r="BJ164" t="str">
            <v>Progr.</v>
          </cell>
          <cell r="BK164" t="str">
            <v>Progr.</v>
          </cell>
          <cell r="BL164" t="str">
            <v>Progr.</v>
          </cell>
          <cell r="BM164" t="str">
            <v>Progr.</v>
          </cell>
          <cell r="BN164" t="str">
            <v>Progr.</v>
          </cell>
          <cell r="BQ164" t="str">
            <v>Observ-Progr</v>
          </cell>
          <cell r="BR164" t="str">
            <v>Observ-Progr</v>
          </cell>
          <cell r="BS164" t="str">
            <v>Observ-Progr</v>
          </cell>
          <cell r="BT164" t="str">
            <v>Observ-Progr</v>
          </cell>
          <cell r="BU164" t="str">
            <v>Observ-Progr</v>
          </cell>
          <cell r="BV164" t="str">
            <v>Observ-Progr</v>
          </cell>
          <cell r="BW164" t="str">
            <v>Observ-Progr</v>
          </cell>
          <cell r="BZ164" t="str">
            <v>% PIB Observ.</v>
          </cell>
          <cell r="CA164" t="str">
            <v>% PIB Progr</v>
          </cell>
        </row>
        <row r="165">
          <cell r="L165" t="str">
            <v>CSF</v>
          </cell>
          <cell r="M165" t="str">
            <v>SSF</v>
          </cell>
          <cell r="N165" t="str">
            <v>CSF+SSF</v>
          </cell>
          <cell r="Q165">
            <v>35490</v>
          </cell>
          <cell r="R165">
            <v>35521</v>
          </cell>
          <cell r="S165">
            <v>35551</v>
          </cell>
          <cell r="T165">
            <v>35582</v>
          </cell>
          <cell r="U165">
            <v>35612</v>
          </cell>
          <cell r="V165">
            <v>35643</v>
          </cell>
          <cell r="W165">
            <v>35674</v>
          </cell>
          <cell r="X165">
            <v>35704</v>
          </cell>
          <cell r="Y165">
            <v>35735</v>
          </cell>
          <cell r="Z165">
            <v>35765</v>
          </cell>
          <cell r="AA165">
            <v>1997</v>
          </cell>
          <cell r="AB165" t="str">
            <v>CSF</v>
          </cell>
          <cell r="AC165" t="str">
            <v>SSF</v>
          </cell>
          <cell r="AD165" t="str">
            <v>CSF+SSF</v>
          </cell>
          <cell r="AE165" t="str">
            <v>Ene</v>
          </cell>
          <cell r="AF165" t="str">
            <v>Feb</v>
          </cell>
          <cell r="AG165" t="str">
            <v>Mar</v>
          </cell>
          <cell r="AH165" t="str">
            <v>Abr</v>
          </cell>
          <cell r="AI165" t="str">
            <v>May</v>
          </cell>
          <cell r="AJ165" t="str">
            <v>Jun</v>
          </cell>
          <cell r="AK165" t="str">
            <v>Jul</v>
          </cell>
          <cell r="AL165" t="str">
            <v>Ago</v>
          </cell>
          <cell r="AM165" t="str">
            <v>Sep</v>
          </cell>
          <cell r="AP165" t="str">
            <v>Enero</v>
          </cell>
          <cell r="AQ165" t="str">
            <v>Febrero</v>
          </cell>
          <cell r="AR165" t="str">
            <v>Marzo</v>
          </cell>
          <cell r="AS165" t="str">
            <v>Abril</v>
          </cell>
          <cell r="AT165" t="str">
            <v>Mayo</v>
          </cell>
          <cell r="AU165" t="str">
            <v>Junio</v>
          </cell>
          <cell r="AV165" t="str">
            <v>Julio</v>
          </cell>
          <cell r="AW165" t="str">
            <v>Agosto</v>
          </cell>
          <cell r="AY165" t="str">
            <v>Ene-Feb</v>
          </cell>
          <cell r="AZ165" t="str">
            <v>Ene-Mar</v>
          </cell>
          <cell r="BA165" t="str">
            <v>Ene-Abr</v>
          </cell>
          <cell r="BB165" t="str">
            <v>Ene-May</v>
          </cell>
          <cell r="BC165" t="str">
            <v>Ene-Jun</v>
          </cell>
          <cell r="BD165" t="str">
            <v>Ene-Jul</v>
          </cell>
          <cell r="BE165" t="str">
            <v>Ene-Agos</v>
          </cell>
          <cell r="BH165" t="str">
            <v>Ene-Feb</v>
          </cell>
          <cell r="BI165" t="str">
            <v>Ene-Mar</v>
          </cell>
          <cell r="BJ165" t="str">
            <v>Ene-Abr</v>
          </cell>
          <cell r="BK165" t="str">
            <v>Ene-May</v>
          </cell>
          <cell r="BL165" t="str">
            <v>Ene-Jun</v>
          </cell>
          <cell r="BM165" t="str">
            <v>Ene-Jul</v>
          </cell>
          <cell r="BN165" t="str">
            <v>Ene-Agos</v>
          </cell>
          <cell r="BQ165" t="str">
            <v>Ene-Feb</v>
          </cell>
          <cell r="BR165" t="str">
            <v>Ene-Mar</v>
          </cell>
          <cell r="BS165" t="str">
            <v>Ene-Abr</v>
          </cell>
          <cell r="BT165" t="str">
            <v>Ene-May</v>
          </cell>
          <cell r="BU165" t="str">
            <v>Ene-Jun</v>
          </cell>
          <cell r="BV165" t="str">
            <v>Ene-Jul</v>
          </cell>
          <cell r="BW165" t="str">
            <v>Ene-Agos</v>
          </cell>
          <cell r="BZ165" t="str">
            <v>Ene-Jun</v>
          </cell>
          <cell r="CA165" t="str">
            <v>Ene-Jun</v>
          </cell>
        </row>
        <row r="166">
          <cell r="Q166">
            <v>1109.4225440623406</v>
          </cell>
          <cell r="R166">
            <v>1134.5557351198786</v>
          </cell>
          <cell r="S166">
            <v>1176.195992173285</v>
          </cell>
          <cell r="T166">
            <v>1370.897725629982</v>
          </cell>
          <cell r="U166">
            <v>1496.0323988665925</v>
          </cell>
          <cell r="V166">
            <v>1513.2518808554255</v>
          </cell>
          <cell r="W166">
            <v>1283.5524586979645</v>
          </cell>
          <cell r="X166">
            <v>1327.6792521698108</v>
          </cell>
          <cell r="Y166">
            <v>939.49260787227013</v>
          </cell>
          <cell r="Z166">
            <v>1423.5621228785751</v>
          </cell>
          <cell r="AA166">
            <v>13585.217358032784</v>
          </cell>
          <cell r="AB166">
            <v>12.086825027770352</v>
          </cell>
          <cell r="AC166" t="e">
            <v>#VALUE!</v>
          </cell>
          <cell r="AD166">
            <v>12.086825027770352</v>
          </cell>
          <cell r="AE166">
            <v>726.33585039237164</v>
          </cell>
          <cell r="AF166">
            <v>1438.1227019431008</v>
          </cell>
          <cell r="AG166">
            <v>1024.6103000000001</v>
          </cell>
          <cell r="AH166">
            <v>1219.2702560502198</v>
          </cell>
          <cell r="AI166">
            <v>1025.0579905407249</v>
          </cell>
          <cell r="AJ166">
            <v>1318.5125198987557</v>
          </cell>
          <cell r="AK166">
            <v>1386.8531636086091</v>
          </cell>
          <cell r="AL166">
            <v>1364.2976459563383</v>
          </cell>
          <cell r="AP166">
            <v>13.374136032745128</v>
          </cell>
          <cell r="AQ166">
            <v>-120.63932571623809</v>
          </cell>
          <cell r="AR166">
            <v>84.812244062340596</v>
          </cell>
          <cell r="AS166">
            <v>-84.714520930341223</v>
          </cell>
          <cell r="AT166">
            <v>151.13800163256019</v>
          </cell>
          <cell r="AU166">
            <v>52.385205731226279</v>
          </cell>
          <cell r="AV166">
            <v>109.17923525798346</v>
          </cell>
          <cell r="AW166">
            <v>148.95423489908717</v>
          </cell>
          <cell r="AY166">
            <v>2057.1933626519794</v>
          </cell>
          <cell r="AZ166">
            <v>3166.6159067143203</v>
          </cell>
          <cell r="BA166">
            <v>4301.1716418341994</v>
          </cell>
          <cell r="BB166">
            <v>5477.3676340074853</v>
          </cell>
          <cell r="BC166">
            <v>6848.2653596374657</v>
          </cell>
          <cell r="BD166">
            <v>8344.2977585040589</v>
          </cell>
          <cell r="BE166">
            <v>9857.549639359484</v>
          </cell>
          <cell r="BH166">
            <v>2106.4596832266393</v>
          </cell>
          <cell r="BI166">
            <v>3189.068852335472</v>
          </cell>
          <cell r="BJ166">
            <v>4408.3391083856923</v>
          </cell>
          <cell r="BK166">
            <v>5433.3970989264171</v>
          </cell>
          <cell r="BL166">
            <v>6751.9096188251733</v>
          </cell>
          <cell r="BM166">
            <v>8138.7627824337824</v>
          </cell>
          <cell r="BN166">
            <v>9503.0604283901212</v>
          </cell>
          <cell r="BQ166">
            <v>-49.266320574659602</v>
          </cell>
          <cell r="BR166">
            <v>-22.452945621152274</v>
          </cell>
          <cell r="BS166">
            <v>-107.16746655149332</v>
          </cell>
          <cell r="BT166">
            <v>43.970535081066949</v>
          </cell>
          <cell r="BU166">
            <v>96.355740812292964</v>
          </cell>
          <cell r="BV166">
            <v>205.53497607027657</v>
          </cell>
          <cell r="BW166">
            <v>354.48921096936283</v>
          </cell>
          <cell r="BZ166">
            <v>6.1338717767530824</v>
          </cell>
          <cell r="CA166">
            <v>6.047567621166456</v>
          </cell>
        </row>
        <row r="167">
          <cell r="Q167">
            <v>918.67541202805035</v>
          </cell>
          <cell r="R167">
            <v>1041.3214851985499</v>
          </cell>
          <cell r="S167">
            <v>1060.4619888837797</v>
          </cell>
          <cell r="T167">
            <v>1183.4589118603099</v>
          </cell>
          <cell r="U167">
            <v>1175.3498713699</v>
          </cell>
          <cell r="V167">
            <v>1300.8273561133799</v>
          </cell>
          <cell r="W167">
            <v>1030.2689678214899</v>
          </cell>
          <cell r="X167">
            <v>1285.17972252666</v>
          </cell>
          <cell r="Y167">
            <v>916.57072490871997</v>
          </cell>
          <cell r="Z167">
            <v>1367.4223958232524</v>
          </cell>
          <cell r="AA167">
            <v>13075.612779912504</v>
          </cell>
          <cell r="AB167">
            <v>11.611762310490025</v>
          </cell>
          <cell r="AC167" t="e">
            <v>#VALUE!</v>
          </cell>
          <cell r="AD167">
            <v>11.611762310490025</v>
          </cell>
          <cell r="AE167">
            <v>653.77829999999994</v>
          </cell>
          <cell r="AF167">
            <v>1354.6194</v>
          </cell>
          <cell r="AG167">
            <v>786.88030000000003</v>
          </cell>
          <cell r="AH167">
            <v>1121.4405222222222</v>
          </cell>
          <cell r="AI167">
            <v>935.23733791019799</v>
          </cell>
          <cell r="AJ167">
            <v>1193.5068379101976</v>
          </cell>
          <cell r="AK167">
            <v>1019.9875954975064</v>
          </cell>
          <cell r="AL167">
            <v>1247.3770828528786</v>
          </cell>
          <cell r="AP167">
            <v>-76.766353117949848</v>
          </cell>
          <cell r="AQ167">
            <v>-135.55540350363995</v>
          </cell>
          <cell r="AR167">
            <v>131.7951120280502</v>
          </cell>
          <cell r="AS167">
            <v>-80.119037023672178</v>
          </cell>
          <cell r="AT167">
            <v>125.22465097358187</v>
          </cell>
          <cell r="AU167">
            <v>-10.047926049887893</v>
          </cell>
          <cell r="AV167">
            <v>155.36227587239364</v>
          </cell>
          <cell r="AW167">
            <v>53.450273260501262</v>
          </cell>
          <cell r="AY167">
            <v>1796.0759433784101</v>
          </cell>
          <cell r="AZ167">
            <v>2714.7513554064603</v>
          </cell>
          <cell r="BA167">
            <v>3756.0728406050102</v>
          </cell>
          <cell r="BB167">
            <v>4816.5348294887908</v>
          </cell>
          <cell r="BC167">
            <v>5999.9937413490998</v>
          </cell>
          <cell r="BD167">
            <v>7175.3436127189998</v>
          </cell>
          <cell r="BE167">
            <v>8476.170968832379</v>
          </cell>
          <cell r="BH167">
            <v>2008.3977</v>
          </cell>
          <cell r="BI167">
            <v>2795.2779999999998</v>
          </cell>
          <cell r="BJ167">
            <v>3916.7185222222224</v>
          </cell>
          <cell r="BK167">
            <v>4851.9558601324197</v>
          </cell>
          <cell r="BL167">
            <v>6045.4626980426183</v>
          </cell>
          <cell r="BM167">
            <v>7065.4502935401251</v>
          </cell>
          <cell r="BN167">
            <v>8312.8273763930047</v>
          </cell>
          <cell r="BQ167">
            <v>-212.32175662158997</v>
          </cell>
          <cell r="BR167">
            <v>-80.526644593539771</v>
          </cell>
          <cell r="BS167">
            <v>-160.64568161721201</v>
          </cell>
          <cell r="BT167">
            <v>-35.421030643630175</v>
          </cell>
          <cell r="BU167">
            <v>-45.468956693518301</v>
          </cell>
          <cell r="BV167">
            <v>109.89331917887466</v>
          </cell>
          <cell r="BW167">
            <v>163.34359243937433</v>
          </cell>
          <cell r="BZ167">
            <v>5.3740896910432614</v>
          </cell>
          <cell r="CA167">
            <v>5.4148154420961596</v>
          </cell>
        </row>
        <row r="168">
          <cell r="Q168">
            <v>612.18613506100019</v>
          </cell>
          <cell r="R168">
            <v>752.90155518899996</v>
          </cell>
          <cell r="S168">
            <v>709.49727737799981</v>
          </cell>
          <cell r="T168">
            <v>851.27870428699998</v>
          </cell>
          <cell r="U168">
            <v>803.17442898100001</v>
          </cell>
          <cell r="V168">
            <v>972.70713087999991</v>
          </cell>
          <cell r="W168">
            <v>690.39096822800002</v>
          </cell>
          <cell r="X168">
            <v>919.5669539930002</v>
          </cell>
          <cell r="Y168">
            <v>560.75002455699996</v>
          </cell>
          <cell r="Z168">
            <v>976.01564914280027</v>
          </cell>
          <cell r="AA168">
            <v>9152.5181370445007</v>
          </cell>
          <cell r="AB168">
            <v>8.0643945886236565</v>
          </cell>
          <cell r="AC168" t="e">
            <v>#VALUE!</v>
          </cell>
          <cell r="AD168">
            <v>8.0643945886236565</v>
          </cell>
          <cell r="AE168">
            <v>372.33579999999995</v>
          </cell>
          <cell r="AF168">
            <v>1072.5493999999999</v>
          </cell>
          <cell r="AG168">
            <v>494.41030000000001</v>
          </cell>
          <cell r="AH168">
            <v>798.19579999999996</v>
          </cell>
          <cell r="AI168">
            <v>600.26139999999998</v>
          </cell>
          <cell r="AJ168">
            <v>857.12189999999987</v>
          </cell>
          <cell r="AK168">
            <v>668.19430000000011</v>
          </cell>
          <cell r="AL168">
            <v>897.23910000000001</v>
          </cell>
          <cell r="AP168">
            <v>-28.368856882299951</v>
          </cell>
          <cell r="AQ168">
            <v>-112.46703376999994</v>
          </cell>
          <cell r="AR168">
            <v>117.77583506100018</v>
          </cell>
          <cell r="AS168">
            <v>-45.294244810999999</v>
          </cell>
          <cell r="AT168">
            <v>109.23587737799983</v>
          </cell>
          <cell r="AU168">
            <v>-5.8431957129998864</v>
          </cell>
          <cell r="AV168">
            <v>134.98012898099989</v>
          </cell>
          <cell r="AW168">
            <v>75.468030879999901</v>
          </cell>
          <cell r="AY168">
            <v>1304.0493093476998</v>
          </cell>
          <cell r="AZ168">
            <v>1916.2354444087</v>
          </cell>
          <cell r="BA168">
            <v>2669.1369995977002</v>
          </cell>
          <cell r="BB168">
            <v>3378.6342769757002</v>
          </cell>
          <cell r="BC168">
            <v>4229.9129812626998</v>
          </cell>
          <cell r="BD168">
            <v>5033.0874102437001</v>
          </cell>
          <cell r="BE168">
            <v>6005.7945411236997</v>
          </cell>
          <cell r="BH168">
            <v>1444.8851999999999</v>
          </cell>
          <cell r="BI168">
            <v>1939.2954999999999</v>
          </cell>
          <cell r="BJ168">
            <v>2737.4913000000001</v>
          </cell>
          <cell r="BK168">
            <v>3337.7527</v>
          </cell>
          <cell r="BL168">
            <v>4194.8746000000001</v>
          </cell>
          <cell r="BM168">
            <v>4863.0688999999993</v>
          </cell>
          <cell r="BN168">
            <v>5760.3079999999991</v>
          </cell>
          <cell r="BQ168">
            <v>-140.83589065230001</v>
          </cell>
          <cell r="BR168">
            <v>-23.060055591299829</v>
          </cell>
          <cell r="BS168">
            <v>-68.354300402299941</v>
          </cell>
          <cell r="BT168">
            <v>40.881576975699772</v>
          </cell>
          <cell r="BU168">
            <v>35.038381262699659</v>
          </cell>
          <cell r="BV168">
            <v>170.0185102437008</v>
          </cell>
          <cell r="BW168">
            <v>245.48654112370059</v>
          </cell>
          <cell r="BZ168">
            <v>3.7886592430849206</v>
          </cell>
          <cell r="CA168">
            <v>3.7572759764263166</v>
          </cell>
        </row>
        <row r="169">
          <cell r="Q169">
            <v>547.25089320100017</v>
          </cell>
          <cell r="R169">
            <v>273.53488764100001</v>
          </cell>
          <cell r="S169">
            <v>633.26266243399982</v>
          </cell>
          <cell r="T169">
            <v>407.06395279499992</v>
          </cell>
          <cell r="U169">
            <v>716.37736025599997</v>
          </cell>
          <cell r="V169">
            <v>457.37705655100001</v>
          </cell>
          <cell r="W169">
            <v>587.30996725600005</v>
          </cell>
          <cell r="AE169">
            <v>300.03099999999995</v>
          </cell>
          <cell r="AF169">
            <v>412.96669999999995</v>
          </cell>
          <cell r="AG169">
            <v>411.47919999999999</v>
          </cell>
          <cell r="AH169">
            <v>256.96799999999996</v>
          </cell>
          <cell r="AI169">
            <v>517.72820000000002</v>
          </cell>
          <cell r="AJ169">
            <v>367.72089999999997</v>
          </cell>
          <cell r="AK169">
            <v>564.85660000000007</v>
          </cell>
          <cell r="AL169">
            <v>375.6336</v>
          </cell>
          <cell r="AP169">
            <v>-56.474356882299986</v>
          </cell>
          <cell r="AQ169">
            <v>-44.584800674999997</v>
          </cell>
          <cell r="AR169">
            <v>135.77169320100018</v>
          </cell>
          <cell r="AT169">
            <v>115.53446243399981</v>
          </cell>
          <cell r="AU169">
            <v>39.343052794999949</v>
          </cell>
          <cell r="AV169">
            <v>151.5207602559999</v>
          </cell>
          <cell r="AW169">
            <v>81.743456551000008</v>
          </cell>
          <cell r="AY169">
            <v>611.93854244269994</v>
          </cell>
          <cell r="AZ169">
            <v>1159.1894356437001</v>
          </cell>
          <cell r="BA169">
            <v>1432.7243232847002</v>
          </cell>
          <cell r="BB169">
            <v>2065.9869857187</v>
          </cell>
          <cell r="BC169">
            <v>2473.0509385136997</v>
          </cell>
          <cell r="BD169">
            <v>3189.4282987696997</v>
          </cell>
          <cell r="BE169">
            <v>3646.8053553206996</v>
          </cell>
          <cell r="BH169">
            <v>712.9976999999999</v>
          </cell>
          <cell r="BI169">
            <v>1124.4768999999999</v>
          </cell>
          <cell r="BJ169">
            <v>1381.4449</v>
          </cell>
          <cell r="BK169">
            <v>1899.1731</v>
          </cell>
          <cell r="BL169">
            <v>2266.8939999999998</v>
          </cell>
          <cell r="BM169">
            <v>2831.7505999999998</v>
          </cell>
          <cell r="BN169">
            <v>3207.3842</v>
          </cell>
          <cell r="BQ169">
            <v>-101.05915755729995</v>
          </cell>
          <cell r="BR169">
            <v>34.712535643700221</v>
          </cell>
          <cell r="BS169">
            <v>51.279423284700215</v>
          </cell>
          <cell r="BT169">
            <v>166.81388571870002</v>
          </cell>
          <cell r="BU169">
            <v>206.15693851369997</v>
          </cell>
          <cell r="BV169">
            <v>357.67769876969987</v>
          </cell>
          <cell r="BW169">
            <v>439.42115532069965</v>
          </cell>
          <cell r="BZ169">
            <v>2.2150685695720389</v>
          </cell>
          <cell r="CA169">
            <v>2.0304173972935824</v>
          </cell>
        </row>
        <row r="170">
          <cell r="Q170">
            <v>64.935241859999991</v>
          </cell>
          <cell r="R170">
            <v>479.36666754800001</v>
          </cell>
          <cell r="S170">
            <v>76.234614944000015</v>
          </cell>
          <cell r="T170">
            <v>444.214751492</v>
          </cell>
          <cell r="U170">
            <v>86.797068725000017</v>
          </cell>
          <cell r="V170">
            <v>515.3300743289999</v>
          </cell>
          <cell r="W170">
            <v>103.08100097199998</v>
          </cell>
          <cell r="AE170">
            <v>72.3048</v>
          </cell>
          <cell r="AF170">
            <v>659.58270000000005</v>
          </cell>
          <cell r="AG170">
            <v>82.931100000000001</v>
          </cell>
          <cell r="AH170">
            <v>541.2278</v>
          </cell>
          <cell r="AI170">
            <v>82.533199999999994</v>
          </cell>
          <cell r="AJ170">
            <v>489.40099999999995</v>
          </cell>
          <cell r="AK170">
            <v>103.3377</v>
          </cell>
          <cell r="AL170">
            <v>521.60550000000001</v>
          </cell>
          <cell r="AP170">
            <v>28.105500000000006</v>
          </cell>
          <cell r="AQ170">
            <v>-67.882233095000061</v>
          </cell>
          <cell r="AR170">
            <v>-17.99585814000001</v>
          </cell>
          <cell r="AT170">
            <v>-6.298585055999979</v>
          </cell>
          <cell r="AU170">
            <v>-45.186248507999949</v>
          </cell>
          <cell r="AV170">
            <v>-16.540631274999981</v>
          </cell>
          <cell r="AW170">
            <v>-6.2754256710001073</v>
          </cell>
          <cell r="AY170">
            <v>692.11076690499999</v>
          </cell>
          <cell r="AZ170">
            <v>757.04600876500001</v>
          </cell>
          <cell r="BA170">
            <v>1236.412676313</v>
          </cell>
          <cell r="BB170">
            <v>1312.647291257</v>
          </cell>
          <cell r="BC170">
            <v>1756.862042749</v>
          </cell>
          <cell r="BD170">
            <v>1843.6591114739999</v>
          </cell>
          <cell r="BE170">
            <v>2358.9891858029996</v>
          </cell>
          <cell r="BH170">
            <v>731.88750000000005</v>
          </cell>
          <cell r="BI170">
            <v>814.81860000000006</v>
          </cell>
          <cell r="BJ170">
            <v>1356.0464000000002</v>
          </cell>
          <cell r="BK170">
            <v>1438.5796000000003</v>
          </cell>
          <cell r="BL170">
            <v>1927.9806000000003</v>
          </cell>
          <cell r="BM170">
            <v>2031.3183000000004</v>
          </cell>
          <cell r="BN170">
            <v>2552.9238000000005</v>
          </cell>
          <cell r="BQ170">
            <v>-39.776733095000054</v>
          </cell>
          <cell r="BR170">
            <v>-57.77259123500005</v>
          </cell>
          <cell r="BS170">
            <v>-119.63372368700016</v>
          </cell>
          <cell r="BT170">
            <v>-125.93230874300025</v>
          </cell>
          <cell r="BU170">
            <v>-171.11855725100031</v>
          </cell>
          <cell r="BV170">
            <v>-187.65918852600043</v>
          </cell>
          <cell r="BW170">
            <v>-193.93461419700088</v>
          </cell>
          <cell r="BZ170">
            <v>1.573590673512882</v>
          </cell>
          <cell r="CA170">
            <v>1.726858579132734</v>
          </cell>
        </row>
        <row r="171">
          <cell r="Q171">
            <v>230.41582564200002</v>
          </cell>
          <cell r="R171">
            <v>208.70567652300002</v>
          </cell>
          <cell r="S171">
            <v>278.76066448540001</v>
          </cell>
          <cell r="T171">
            <v>262.92810880995995</v>
          </cell>
          <cell r="U171">
            <v>309.66857646900002</v>
          </cell>
          <cell r="V171">
            <v>275.746238785</v>
          </cell>
          <cell r="W171">
            <v>299.01292254214991</v>
          </cell>
          <cell r="X171">
            <v>317.95930432717</v>
          </cell>
          <cell r="Y171">
            <v>308.058088183</v>
          </cell>
          <cell r="Z171">
            <v>340.72488169626354</v>
          </cell>
          <cell r="AA171">
            <v>3197.1848572169438</v>
          </cell>
          <cell r="AB171">
            <v>2.7631307308090571</v>
          </cell>
          <cell r="AC171" t="e">
            <v>#VALUE!</v>
          </cell>
          <cell r="AD171">
            <v>2.7631307308090571</v>
          </cell>
          <cell r="AE171">
            <v>220</v>
          </cell>
          <cell r="AF171">
            <v>220</v>
          </cell>
          <cell r="AG171">
            <v>220</v>
          </cell>
          <cell r="AH171">
            <v>240</v>
          </cell>
          <cell r="AI171">
            <v>250</v>
          </cell>
          <cell r="AJ171">
            <v>250</v>
          </cell>
          <cell r="AK171">
            <v>267.2</v>
          </cell>
          <cell r="AL171">
            <v>267.5</v>
          </cell>
          <cell r="AP171">
            <v>-44.580802537000011</v>
          </cell>
          <cell r="AQ171">
            <v>-30.214627709000013</v>
          </cell>
          <cell r="AR171">
            <v>10.415825642000016</v>
          </cell>
          <cell r="AS171">
            <v>-31.294323476999978</v>
          </cell>
          <cell r="AT171">
            <v>28.760664485400014</v>
          </cell>
          <cell r="AU171">
            <v>12.928108809959951</v>
          </cell>
          <cell r="AV171">
            <v>42.468576469000027</v>
          </cell>
          <cell r="AW171">
            <v>8.2462387850000027</v>
          </cell>
          <cell r="AY171">
            <v>365.20456975399998</v>
          </cell>
          <cell r="AZ171">
            <v>595.62039539600005</v>
          </cell>
          <cell r="BA171">
            <v>804.32607191900001</v>
          </cell>
          <cell r="BB171">
            <v>1083.0867364044002</v>
          </cell>
          <cell r="BC171">
            <v>1346.0148452143601</v>
          </cell>
          <cell r="BD171">
            <v>1655.6834216833599</v>
          </cell>
          <cell r="BE171">
            <v>1931.42966046836</v>
          </cell>
          <cell r="BH171">
            <v>440.00000000000006</v>
          </cell>
          <cell r="BI171">
            <v>660</v>
          </cell>
          <cell r="BJ171">
            <v>900</v>
          </cell>
          <cell r="BK171">
            <v>1150</v>
          </cell>
          <cell r="BL171">
            <v>1400</v>
          </cell>
          <cell r="BM171">
            <v>1667.2</v>
          </cell>
          <cell r="BN171">
            <v>1934.7</v>
          </cell>
          <cell r="BQ171">
            <v>-74.79543024600008</v>
          </cell>
          <cell r="BR171">
            <v>-64.379604604000065</v>
          </cell>
          <cell r="BS171">
            <v>-95.673928080999985</v>
          </cell>
          <cell r="BT171">
            <v>-66.913263595599915</v>
          </cell>
          <cell r="BU171">
            <v>-53.985154785639963</v>
          </cell>
          <cell r="BV171">
            <v>-11.516578316640107</v>
          </cell>
          <cell r="BW171">
            <v>-3.2703395316400474</v>
          </cell>
          <cell r="BZ171">
            <v>1.2056020081832963</v>
          </cell>
          <cell r="CA171">
            <v>1.2539555692551199</v>
          </cell>
        </row>
        <row r="172">
          <cell r="Q172">
            <v>87.581100000000021</v>
          </cell>
          <cell r="R172">
            <v>75.481886342485012</v>
          </cell>
          <cell r="S172">
            <v>100.79985627792065</v>
          </cell>
          <cell r="T172">
            <v>96.822372804126232</v>
          </cell>
          <cell r="U172">
            <v>119.95336933611877</v>
          </cell>
          <cell r="V172">
            <v>106.80132008960814</v>
          </cell>
          <cell r="W172">
            <v>121.30396975051718</v>
          </cell>
          <cell r="X172">
            <v>123.15117546677656</v>
          </cell>
          <cell r="Y172">
            <v>120.73640728030996</v>
          </cell>
          <cell r="Z172">
            <v>131.96731670782302</v>
          </cell>
          <cell r="AA172">
            <v>1221.3033438096857</v>
          </cell>
          <cell r="AB172">
            <v>1.0069033117662627</v>
          </cell>
          <cell r="AC172" t="str">
            <v xml:space="preserve"> </v>
          </cell>
          <cell r="AD172">
            <v>1.0069033117662627</v>
          </cell>
          <cell r="AE172">
            <v>79.530992176990523</v>
          </cell>
          <cell r="AF172">
            <v>79.5</v>
          </cell>
          <cell r="AG172">
            <v>79.5</v>
          </cell>
          <cell r="AH172">
            <v>86.8</v>
          </cell>
          <cell r="AI172">
            <v>90.4</v>
          </cell>
          <cell r="AJ172">
            <v>90.4</v>
          </cell>
          <cell r="AK172">
            <v>96.6</v>
          </cell>
          <cell r="AL172">
            <v>96.7</v>
          </cell>
          <cell r="AP172">
            <v>-17.211794713990507</v>
          </cell>
          <cell r="AQ172">
            <v>-5.1146277089999614</v>
          </cell>
          <cell r="AR172">
            <v>8.0811000000000206</v>
          </cell>
          <cell r="AS172">
            <v>-11.318113657514985</v>
          </cell>
          <cell r="AT172">
            <v>10.399856277920648</v>
          </cell>
          <cell r="AU172">
            <v>6.4223728041262262</v>
          </cell>
          <cell r="AV172">
            <v>23.353369336118774</v>
          </cell>
          <cell r="AW172">
            <v>10.101320089608137</v>
          </cell>
          <cell r="AY172">
            <v>136.70456975400006</v>
          </cell>
          <cell r="AZ172">
            <v>224.28566975400008</v>
          </cell>
          <cell r="BA172">
            <v>299.76755609648512</v>
          </cell>
          <cell r="BB172">
            <v>400.56741237440576</v>
          </cell>
          <cell r="BC172">
            <v>497.38978517853201</v>
          </cell>
          <cell r="BD172">
            <v>617.34315451465079</v>
          </cell>
          <cell r="BE172">
            <v>724.1444746042589</v>
          </cell>
          <cell r="BH172">
            <v>159.03099217699054</v>
          </cell>
          <cell r="BI172">
            <v>238.53099217699054</v>
          </cell>
          <cell r="BJ172">
            <v>325.33099217699055</v>
          </cell>
          <cell r="BK172">
            <v>415.73099217699053</v>
          </cell>
          <cell r="BL172">
            <v>506.1309921769905</v>
          </cell>
          <cell r="BM172">
            <v>602.73099217699053</v>
          </cell>
          <cell r="BN172">
            <v>699.43099217699057</v>
          </cell>
          <cell r="BQ172">
            <v>-22.326422422990476</v>
          </cell>
          <cell r="BR172">
            <v>-14.245322422990455</v>
          </cell>
          <cell r="BS172">
            <v>-25.563436080505426</v>
          </cell>
          <cell r="BT172">
            <v>-15.163579802584763</v>
          </cell>
          <cell r="BU172">
            <v>-8.7412069984584946</v>
          </cell>
          <cell r="BV172">
            <v>14.612162337660266</v>
          </cell>
          <cell r="BW172">
            <v>24.713482427268332</v>
          </cell>
          <cell r="BZ172">
            <v>0.44550335086801984</v>
          </cell>
          <cell r="CA172">
            <v>0.45333269743782617</v>
          </cell>
        </row>
        <row r="173">
          <cell r="Q173">
            <v>142.834725642</v>
          </cell>
          <cell r="R173">
            <v>133.22379018051501</v>
          </cell>
          <cell r="S173">
            <v>177.96080820747937</v>
          </cell>
          <cell r="T173">
            <v>166.10573600583371</v>
          </cell>
          <cell r="U173">
            <v>189.71520713288123</v>
          </cell>
          <cell r="V173">
            <v>168.94491869539186</v>
          </cell>
          <cell r="W173">
            <v>177.70895279163273</v>
          </cell>
          <cell r="X173">
            <v>194.80812886039345</v>
          </cell>
          <cell r="Y173">
            <v>187.32168090269005</v>
          </cell>
          <cell r="Z173">
            <v>208.75756498844049</v>
          </cell>
          <cell r="AA173">
            <v>1975.8815134072579</v>
          </cell>
          <cell r="AB173">
            <v>1.7562274190427944</v>
          </cell>
          <cell r="AC173" t="str">
            <v xml:space="preserve"> </v>
          </cell>
          <cell r="AD173">
            <v>1.7562274190427944</v>
          </cell>
          <cell r="AE173">
            <v>140.46900782300949</v>
          </cell>
          <cell r="AF173">
            <v>140.5</v>
          </cell>
          <cell r="AG173">
            <v>140.5</v>
          </cell>
          <cell r="AH173">
            <v>153.19999999999999</v>
          </cell>
          <cell r="AI173">
            <v>159.6</v>
          </cell>
          <cell r="AJ173">
            <v>159.6</v>
          </cell>
          <cell r="AK173">
            <v>170.6</v>
          </cell>
          <cell r="AL173">
            <v>170.8</v>
          </cell>
          <cell r="AP173">
            <v>-27.369007823009511</v>
          </cell>
          <cell r="AQ173">
            <v>-25.100000000000065</v>
          </cell>
          <cell r="AR173">
            <v>2.3347256419999951</v>
          </cell>
          <cell r="AS173">
            <v>-19.976209819484978</v>
          </cell>
          <cell r="AT173">
            <v>18.36080820747938</v>
          </cell>
          <cell r="AU173">
            <v>6.505736005833711</v>
          </cell>
          <cell r="AV173">
            <v>19.115207132881238</v>
          </cell>
          <cell r="AW173">
            <v>-1.8550813046081487</v>
          </cell>
          <cell r="AY173">
            <v>228.49999999999991</v>
          </cell>
          <cell r="AZ173">
            <v>371.33472564199991</v>
          </cell>
          <cell r="BA173">
            <v>504.55851582251489</v>
          </cell>
          <cell r="BB173">
            <v>682.51932402999432</v>
          </cell>
          <cell r="BC173">
            <v>848.62506003582803</v>
          </cell>
          <cell r="BD173">
            <v>1038.3402671687093</v>
          </cell>
          <cell r="BE173">
            <v>1207.2851858641011</v>
          </cell>
          <cell r="BH173">
            <v>280.96900782300952</v>
          </cell>
          <cell r="BI173">
            <v>421.46900782300952</v>
          </cell>
          <cell r="BJ173">
            <v>574.66900782300945</v>
          </cell>
          <cell r="BK173">
            <v>734.26900782300947</v>
          </cell>
          <cell r="BL173">
            <v>893.8690078230095</v>
          </cell>
          <cell r="BM173">
            <v>1064.4690078230094</v>
          </cell>
          <cell r="BN173">
            <v>1235.2690078230094</v>
          </cell>
          <cell r="BQ173">
            <v>-52.469007823009605</v>
          </cell>
          <cell r="BR173">
            <v>-50.13428218100961</v>
          </cell>
          <cell r="BS173">
            <v>-70.11049200049456</v>
          </cell>
          <cell r="BT173">
            <v>-51.749683793015151</v>
          </cell>
          <cell r="BU173">
            <v>-45.243947787181469</v>
          </cell>
          <cell r="BV173">
            <v>-26.128740654300145</v>
          </cell>
          <cell r="BW173">
            <v>-27.983821958908266</v>
          </cell>
          <cell r="BZ173">
            <v>0.76009865731527637</v>
          </cell>
          <cell r="CA173">
            <v>0.80062287181729352</v>
          </cell>
        </row>
        <row r="174">
          <cell r="Q174">
            <v>48.755678719580004</v>
          </cell>
          <cell r="R174">
            <v>61.927547688800004</v>
          </cell>
          <cell r="S174">
            <v>56.177978153059996</v>
          </cell>
          <cell r="T174">
            <v>65.378911245259999</v>
          </cell>
          <cell r="U174">
            <v>60.214436816019997</v>
          </cell>
          <cell r="V174">
            <v>49.163226856559994</v>
          </cell>
          <cell r="W174">
            <v>38.87063087264</v>
          </cell>
          <cell r="X174">
            <v>45.708496023000002</v>
          </cell>
          <cell r="Y174">
            <v>45.870645472</v>
          </cell>
          <cell r="Z174">
            <v>50.682198984188432</v>
          </cell>
          <cell r="AA174">
            <v>634.42619069857847</v>
          </cell>
          <cell r="AB174">
            <v>0.73449525917993053</v>
          </cell>
          <cell r="AC174" t="str">
            <v xml:space="preserve"> </v>
          </cell>
          <cell r="AD174">
            <v>0.73449525917993053</v>
          </cell>
          <cell r="AE174">
            <v>60.442500000000003</v>
          </cell>
          <cell r="AF174">
            <v>60.4</v>
          </cell>
          <cell r="AG174">
            <v>60.4</v>
          </cell>
          <cell r="AH174">
            <v>67.674722222222201</v>
          </cell>
          <cell r="AI174">
            <v>68.014937910197958</v>
          </cell>
          <cell r="AJ174">
            <v>68.014937910197958</v>
          </cell>
          <cell r="AK174">
            <v>67.71493791019796</v>
          </cell>
          <cell r="AL174">
            <v>67.989937910197952</v>
          </cell>
          <cell r="AP174">
            <v>-4.2526461975098897</v>
          </cell>
          <cell r="AQ174">
            <v>-4.913413935020003</v>
          </cell>
          <cell r="AR174">
            <v>-11.644321280419994</v>
          </cell>
          <cell r="AS174">
            <v>-5.7471745334221964</v>
          </cell>
          <cell r="AT174">
            <v>-11.836959757137961</v>
          </cell>
          <cell r="AU174">
            <v>-2.6360266649379582</v>
          </cell>
          <cell r="AV174">
            <v>-7.5005010941779631</v>
          </cell>
          <cell r="AW174">
            <v>-18.826711053637958</v>
          </cell>
          <cell r="AY174">
            <v>111.67643986747011</v>
          </cell>
          <cell r="AZ174">
            <v>160.43211858705013</v>
          </cell>
          <cell r="BA174">
            <v>222.35966627585015</v>
          </cell>
          <cell r="BB174">
            <v>278.53764442891014</v>
          </cell>
          <cell r="BC174">
            <v>343.91655567417013</v>
          </cell>
          <cell r="BD174">
            <v>404.13099249019012</v>
          </cell>
          <cell r="BE174">
            <v>453.29421934675014</v>
          </cell>
          <cell r="BH174">
            <v>120.8425</v>
          </cell>
          <cell r="BI174">
            <v>181.24250000000001</v>
          </cell>
          <cell r="BJ174">
            <v>248.91722222222222</v>
          </cell>
          <cell r="BK174">
            <v>316.93216013242017</v>
          </cell>
          <cell r="BL174">
            <v>384.94709804261811</v>
          </cell>
          <cell r="BM174">
            <v>452.66203595281604</v>
          </cell>
          <cell r="BN174">
            <v>520.65197386301395</v>
          </cell>
          <cell r="BQ174">
            <v>-9.1660601325298927</v>
          </cell>
          <cell r="BR174">
            <v>-20.81038141294988</v>
          </cell>
          <cell r="BS174">
            <v>-26.557555946372077</v>
          </cell>
          <cell r="BT174">
            <v>-38.394515703510024</v>
          </cell>
          <cell r="BU174">
            <v>-41.030542368447982</v>
          </cell>
          <cell r="BV174">
            <v>-48.531043462625917</v>
          </cell>
          <cell r="BW174">
            <v>-67.35775451626381</v>
          </cell>
          <cell r="BZ174">
            <v>0.30804005739047435</v>
          </cell>
          <cell r="CA174">
            <v>0.34479039818509827</v>
          </cell>
        </row>
        <row r="175">
          <cell r="Q175">
            <v>27.317772605470001</v>
          </cell>
          <cell r="R175">
            <v>17.786705797749999</v>
          </cell>
          <cell r="S175">
            <v>16.026068867319999</v>
          </cell>
          <cell r="T175">
            <v>3.8731875180900004</v>
          </cell>
          <cell r="U175">
            <v>2.29242910388</v>
          </cell>
          <cell r="V175">
            <v>3.2107595918200014</v>
          </cell>
          <cell r="W175">
            <v>1.9944461786999981</v>
          </cell>
          <cell r="X175">
            <v>1.9449681834900003</v>
          </cell>
          <cell r="Y175">
            <v>1.891966696719994</v>
          </cell>
          <cell r="Z175">
            <v>-3.3399999999872421E-4</v>
          </cell>
          <cell r="AA175">
            <v>91.483594952479976</v>
          </cell>
          <cell r="AB175">
            <v>4.974173187738333E-2</v>
          </cell>
          <cell r="AC175" t="e">
            <v>#VALUE!</v>
          </cell>
          <cell r="AD175">
            <v>4.974173187738333E-2</v>
          </cell>
          <cell r="AE175">
            <v>1</v>
          </cell>
          <cell r="AF175">
            <v>1.67</v>
          </cell>
          <cell r="AG175">
            <v>12.07</v>
          </cell>
          <cell r="AH175">
            <v>15.57</v>
          </cell>
          <cell r="AI175">
            <v>16.960999999999999</v>
          </cell>
          <cell r="AJ175">
            <v>18.37</v>
          </cell>
          <cell r="AK175">
            <v>16.878357587308294</v>
          </cell>
          <cell r="AL175">
            <v>14.648044942680542</v>
          </cell>
          <cell r="AP175">
            <v>0.43595249885999721</v>
          </cell>
          <cell r="AQ175">
            <v>12.039671910380003</v>
          </cell>
          <cell r="AR175">
            <v>15.247772605470001</v>
          </cell>
          <cell r="AS175">
            <v>2.2167057977499987</v>
          </cell>
          <cell r="AT175">
            <v>-0.93493113267999917</v>
          </cell>
          <cell r="AU175">
            <v>-14.49681248191</v>
          </cell>
          <cell r="AV175">
            <v>-14.585928483428294</v>
          </cell>
          <cell r="AW175">
            <v>-11.437285350860542</v>
          </cell>
          <cell r="AY175">
            <v>15.14562440924</v>
          </cell>
          <cell r="AZ175">
            <v>42.463397014709997</v>
          </cell>
          <cell r="BA175">
            <v>60.25010281246</v>
          </cell>
          <cell r="BB175">
            <v>76.276171679779992</v>
          </cell>
          <cell r="BC175">
            <v>80.149359197869998</v>
          </cell>
          <cell r="BD175">
            <v>82.441788301749995</v>
          </cell>
          <cell r="BE175">
            <v>85.652547893570002</v>
          </cell>
          <cell r="BH175">
            <v>2.67</v>
          </cell>
          <cell r="BI175">
            <v>14.74</v>
          </cell>
          <cell r="BJ175">
            <v>30.310000000000002</v>
          </cell>
          <cell r="BK175">
            <v>47.271000000000001</v>
          </cell>
          <cell r="BL175">
            <v>65.641000000000005</v>
          </cell>
          <cell r="BM175">
            <v>82.519357587308292</v>
          </cell>
          <cell r="BN175">
            <v>97.167402529988834</v>
          </cell>
          <cell r="BQ175">
            <v>12.47562440924</v>
          </cell>
          <cell r="BR175">
            <v>27.723397014709995</v>
          </cell>
          <cell r="BS175">
            <v>29.940102812459994</v>
          </cell>
          <cell r="BT175">
            <v>29.005171679779991</v>
          </cell>
          <cell r="BU175">
            <v>14.508359197869986</v>
          </cell>
          <cell r="BV175">
            <v>-7.7569285558297452E-2</v>
          </cell>
          <cell r="BW175">
            <v>-11.514854636418832</v>
          </cell>
          <cell r="BZ175">
            <v>7.1788382384570096E-2</v>
          </cell>
          <cell r="CA175">
            <v>5.8793498229625228E-2</v>
          </cell>
        </row>
        <row r="176">
          <cell r="Q176">
            <v>35.094471764150001</v>
          </cell>
          <cell r="R176">
            <v>35.14656270695</v>
          </cell>
          <cell r="S176">
            <v>29.180717095710001</v>
          </cell>
          <cell r="T176">
            <v>31.759557582969997</v>
          </cell>
          <cell r="U176">
            <v>26.012900590530002</v>
          </cell>
          <cell r="V176">
            <v>28.550581069179998</v>
          </cell>
          <cell r="W176">
            <v>29.711161721580002</v>
          </cell>
          <cell r="X176">
            <v>29.501093009100003</v>
          </cell>
          <cell r="Y176">
            <v>16.481547299860001</v>
          </cell>
          <cell r="Z176">
            <v>54.881081765122673</v>
          </cell>
          <cell r="AA176">
            <v>407.57820320317273</v>
          </cell>
          <cell r="AB176">
            <v>0.3597821418076097</v>
          </cell>
          <cell r="AC176" t="e">
            <v>#VALUE!</v>
          </cell>
          <cell r="AD176">
            <v>0.3597821418076097</v>
          </cell>
          <cell r="AE176">
            <v>29.198869108833222</v>
          </cell>
          <cell r="AF176">
            <v>28.8</v>
          </cell>
          <cell r="AG176">
            <v>31.3</v>
          </cell>
          <cell r="AH176">
            <v>27.130943987791408</v>
          </cell>
          <cell r="AI176">
            <v>30.444743670989389</v>
          </cell>
          <cell r="AJ176">
            <v>28.784751352719894</v>
          </cell>
          <cell r="AK176">
            <v>31.027972937692418</v>
          </cell>
          <cell r="AL176">
            <v>31.818774086118658</v>
          </cell>
          <cell r="AP176">
            <v>6.3351749155667676</v>
          </cell>
          <cell r="AQ176">
            <v>26.924484573620003</v>
          </cell>
          <cell r="AR176">
            <v>3.7944717641499999</v>
          </cell>
          <cell r="AS176">
            <v>8.0156187191585921</v>
          </cell>
          <cell r="AT176">
            <v>-1.264026575279388</v>
          </cell>
          <cell r="AU176">
            <v>2.9748062302501026</v>
          </cell>
          <cell r="AV176">
            <v>-5.0150723471624161</v>
          </cell>
          <cell r="AW176">
            <v>-3.2681930169386604</v>
          </cell>
          <cell r="AY176">
            <v>91.258528598020007</v>
          </cell>
          <cell r="AZ176">
            <v>126.35300036216999</v>
          </cell>
          <cell r="BA176">
            <v>161.49956306912</v>
          </cell>
          <cell r="BB176">
            <v>190.68028016483001</v>
          </cell>
          <cell r="BC176">
            <v>222.43983774780003</v>
          </cell>
          <cell r="BD176">
            <v>248.45273833832999</v>
          </cell>
          <cell r="BE176">
            <v>277.00331940750999</v>
          </cell>
          <cell r="BH176">
            <v>0</v>
          </cell>
          <cell r="BI176">
            <v>89.29886910883323</v>
          </cell>
          <cell r="BJ176">
            <v>116.42981309662463</v>
          </cell>
          <cell r="BK176">
            <v>146.87455676761402</v>
          </cell>
          <cell r="BL176">
            <v>175.65930812033389</v>
          </cell>
          <cell r="BM176">
            <v>206.68728105802634</v>
          </cell>
          <cell r="BN176">
            <v>238.50605514414499</v>
          </cell>
          <cell r="BQ176">
            <v>91.258528598020007</v>
          </cell>
          <cell r="BR176">
            <v>37.05413125333677</v>
          </cell>
          <cell r="BS176">
            <v>45.069749972495373</v>
          </cell>
          <cell r="BT176">
            <v>43.805723397215992</v>
          </cell>
          <cell r="BU176">
            <v>46.780529627466109</v>
          </cell>
          <cell r="BV176">
            <v>41.76545728030365</v>
          </cell>
          <cell r="BW176">
            <v>38.497264263364997</v>
          </cell>
          <cell r="BZ176">
            <v>0.19923548097718502</v>
          </cell>
          <cell r="CA176">
            <v>0.15733497693499554</v>
          </cell>
        </row>
        <row r="177">
          <cell r="Q177">
            <v>22.9039720259</v>
          </cell>
          <cell r="R177">
            <v>25.0219692973</v>
          </cell>
          <cell r="S177">
            <v>21.114573597</v>
          </cell>
          <cell r="T177">
            <v>20.491068197259999</v>
          </cell>
          <cell r="U177">
            <v>18.793302554930001</v>
          </cell>
          <cell r="V177">
            <v>20.673125192440001</v>
          </cell>
          <cell r="W177">
            <v>21.788663787080001</v>
          </cell>
          <cell r="X177">
            <v>23.042011341850003</v>
          </cell>
          <cell r="Y177">
            <v>10.44828470136</v>
          </cell>
          <cell r="Z177">
            <v>47.236163857398111</v>
          </cell>
          <cell r="AA177">
            <v>281.14187918592813</v>
          </cell>
          <cell r="AB177">
            <v>0.31086268638339837</v>
          </cell>
          <cell r="AC177" t="str">
            <v xml:space="preserve"> </v>
          </cell>
          <cell r="AD177">
            <v>0.31086268638339837</v>
          </cell>
          <cell r="AE177">
            <v>22</v>
          </cell>
          <cell r="AF177">
            <v>22</v>
          </cell>
          <cell r="AG177">
            <v>22</v>
          </cell>
          <cell r="AH177">
            <v>23</v>
          </cell>
          <cell r="AI177">
            <v>26.92924657871426</v>
          </cell>
          <cell r="AJ177">
            <v>26.854149303394049</v>
          </cell>
          <cell r="AK177">
            <v>26.855239421008392</v>
          </cell>
          <cell r="AL177">
            <v>29.218076853133606</v>
          </cell>
          <cell r="AP177">
            <v>0.79152494470999457</v>
          </cell>
          <cell r="AQ177">
            <v>4.8372196887000065</v>
          </cell>
          <cell r="AR177">
            <v>0.90397202589999992</v>
          </cell>
          <cell r="AS177">
            <v>2.0219692973000001</v>
          </cell>
          <cell r="AT177">
            <v>-5.8146729817142599</v>
          </cell>
          <cell r="AU177">
            <v>-6.3630811061340502</v>
          </cell>
          <cell r="AV177">
            <v>-8.0619368660783906</v>
          </cell>
          <cell r="AW177">
            <v>-8.5449516606936058</v>
          </cell>
          <cell r="AY177">
            <v>49.628744633410001</v>
          </cell>
          <cell r="AZ177">
            <v>72.532716659309997</v>
          </cell>
          <cell r="BA177">
            <v>97.554685956610001</v>
          </cell>
          <cell r="BB177">
            <v>118.66925955361</v>
          </cell>
          <cell r="BC177">
            <v>139.16032775087001</v>
          </cell>
          <cell r="BD177">
            <v>157.9536303058</v>
          </cell>
          <cell r="BE177">
            <v>178.62675549824002</v>
          </cell>
          <cell r="BH177">
            <v>0</v>
          </cell>
          <cell r="BI177">
            <v>66</v>
          </cell>
          <cell r="BJ177">
            <v>89</v>
          </cell>
          <cell r="BK177">
            <v>115.92924657871426</v>
          </cell>
          <cell r="BL177">
            <v>142.78339588210829</v>
          </cell>
          <cell r="BM177">
            <v>169.6386353031167</v>
          </cell>
          <cell r="BN177">
            <v>198.8567121562503</v>
          </cell>
          <cell r="BQ177">
            <v>49.628744633410001</v>
          </cell>
          <cell r="BR177">
            <v>6.5327166593099975</v>
          </cell>
          <cell r="BS177">
            <v>8.5546859566100011</v>
          </cell>
          <cell r="BT177">
            <v>2.7400129748957482</v>
          </cell>
          <cell r="BU177">
            <v>-3.6230681312382842</v>
          </cell>
          <cell r="BV177">
            <v>-11.685004997316696</v>
          </cell>
          <cell r="BW177">
            <v>-20.229956658010281</v>
          </cell>
          <cell r="BZ177">
            <v>0.12464347714469375</v>
          </cell>
          <cell r="CA177">
            <v>0.12788859604537731</v>
          </cell>
        </row>
        <row r="178">
          <cell r="Q178">
            <v>12.190499738249997</v>
          </cell>
          <cell r="R178">
            <v>10.12459340965</v>
          </cell>
          <cell r="S178">
            <v>8.0661434987099998</v>
          </cell>
          <cell r="T178">
            <v>11.26848938571</v>
          </cell>
          <cell r="U178">
            <v>7.2195980356000007</v>
          </cell>
          <cell r="V178">
            <v>7.8774558767399991</v>
          </cell>
          <cell r="W178">
            <v>7.9224979344999999</v>
          </cell>
          <cell r="X178">
            <v>6.4590816672500004</v>
          </cell>
          <cell r="Y178">
            <v>6.0332625985000004</v>
          </cell>
          <cell r="Z178">
            <v>7.6449179077245635</v>
          </cell>
          <cell r="AA178">
            <v>126.43632401724457</v>
          </cell>
          <cell r="AB178">
            <v>4.8919455424211347E-2</v>
          </cell>
          <cell r="AC178" t="str">
            <v xml:space="preserve"> </v>
          </cell>
          <cell r="AD178">
            <v>4.8919455424211347E-2</v>
          </cell>
          <cell r="AE178">
            <v>7.19886910883322</v>
          </cell>
          <cell r="AF178">
            <v>6.8000000000000007</v>
          </cell>
          <cell r="AG178">
            <v>9.3000000000000007</v>
          </cell>
          <cell r="AH178">
            <v>4.1309439877914071</v>
          </cell>
          <cell r="AI178">
            <v>3.5154970922751296</v>
          </cell>
          <cell r="AJ178">
            <v>1.9306020493258464</v>
          </cell>
          <cell r="AK178">
            <v>4.1727335166840263</v>
          </cell>
          <cell r="AL178">
            <v>2.6006972329850533</v>
          </cell>
          <cell r="AP178">
            <v>5.5436499708567784</v>
          </cell>
          <cell r="AQ178">
            <v>22.087264884919996</v>
          </cell>
          <cell r="AR178">
            <v>2.8904997382499964</v>
          </cell>
          <cell r="AS178">
            <v>5.993649421858593</v>
          </cell>
          <cell r="AT178">
            <v>4.5506464064348702</v>
          </cell>
          <cell r="AU178">
            <v>9.3378873363841528</v>
          </cell>
          <cell r="AV178">
            <v>3.0468645189159744</v>
          </cell>
          <cell r="AW178">
            <v>5.2767586437549454</v>
          </cell>
          <cell r="AY178">
            <v>41.629783964609999</v>
          </cell>
          <cell r="AZ178">
            <v>53.820283702859996</v>
          </cell>
          <cell r="BA178">
            <v>63.94487711251</v>
          </cell>
          <cell r="BB178">
            <v>72.011020611220005</v>
          </cell>
          <cell r="BC178">
            <v>83.279509996930003</v>
          </cell>
          <cell r="BD178">
            <v>90.499108032530003</v>
          </cell>
          <cell r="BE178">
            <v>98.376563909270004</v>
          </cell>
          <cell r="BH178">
            <v>0</v>
          </cell>
          <cell r="BI178">
            <v>23.298869108833223</v>
          </cell>
          <cell r="BJ178">
            <v>27.429813096624631</v>
          </cell>
          <cell r="BK178">
            <v>30.945310188899761</v>
          </cell>
          <cell r="BL178">
            <v>32.875912238225609</v>
          </cell>
          <cell r="BM178">
            <v>37.048645754909636</v>
          </cell>
          <cell r="BN178">
            <v>39.649342987894691</v>
          </cell>
          <cell r="BQ178">
            <v>41.629783964609999</v>
          </cell>
          <cell r="BR178">
            <v>30.521414594026773</v>
          </cell>
          <cell r="BS178">
            <v>36.515064015885372</v>
          </cell>
          <cell r="BT178">
            <v>41.065710422320244</v>
          </cell>
          <cell r="BU178">
            <v>50.403597758704393</v>
          </cell>
          <cell r="BV178">
            <v>53.450462277620368</v>
          </cell>
          <cell r="BW178">
            <v>58.727220921375313</v>
          </cell>
          <cell r="BZ178">
            <v>7.4592003832491288E-2</v>
          </cell>
          <cell r="CA178">
            <v>2.9446380889618252E-2</v>
          </cell>
        </row>
        <row r="179">
          <cell r="Q179">
            <v>155.65266027014036</v>
          </cell>
          <cell r="R179">
            <v>58.087687214378782</v>
          </cell>
          <cell r="S179">
            <v>86.553286193795373</v>
          </cell>
          <cell r="T179">
            <v>155.67925618670219</v>
          </cell>
          <cell r="U179">
            <v>294.66962690616242</v>
          </cell>
          <cell r="V179">
            <v>183.87394367286561</v>
          </cell>
          <cell r="W179">
            <v>223.57232915489456</v>
          </cell>
          <cell r="X179">
            <v>12.998436634050623</v>
          </cell>
          <cell r="Y179">
            <v>6.4403356636901039</v>
          </cell>
          <cell r="Z179">
            <v>1.2586452902</v>
          </cell>
          <cell r="AA179">
            <v>102.02637491710546</v>
          </cell>
          <cell r="AB179">
            <v>0.11528057547271719</v>
          </cell>
          <cell r="AC179" t="e">
            <v>#VALUE!</v>
          </cell>
          <cell r="AD179">
            <v>0.11528057547271719</v>
          </cell>
          <cell r="AE179">
            <v>43.358681283538402</v>
          </cell>
          <cell r="AF179">
            <v>54.703301943100755</v>
          </cell>
          <cell r="AG179">
            <v>206.42999999999998</v>
          </cell>
          <cell r="AH179">
            <v>70.698789840206189</v>
          </cell>
          <cell r="AI179">
            <v>59.375908959537568</v>
          </cell>
          <cell r="AJ179">
            <v>96.220930635838158</v>
          </cell>
          <cell r="AK179">
            <v>335.83759517341036</v>
          </cell>
          <cell r="AL179">
            <v>85.101789017341048</v>
          </cell>
          <cell r="AP179">
            <v>83.805314235128293</v>
          </cell>
          <cell r="AQ179">
            <v>-12.008406786217925</v>
          </cell>
          <cell r="AR179">
            <v>-50.777339729859619</v>
          </cell>
          <cell r="AS179">
            <v>-12.611102625827407</v>
          </cell>
          <cell r="AT179">
            <v>27.177377234257804</v>
          </cell>
          <cell r="AU179">
            <v>59.458325550864032</v>
          </cell>
          <cell r="AV179">
            <v>-41.167968267247943</v>
          </cell>
          <cell r="AW179">
            <v>98.77215465552456</v>
          </cell>
          <cell r="AY179">
            <v>169.85889067554956</v>
          </cell>
          <cell r="AZ179">
            <v>325.51155094568986</v>
          </cell>
          <cell r="BA179">
            <v>383.59923816006869</v>
          </cell>
          <cell r="BB179">
            <v>470.15252435386401</v>
          </cell>
          <cell r="BC179">
            <v>625.83178054056623</v>
          </cell>
          <cell r="BD179">
            <v>920.50140744672865</v>
          </cell>
          <cell r="BE179">
            <v>1104.3753511195941</v>
          </cell>
          <cell r="BH179">
            <v>98.061983226639157</v>
          </cell>
          <cell r="BI179">
            <v>304.49198322663915</v>
          </cell>
          <cell r="BJ179">
            <v>375.19077306684534</v>
          </cell>
          <cell r="BK179">
            <v>434.56668202638292</v>
          </cell>
          <cell r="BL179">
            <v>530.78761266222102</v>
          </cell>
          <cell r="BM179">
            <v>866.6252078356315</v>
          </cell>
          <cell r="BN179">
            <v>951.72699685297255</v>
          </cell>
          <cell r="BQ179">
            <v>71.79690744891036</v>
          </cell>
          <cell r="BR179">
            <v>21.019567719050727</v>
          </cell>
          <cell r="BS179">
            <v>8.4084650932233131</v>
          </cell>
          <cell r="BT179">
            <v>35.585842327481132</v>
          </cell>
          <cell r="BU179">
            <v>95.044167878345149</v>
          </cell>
          <cell r="BV179">
            <v>53.876199611097149</v>
          </cell>
          <cell r="BW179">
            <v>152.6483542666216</v>
          </cell>
          <cell r="BZ179">
            <v>0.56054660473263629</v>
          </cell>
          <cell r="CA179">
            <v>0.47541720213530098</v>
          </cell>
        </row>
        <row r="180">
          <cell r="Q180">
            <v>20.389989183469996</v>
          </cell>
          <cell r="R180">
            <v>23.18330702766</v>
          </cell>
          <cell r="S180">
            <v>26.06416653558</v>
          </cell>
          <cell r="T180">
            <v>47.061405926010011</v>
          </cell>
          <cell r="U180">
            <v>30.953203019040004</v>
          </cell>
          <cell r="V180">
            <v>36.708243836569999</v>
          </cell>
          <cell r="W180">
            <v>24.578930537091001</v>
          </cell>
          <cell r="AE180">
            <v>27.7</v>
          </cell>
          <cell r="AF180">
            <v>36</v>
          </cell>
          <cell r="AG180">
            <v>32.700000000000003</v>
          </cell>
          <cell r="AH180">
            <v>24.7</v>
          </cell>
          <cell r="AI180">
            <v>31.9</v>
          </cell>
          <cell r="AJ180">
            <v>52.1</v>
          </cell>
          <cell r="AK180">
            <v>39</v>
          </cell>
          <cell r="AL180">
            <v>43.2</v>
          </cell>
          <cell r="AP180">
            <v>10.564640287859877</v>
          </cell>
          <cell r="AQ180">
            <v>-11.601199240870002</v>
          </cell>
          <cell r="AR180">
            <v>-12.310010816530006</v>
          </cell>
          <cell r="AT180">
            <v>-5.8358334644199985</v>
          </cell>
          <cell r="AU180">
            <v>-5.0385940739899908</v>
          </cell>
          <cell r="AV180">
            <v>-8.0467969809599964</v>
          </cell>
          <cell r="AW180">
            <v>-6.4917561634300043</v>
          </cell>
          <cell r="AY180">
            <v>62.663441046989874</v>
          </cell>
          <cell r="AZ180">
            <v>83.053430230459867</v>
          </cell>
          <cell r="BA180">
            <v>106.23673725811986</v>
          </cell>
          <cell r="BB180">
            <v>132.30090379369986</v>
          </cell>
          <cell r="BC180">
            <v>179.36230971970986</v>
          </cell>
          <cell r="BD180">
            <v>210.31551273874987</v>
          </cell>
          <cell r="BE180">
            <v>247.02375657531988</v>
          </cell>
          <cell r="BH180">
            <v>63.7</v>
          </cell>
          <cell r="BI180">
            <v>96.4</v>
          </cell>
          <cell r="BJ180">
            <v>121.10000000000001</v>
          </cell>
          <cell r="BK180">
            <v>153</v>
          </cell>
          <cell r="BL180">
            <v>205.1</v>
          </cell>
          <cell r="BM180">
            <v>244.1</v>
          </cell>
          <cell r="BN180">
            <v>287.3</v>
          </cell>
          <cell r="BQ180">
            <v>-1.0365589530101289</v>
          </cell>
          <cell r="BR180">
            <v>-13.346569769540139</v>
          </cell>
          <cell r="BS180">
            <v>-14.863262741880149</v>
          </cell>
          <cell r="BT180">
            <v>-20.69909620630014</v>
          </cell>
          <cell r="BU180">
            <v>-25.737690280290138</v>
          </cell>
          <cell r="BV180">
            <v>-33.784487261250121</v>
          </cell>
          <cell r="BW180">
            <v>-40.276243424680132</v>
          </cell>
          <cell r="BZ180">
            <v>0.16065169084820849</v>
          </cell>
          <cell r="CA180">
            <v>0.18370449089587504</v>
          </cell>
        </row>
        <row r="181">
          <cell r="Q181">
            <v>20.419145816216478</v>
          </cell>
          <cell r="R181">
            <v>18.153312371182583</v>
          </cell>
          <cell r="S181">
            <v>17.05947118514537</v>
          </cell>
          <cell r="T181">
            <v>12.247566229500725</v>
          </cell>
          <cell r="U181">
            <v>25.380658931673061</v>
          </cell>
          <cell r="V181">
            <v>21.110588443768986</v>
          </cell>
          <cell r="W181">
            <v>19.332088271396032</v>
          </cell>
          <cell r="AE181">
            <v>2</v>
          </cell>
          <cell r="AF181">
            <v>4.0999999999999996</v>
          </cell>
          <cell r="AG181">
            <v>5</v>
          </cell>
          <cell r="AH181">
            <v>22</v>
          </cell>
          <cell r="AI181">
            <v>10.4</v>
          </cell>
          <cell r="AJ181">
            <v>11.8</v>
          </cell>
          <cell r="AK181">
            <v>23.4</v>
          </cell>
          <cell r="AL181">
            <v>7.2</v>
          </cell>
          <cell r="AP181">
            <v>6.741418895517878</v>
          </cell>
          <cell r="AQ181">
            <v>2.3909133710559747</v>
          </cell>
          <cell r="AR181">
            <v>15.419145816216478</v>
          </cell>
          <cell r="AT181">
            <v>6.6594711851453692</v>
          </cell>
          <cell r="AU181">
            <v>0.44756622950072433</v>
          </cell>
          <cell r="AV181">
            <v>1.9806589316730623</v>
          </cell>
          <cell r="AW181">
            <v>13.910588443768987</v>
          </cell>
          <cell r="AY181">
            <v>15.232332266573852</v>
          </cell>
          <cell r="AZ181">
            <v>35.651478082790334</v>
          </cell>
          <cell r="BA181">
            <v>53.804790453972913</v>
          </cell>
          <cell r="BB181">
            <v>70.864261639118283</v>
          </cell>
          <cell r="BC181">
            <v>83.111827868619002</v>
          </cell>
          <cell r="BD181">
            <v>108.49248680029206</v>
          </cell>
          <cell r="BE181">
            <v>129.60307524406105</v>
          </cell>
          <cell r="BH181">
            <v>6.1</v>
          </cell>
          <cell r="BI181">
            <v>11.1</v>
          </cell>
          <cell r="BJ181">
            <v>33.1</v>
          </cell>
          <cell r="BK181">
            <v>43.5</v>
          </cell>
          <cell r="BL181">
            <v>55.3</v>
          </cell>
          <cell r="BM181">
            <v>78.699999999999989</v>
          </cell>
          <cell r="BN181">
            <v>85.899999999999991</v>
          </cell>
          <cell r="BQ181">
            <v>9.1323322665738527</v>
          </cell>
          <cell r="BR181">
            <v>24.551478082790332</v>
          </cell>
          <cell r="BS181">
            <v>20.704790453972912</v>
          </cell>
          <cell r="BT181">
            <v>27.364261639118283</v>
          </cell>
          <cell r="BU181">
            <v>27.811827868619005</v>
          </cell>
          <cell r="BV181">
            <v>29.792486800292068</v>
          </cell>
          <cell r="BW181">
            <v>43.703075244061054</v>
          </cell>
          <cell r="BZ181">
            <v>7.4441813876305482E-2</v>
          </cell>
          <cell r="CA181">
            <v>4.9531244985577226E-2</v>
          </cell>
        </row>
        <row r="182">
          <cell r="Q182">
            <v>5.0113765807009782</v>
          </cell>
          <cell r="R182">
            <v>4.7818756766337636</v>
          </cell>
          <cell r="S182">
            <v>21.554095750260004</v>
          </cell>
          <cell r="T182">
            <v>5.9497288321294901</v>
          </cell>
          <cell r="U182">
            <v>3.9456540861499994</v>
          </cell>
          <cell r="V182">
            <v>21.941462904838779</v>
          </cell>
          <cell r="W182">
            <v>6.9551681920775339</v>
          </cell>
          <cell r="AE182">
            <v>10.119681283538403</v>
          </cell>
          <cell r="AF182">
            <v>10.35904385061521</v>
          </cell>
          <cell r="AG182">
            <v>9.3999999999999986</v>
          </cell>
          <cell r="AH182">
            <v>7.7757898402061905</v>
          </cell>
          <cell r="AI182">
            <v>10.8</v>
          </cell>
          <cell r="AJ182">
            <v>24</v>
          </cell>
          <cell r="AK182">
            <v>5.2</v>
          </cell>
          <cell r="AL182">
            <v>29.5</v>
          </cell>
          <cell r="AP182">
            <v>53.538706444161605</v>
          </cell>
          <cell r="AQ182">
            <v>-1.4290486148652075</v>
          </cell>
          <cell r="AR182">
            <v>-4.3886234192990203</v>
          </cell>
          <cell r="AT182">
            <v>10.754095750260003</v>
          </cell>
          <cell r="AU182">
            <v>-18.050271167870509</v>
          </cell>
          <cell r="AV182">
            <v>-1.2543459138500008</v>
          </cell>
          <cell r="AW182">
            <v>-7.5585370951612205</v>
          </cell>
          <cell r="AY182">
            <v>72.588382963450016</v>
          </cell>
          <cell r="AZ182">
            <v>77.599759544150999</v>
          </cell>
          <cell r="BA182">
            <v>82.381635220784759</v>
          </cell>
          <cell r="BB182">
            <v>103.93573097104476</v>
          </cell>
          <cell r="BC182">
            <v>109.88545980317426</v>
          </cell>
          <cell r="BD182">
            <v>113.83111388932426</v>
          </cell>
          <cell r="BE182">
            <v>135.77257679416303</v>
          </cell>
          <cell r="BH182">
            <v>20.478725134153613</v>
          </cell>
          <cell r="BI182">
            <v>29.878725134153612</v>
          </cell>
          <cell r="BJ182">
            <v>37.654514974359799</v>
          </cell>
          <cell r="BK182">
            <v>48.454514974359796</v>
          </cell>
          <cell r="BL182">
            <v>72.454514974359796</v>
          </cell>
          <cell r="BM182">
            <v>77.654514974359799</v>
          </cell>
          <cell r="BN182">
            <v>107.1545149743598</v>
          </cell>
          <cell r="BQ182">
            <v>52.109657829296403</v>
          </cell>
          <cell r="BR182">
            <v>47.721034409997387</v>
          </cell>
          <cell r="BS182">
            <v>44.72712024642496</v>
          </cell>
          <cell r="BT182">
            <v>55.481215996684966</v>
          </cell>
          <cell r="BU182">
            <v>37.430944828814461</v>
          </cell>
          <cell r="BV182">
            <v>36.176598914964458</v>
          </cell>
          <cell r="BW182">
            <v>28.618061819803231</v>
          </cell>
          <cell r="BZ182">
            <v>9.8422488785964254E-2</v>
          </cell>
          <cell r="CA182">
            <v>6.4896244692697808E-2</v>
          </cell>
        </row>
        <row r="183">
          <cell r="Q183">
            <v>100</v>
          </cell>
          <cell r="R183">
            <v>0</v>
          </cell>
          <cell r="S183">
            <v>17.899999999999999</v>
          </cell>
          <cell r="T183">
            <v>88.812268683499994</v>
          </cell>
          <cell r="U183">
            <v>114.15</v>
          </cell>
          <cell r="V183">
            <v>98.247960756910004</v>
          </cell>
          <cell r="W183">
            <v>150.15</v>
          </cell>
          <cell r="AE183">
            <v>0</v>
          </cell>
          <cell r="AF183">
            <v>0</v>
          </cell>
          <cell r="AG183">
            <v>138.19999999999999</v>
          </cell>
          <cell r="AH183">
            <v>0</v>
          </cell>
          <cell r="AI183">
            <v>0</v>
          </cell>
          <cell r="AJ183">
            <v>0</v>
          </cell>
          <cell r="AK183">
            <v>139.078495</v>
          </cell>
          <cell r="AL183">
            <v>0</v>
          </cell>
          <cell r="AP183">
            <v>4.4000000000000004</v>
          </cell>
          <cell r="AQ183">
            <v>0.5</v>
          </cell>
          <cell r="AR183">
            <v>-38.199999999999989</v>
          </cell>
          <cell r="AT183">
            <v>17.899999999999999</v>
          </cell>
          <cell r="AU183">
            <v>88.812268683499994</v>
          </cell>
          <cell r="AV183">
            <v>-24.928494999999998</v>
          </cell>
          <cell r="AW183">
            <v>98.247960756910004</v>
          </cell>
          <cell r="AY183">
            <v>4.9000000000000004</v>
          </cell>
          <cell r="AZ183">
            <v>104.9</v>
          </cell>
          <cell r="BA183">
            <v>104.9</v>
          </cell>
          <cell r="BB183">
            <v>122.8</v>
          </cell>
          <cell r="BC183">
            <v>211.61226868349999</v>
          </cell>
          <cell r="BD183">
            <v>325.7622686835</v>
          </cell>
          <cell r="BE183">
            <v>424.01022944041</v>
          </cell>
          <cell r="BH183">
            <v>0</v>
          </cell>
          <cell r="BI183">
            <v>138.19999999999999</v>
          </cell>
          <cell r="BJ183">
            <v>138.19999999999999</v>
          </cell>
          <cell r="BK183">
            <v>138.19999999999999</v>
          </cell>
          <cell r="BL183">
            <v>138.19999999999999</v>
          </cell>
          <cell r="BM183">
            <v>277.27849500000002</v>
          </cell>
          <cell r="BN183">
            <v>277.27849500000002</v>
          </cell>
          <cell r="BQ183">
            <v>4.9000000000000004</v>
          </cell>
          <cell r="BR183">
            <v>-33.29999999999999</v>
          </cell>
          <cell r="BS183">
            <v>-33.29999999999999</v>
          </cell>
          <cell r="BT183">
            <v>-15.399999999999991</v>
          </cell>
          <cell r="BU183">
            <v>73.412268683500002</v>
          </cell>
          <cell r="BV183">
            <v>48.483773683499976</v>
          </cell>
          <cell r="BW183">
            <v>146.73173444040998</v>
          </cell>
          <cell r="BZ183">
            <v>0.18953741631313256</v>
          </cell>
          <cell r="CA183">
            <v>0.12378332833646967</v>
          </cell>
        </row>
        <row r="184"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109.19289789080555</v>
          </cell>
          <cell r="V184">
            <v>0</v>
          </cell>
          <cell r="W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111.04121000000001</v>
          </cell>
          <cell r="AL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-1.8483121091944525</v>
          </cell>
          <cell r="AW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109.19289789080555</v>
          </cell>
          <cell r="BE184">
            <v>109.19289789080555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111.04121000000001</v>
          </cell>
          <cell r="BN184">
            <v>111.04121000000001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-1.8483121091944525</v>
          </cell>
          <cell r="BW184">
            <v>-1.8483121091944525</v>
          </cell>
        </row>
        <row r="185">
          <cell r="Q185">
            <v>9.8321486897529002</v>
          </cell>
          <cell r="R185">
            <v>11.969192138902438</v>
          </cell>
          <cell r="S185">
            <v>3.9755527228100003</v>
          </cell>
          <cell r="T185">
            <v>1.608286515561961</v>
          </cell>
          <cell r="U185">
            <v>11.047212978493802</v>
          </cell>
          <cell r="V185">
            <v>5.8656877307778501</v>
          </cell>
          <cell r="W185">
            <v>22.556142154329997</v>
          </cell>
          <cell r="X185">
            <v>12.998436634050623</v>
          </cell>
          <cell r="Y185">
            <v>6.4403356636901039</v>
          </cell>
          <cell r="Z185">
            <v>1.2586452902</v>
          </cell>
          <cell r="AA185">
            <v>102.02637491710546</v>
          </cell>
          <cell r="AB185">
            <v>0.11528057547271719</v>
          </cell>
          <cell r="AC185" t="e">
            <v>#VALUE!</v>
          </cell>
          <cell r="AD185">
            <v>0.11528057547271719</v>
          </cell>
          <cell r="AE185">
            <v>3.5389999999999997</v>
          </cell>
          <cell r="AF185">
            <v>4.2442580924855484</v>
          </cell>
          <cell r="AG185">
            <v>21.13</v>
          </cell>
          <cell r="AH185">
            <v>16.222999999999999</v>
          </cell>
          <cell r="AI185">
            <v>6.2759089595375706</v>
          </cell>
          <cell r="AJ185">
            <v>8.320930635838149</v>
          </cell>
          <cell r="AK185">
            <v>18.117890173410402</v>
          </cell>
          <cell r="AL185">
            <v>5.2017890173410404</v>
          </cell>
          <cell r="AP185">
            <v>8.5605486075889345</v>
          </cell>
          <cell r="AQ185">
            <v>-1.869072301538699</v>
          </cell>
          <cell r="AR185">
            <v>-11.297851310247099</v>
          </cell>
          <cell r="AT185">
            <v>-2.3003562367275698</v>
          </cell>
          <cell r="AU185">
            <v>-6.7126441202761882</v>
          </cell>
          <cell r="AV185">
            <v>-7.0706771949166001</v>
          </cell>
          <cell r="AW185">
            <v>0.66389871343680973</v>
          </cell>
          <cell r="AY185">
            <v>14.474734398535784</v>
          </cell>
          <cell r="AZ185">
            <v>24.306883088288686</v>
          </cell>
          <cell r="BA185">
            <v>36.276075227191122</v>
          </cell>
          <cell r="BB185">
            <v>40.251627950001122</v>
          </cell>
          <cell r="BC185">
            <v>41.859914465563087</v>
          </cell>
          <cell r="BD185">
            <v>52.90712744405689</v>
          </cell>
          <cell r="BE185">
            <v>58.77281517483474</v>
          </cell>
          <cell r="BH185">
            <v>7.783258092485549</v>
          </cell>
          <cell r="BI185">
            <v>28.913258092485549</v>
          </cell>
          <cell r="BJ185">
            <v>45.136258092485548</v>
          </cell>
          <cell r="BK185">
            <v>51.412167052023108</v>
          </cell>
          <cell r="BL185">
            <v>59.73309768786126</v>
          </cell>
          <cell r="BM185">
            <v>77.850987861271676</v>
          </cell>
          <cell r="BN185">
            <v>83.052776878612718</v>
          </cell>
          <cell r="BQ185">
            <v>6.6914763060502338</v>
          </cell>
          <cell r="BR185">
            <v>-4.6063750041968614</v>
          </cell>
          <cell r="BS185">
            <v>-8.860182865294421</v>
          </cell>
          <cell r="BT185">
            <v>-11.160539102021989</v>
          </cell>
          <cell r="BU185">
            <v>-17.873183222298174</v>
          </cell>
          <cell r="BV185">
            <v>-24.943860417214786</v>
          </cell>
          <cell r="BW185">
            <v>-24.279961703777978</v>
          </cell>
          <cell r="BZ185">
            <v>3.7493194909025564E-2</v>
          </cell>
          <cell r="CA185">
            <v>5.3501893224681248E-2</v>
          </cell>
        </row>
        <row r="188">
          <cell r="Q188">
            <v>1562.7831531930278</v>
          </cell>
          <cell r="R188">
            <v>1335.5517192517016</v>
          </cell>
          <cell r="S188">
            <v>1459.047491855642</v>
          </cell>
          <cell r="T188">
            <v>1159.3107929749726</v>
          </cell>
          <cell r="U188">
            <v>1597.5626542380755</v>
          </cell>
          <cell r="V188">
            <v>1158.6352938180446</v>
          </cell>
          <cell r="W188">
            <v>1776.2541291407799</v>
          </cell>
          <cell r="X188">
            <v>1148.16500459793</v>
          </cell>
          <cell r="Y188">
            <v>1326.2427183671002</v>
          </cell>
          <cell r="Z188">
            <v>1444.4205285488624</v>
          </cell>
          <cell r="AA188">
            <v>16173.372973017389</v>
          </cell>
          <cell r="AB188">
            <v>14.480122042055168</v>
          </cell>
          <cell r="AC188" t="e">
            <v>#VALUE!</v>
          </cell>
          <cell r="AD188">
            <v>14.606218679749187</v>
          </cell>
          <cell r="AE188">
            <v>1068.756363721712</v>
          </cell>
          <cell r="AF188">
            <v>1031.5777194433952</v>
          </cell>
          <cell r="AG188">
            <v>1690.6351448769883</v>
          </cell>
          <cell r="AH188">
            <v>1358.7798698023994</v>
          </cell>
          <cell r="AI188">
            <v>1374.4917745222101</v>
          </cell>
          <cell r="AJ188">
            <v>1179.3930006395633</v>
          </cell>
          <cell r="AK188">
            <v>1534.3171599107404</v>
          </cell>
          <cell r="AP188">
            <v>71.364277281834575</v>
          </cell>
          <cell r="AQ188">
            <v>33.701126584312306</v>
          </cell>
          <cell r="AR188">
            <v>-127.85199168396048</v>
          </cell>
          <cell r="AS188">
            <v>-23.228150550697819</v>
          </cell>
          <cell r="AT188">
            <v>84.555717333431858</v>
          </cell>
          <cell r="AU188">
            <v>-20.082207664590669</v>
          </cell>
          <cell r="AV188">
            <v>63.245494327335109</v>
          </cell>
          <cell r="AY188">
            <v>2205.399487031254</v>
          </cell>
          <cell r="AZ188">
            <v>3768.1826402242814</v>
          </cell>
          <cell r="BA188">
            <v>5103.7343594759841</v>
          </cell>
          <cell r="BB188">
            <v>6562.7818513316261</v>
          </cell>
          <cell r="BC188">
            <v>7722.0926443065991</v>
          </cell>
          <cell r="BD188">
            <v>9319.6552985446742</v>
          </cell>
          <cell r="BE188">
            <v>10478.290592362719</v>
          </cell>
          <cell r="BH188">
            <v>2100.3340831651071</v>
          </cell>
          <cell r="BI188">
            <v>3790.969228042095</v>
          </cell>
          <cell r="BJ188">
            <v>5149.7490978444939</v>
          </cell>
          <cell r="BK188">
            <v>6524.240872366704</v>
          </cell>
          <cell r="BL188">
            <v>7703.633873006268</v>
          </cell>
          <cell r="BM188">
            <v>9237.951032917008</v>
          </cell>
          <cell r="BN188">
            <v>9237.951032917008</v>
          </cell>
          <cell r="BQ188">
            <v>105.06540386614701</v>
          </cell>
          <cell r="BR188">
            <v>-22.786587817813107</v>
          </cell>
          <cell r="BS188">
            <v>-46.014738368510578</v>
          </cell>
          <cell r="BT188">
            <v>38.540978964921635</v>
          </cell>
          <cell r="BU188">
            <v>18.458771300331165</v>
          </cell>
          <cell r="BV188">
            <v>81.704265627666246</v>
          </cell>
          <cell r="BW188">
            <v>1240.3395594457106</v>
          </cell>
          <cell r="BZ188">
            <v>6.9165436268801814</v>
          </cell>
          <cell r="CA188">
            <v>6.9000104275418552</v>
          </cell>
        </row>
        <row r="189">
          <cell r="Q189">
            <v>1268.7220575171</v>
          </cell>
          <cell r="R189">
            <v>1092.9445943212645</v>
          </cell>
          <cell r="S189">
            <v>1295.417872444752</v>
          </cell>
          <cell r="T189">
            <v>1014.5812168482155</v>
          </cell>
          <cell r="U189">
            <v>1354.7337588262978</v>
          </cell>
          <cell r="V189">
            <v>960.02224971059331</v>
          </cell>
          <cell r="W189">
            <v>1265.1986597871232</v>
          </cell>
          <cell r="X189">
            <v>936.90342965859668</v>
          </cell>
          <cell r="Y189">
            <v>1228.3875718281001</v>
          </cell>
          <cell r="Z189">
            <v>1156.9326777232959</v>
          </cell>
          <cell r="AA189">
            <v>13489.213309872008</v>
          </cell>
          <cell r="AB189">
            <v>12.122117719974254</v>
          </cell>
          <cell r="AC189" t="e">
            <v>#VALUE!</v>
          </cell>
          <cell r="AD189">
            <v>12.248214357668274</v>
          </cell>
          <cell r="AE189">
            <v>929.45947908848927</v>
          </cell>
          <cell r="AF189">
            <v>892.92130767706817</v>
          </cell>
          <cell r="AG189">
            <v>1360.775263643369</v>
          </cell>
          <cell r="AH189">
            <v>1117.5272050139802</v>
          </cell>
          <cell r="AI189">
            <v>1194.5268260458204</v>
          </cell>
          <cell r="AJ189">
            <v>1015.6999489663854</v>
          </cell>
          <cell r="AK189">
            <v>1339.5282498029148</v>
          </cell>
          <cell r="AP189">
            <v>72.717097568724057</v>
          </cell>
          <cell r="AQ189">
            <v>20.271336872389384</v>
          </cell>
          <cell r="AR189">
            <v>-92.05320612626906</v>
          </cell>
          <cell r="AS189">
            <v>-24.582610692715662</v>
          </cell>
          <cell r="AT189">
            <v>100.89104639893162</v>
          </cell>
          <cell r="AU189">
            <v>-1.1187321181698735</v>
          </cell>
          <cell r="AV189">
            <v>15.205509023383001</v>
          </cell>
          <cell r="AY189">
            <v>1915.3692212066708</v>
          </cell>
          <cell r="AZ189">
            <v>3184.0912787237703</v>
          </cell>
          <cell r="BA189">
            <v>4277.0358730450353</v>
          </cell>
          <cell r="BB189">
            <v>5572.4537454897873</v>
          </cell>
          <cell r="BC189">
            <v>6587.0349623380034</v>
          </cell>
          <cell r="BD189">
            <v>7941.7687211643006</v>
          </cell>
          <cell r="BE189">
            <v>8901.7909708748939</v>
          </cell>
          <cell r="BH189">
            <v>1822.3807867655573</v>
          </cell>
          <cell r="BI189">
            <v>3183.1560504089261</v>
          </cell>
          <cell r="BJ189">
            <v>4300.6832554229059</v>
          </cell>
          <cell r="BK189">
            <v>5495.2100814687265</v>
          </cell>
          <cell r="BL189">
            <v>6510.9100304351123</v>
          </cell>
          <cell r="BM189">
            <v>7850.4382802380269</v>
          </cell>
          <cell r="BN189">
            <v>7850.4382802380269</v>
          </cell>
          <cell r="BQ189">
            <v>92.988434441113299</v>
          </cell>
          <cell r="BR189">
            <v>0.93522831484444424</v>
          </cell>
          <cell r="BS189">
            <v>-23.647382377871011</v>
          </cell>
          <cell r="BT189">
            <v>77.243664021060852</v>
          </cell>
          <cell r="BU189">
            <v>76.124931902891007</v>
          </cell>
          <cell r="BV189">
            <v>91.330440926273695</v>
          </cell>
          <cell r="BW189">
            <v>1051.352690636867</v>
          </cell>
          <cell r="BZ189">
            <v>5.8998922685013762</v>
          </cell>
          <cell r="CA189">
            <v>5.8317084954165219</v>
          </cell>
        </row>
        <row r="190">
          <cell r="Q190">
            <v>229.82562720125335</v>
          </cell>
          <cell r="R190">
            <v>231.78627338494337</v>
          </cell>
          <cell r="S190">
            <v>220.36962725388335</v>
          </cell>
          <cell r="T190">
            <v>260.44324293338332</v>
          </cell>
          <cell r="U190">
            <v>322.04120313933333</v>
          </cell>
          <cell r="V190">
            <v>236.95060855333335</v>
          </cell>
          <cell r="W190">
            <v>239.19305935433331</v>
          </cell>
          <cell r="X190">
            <v>228.78283836333335</v>
          </cell>
          <cell r="Y190">
            <v>240.99025244333333</v>
          </cell>
          <cell r="Z190">
            <v>489.89481366878056</v>
          </cell>
          <cell r="AA190">
            <v>3086.9989706022366</v>
          </cell>
          <cell r="AB190">
            <v>2.8239336017217149</v>
          </cell>
          <cell r="AC190" t="str">
            <v xml:space="preserve"> </v>
          </cell>
          <cell r="AD190">
            <v>2.8239336017217149</v>
          </cell>
          <cell r="AE190">
            <v>136.05759002946508</v>
          </cell>
          <cell r="AF190">
            <v>235.99584037193952</v>
          </cell>
          <cell r="AG190">
            <v>253.06730158728695</v>
          </cell>
          <cell r="AH190">
            <v>238.41410385292349</v>
          </cell>
          <cell r="AI190">
            <v>234.579779344998</v>
          </cell>
          <cell r="AJ190">
            <v>263.55543885477232</v>
          </cell>
          <cell r="AK190">
            <v>313.56136992002473</v>
          </cell>
          <cell r="AP190">
            <v>26.681482223868272</v>
          </cell>
          <cell r="AQ190">
            <v>-12.013488318946202</v>
          </cell>
          <cell r="AR190">
            <v>-23.241674386033594</v>
          </cell>
          <cell r="AS190">
            <v>-6.6278304679801181</v>
          </cell>
          <cell r="AT190">
            <v>-14.210152091114651</v>
          </cell>
          <cell r="AU190">
            <v>-3.1121959213890023</v>
          </cell>
          <cell r="AV190">
            <v>8.4798332193086026</v>
          </cell>
          <cell r="AY190">
            <v>386.72142430632664</v>
          </cell>
          <cell r="AZ190">
            <v>616.54705150758002</v>
          </cell>
          <cell r="BA190">
            <v>848.33332489252336</v>
          </cell>
          <cell r="BB190">
            <v>1068.7029521464067</v>
          </cell>
          <cell r="BC190">
            <v>1329.14619507979</v>
          </cell>
          <cell r="BD190">
            <v>1651.1873982191232</v>
          </cell>
          <cell r="BE190">
            <v>1888.1380067724565</v>
          </cell>
          <cell r="BH190">
            <v>372.05343040140463</v>
          </cell>
          <cell r="BI190">
            <v>625.12073198869155</v>
          </cell>
          <cell r="BJ190">
            <v>863.53483584161506</v>
          </cell>
          <cell r="BK190">
            <v>1098.114615186613</v>
          </cell>
          <cell r="BL190">
            <v>1361.6700540413854</v>
          </cell>
          <cell r="BM190">
            <v>1675.2314239614102</v>
          </cell>
          <cell r="BN190">
            <v>1675.2314239614102</v>
          </cell>
          <cell r="BQ190">
            <v>14.667993904922014</v>
          </cell>
          <cell r="BR190">
            <v>-8.5736804811115235</v>
          </cell>
          <cell r="BS190">
            <v>-15.201510949091698</v>
          </cell>
          <cell r="BT190">
            <v>-29.411663040206349</v>
          </cell>
          <cell r="BU190">
            <v>-32.523858961595352</v>
          </cell>
          <cell r="BV190">
            <v>-24.044025742286976</v>
          </cell>
          <cell r="BW190">
            <v>212.90658281104629</v>
          </cell>
          <cell r="BZ190">
            <v>1.1904930526246817</v>
          </cell>
          <cell r="CA190">
            <v>1.2196241055379393</v>
          </cell>
        </row>
        <row r="191">
          <cell r="Q191">
            <v>114.93062309356779</v>
          </cell>
          <cell r="R191">
            <v>97.577095191947578</v>
          </cell>
          <cell r="S191">
            <v>99.839122443596665</v>
          </cell>
          <cell r="T191">
            <v>80.184636532315565</v>
          </cell>
          <cell r="U191">
            <v>78.343778427148891</v>
          </cell>
          <cell r="V191">
            <v>99.025721802846675</v>
          </cell>
          <cell r="W191">
            <v>101.61939423679334</v>
          </cell>
          <cell r="X191">
            <v>104.04936530497446</v>
          </cell>
          <cell r="Y191">
            <v>111.93020796266667</v>
          </cell>
          <cell r="Z191">
            <v>99.254814024515426</v>
          </cell>
          <cell r="AA191">
            <v>1168.2704795129862</v>
          </cell>
          <cell r="AB191">
            <v>0.32142097994371183</v>
          </cell>
          <cell r="AC191">
            <v>0.12609663769402049</v>
          </cell>
          <cell r="AD191">
            <v>0.44751761763773235</v>
          </cell>
          <cell r="AE191">
            <v>38.699802558668416</v>
          </cell>
          <cell r="AF191">
            <v>119.90133607843137</v>
          </cell>
          <cell r="AG191">
            <v>90.284681960784297</v>
          </cell>
          <cell r="AH191">
            <v>72.295434640522842</v>
          </cell>
          <cell r="AI191">
            <v>91.401886405228737</v>
          </cell>
          <cell r="AJ191">
            <v>98.853333464052255</v>
          </cell>
          <cell r="AK191">
            <v>94.987434744842744</v>
          </cell>
          <cell r="AP191">
            <v>30.696783632878258</v>
          </cell>
          <cell r="AQ191">
            <v>-7.7822017773646905</v>
          </cell>
          <cell r="AR191">
            <v>24.645941132783491</v>
          </cell>
          <cell r="AS191">
            <v>25.281660551424736</v>
          </cell>
          <cell r="AT191">
            <v>8.4372360383679279</v>
          </cell>
          <cell r="AU191">
            <v>-18.66869693173669</v>
          </cell>
          <cell r="AV191">
            <v>-16.643656317693853</v>
          </cell>
          <cell r="AY191">
            <v>181.51572049261335</v>
          </cell>
          <cell r="AZ191">
            <v>296.44634358618111</v>
          </cell>
          <cell r="BA191">
            <v>394.02343877812871</v>
          </cell>
          <cell r="BB191">
            <v>493.8625612217254</v>
          </cell>
          <cell r="BC191">
            <v>574.04719775404101</v>
          </cell>
          <cell r="BD191">
            <v>652.3909761811899</v>
          </cell>
          <cell r="BE191">
            <v>751.41669798403655</v>
          </cell>
          <cell r="BH191">
            <v>158.60113863709981</v>
          </cell>
          <cell r="BI191">
            <v>248.88582059788411</v>
          </cell>
          <cell r="BJ191">
            <v>321.18125523840695</v>
          </cell>
          <cell r="BK191">
            <v>412.58314164363571</v>
          </cell>
          <cell r="BL191">
            <v>511.43647510768795</v>
          </cell>
          <cell r="BM191">
            <v>606.42390985253064</v>
          </cell>
          <cell r="BN191">
            <v>606.42390985253064</v>
          </cell>
          <cell r="BQ191">
            <v>22.914581855513553</v>
          </cell>
          <cell r="BR191">
            <v>47.560522988297038</v>
          </cell>
          <cell r="BS191">
            <v>72.842183539721773</v>
          </cell>
          <cell r="BT191">
            <v>81.279419578089701</v>
          </cell>
          <cell r="BU191">
            <v>62.61072264635299</v>
          </cell>
          <cell r="BV191">
            <v>45.967066328659257</v>
          </cell>
          <cell r="BW191">
            <v>144.9927881315059</v>
          </cell>
          <cell r="BZ191">
            <v>0.51416405759926775</v>
          </cell>
          <cell r="CA191">
            <v>0.45808472591535199</v>
          </cell>
        </row>
        <row r="192">
          <cell r="Q192">
            <v>26.136318601111117</v>
          </cell>
          <cell r="R192">
            <v>28.111831709090907</v>
          </cell>
          <cell r="S192">
            <v>10.912967109</v>
          </cell>
          <cell r="T192">
            <v>10.992378753888888</v>
          </cell>
          <cell r="U192">
            <v>12.36558303222222</v>
          </cell>
          <cell r="V192">
            <v>49.993232800000001</v>
          </cell>
          <cell r="W192">
            <v>32.539151746666668</v>
          </cell>
          <cell r="X192">
            <v>28.857724697777776</v>
          </cell>
          <cell r="Y192">
            <v>28.824999999999999</v>
          </cell>
          <cell r="Z192">
            <v>28.824999999999999</v>
          </cell>
          <cell r="AA192">
            <v>316.25375747975755</v>
          </cell>
          <cell r="AB192">
            <v>0.32142097994371183</v>
          </cell>
          <cell r="AC192">
            <v>0.12609663769402049</v>
          </cell>
          <cell r="AD192">
            <v>0.44751761763773235</v>
          </cell>
          <cell r="AE192">
            <v>0.38659411764705881</v>
          </cell>
          <cell r="AF192">
            <v>29.059669411764705</v>
          </cell>
          <cell r="AG192">
            <v>6.7430152941176473</v>
          </cell>
          <cell r="AH192">
            <v>6.4093235294117639</v>
          </cell>
          <cell r="AI192">
            <v>12.415775294117648</v>
          </cell>
          <cell r="AJ192">
            <v>22.467222352941175</v>
          </cell>
          <cell r="AK192">
            <v>29.995634117647054</v>
          </cell>
          <cell r="AP192">
            <v>34.455825252352952</v>
          </cell>
          <cell r="AQ192">
            <v>-5.2075197517646998</v>
          </cell>
          <cell r="AR192">
            <v>19.39330330699347</v>
          </cell>
          <cell r="AS192">
            <v>21.702508179679143</v>
          </cell>
          <cell r="AT192">
            <v>-1.5028081851176474</v>
          </cell>
          <cell r="AU192">
            <v>-11.474843599052287</v>
          </cell>
          <cell r="AV192">
            <v>-17.630051085424832</v>
          </cell>
          <cell r="AY192">
            <v>58.694569030000011</v>
          </cell>
          <cell r="AZ192">
            <v>84.830887631111125</v>
          </cell>
          <cell r="BA192">
            <v>112.94271934020203</v>
          </cell>
          <cell r="BB192">
            <v>123.85568644920204</v>
          </cell>
          <cell r="BC192">
            <v>134.84806520309093</v>
          </cell>
          <cell r="BD192">
            <v>147.21364823531314</v>
          </cell>
          <cell r="BE192">
            <v>197.20688103531313</v>
          </cell>
          <cell r="BH192">
            <v>29.446263529411763</v>
          </cell>
          <cell r="BI192">
            <v>36.189278823529406</v>
          </cell>
          <cell r="BJ192">
            <v>42.598602352941171</v>
          </cell>
          <cell r="BK192">
            <v>55.014377647058822</v>
          </cell>
          <cell r="BL192">
            <v>77.4816</v>
          </cell>
          <cell r="BM192">
            <v>107.47723411764706</v>
          </cell>
          <cell r="BN192">
            <v>107.47723411764706</v>
          </cell>
          <cell r="BQ192">
            <v>29.248305500588248</v>
          </cell>
          <cell r="BR192">
            <v>48.641608807581719</v>
          </cell>
          <cell r="BS192">
            <v>70.344116987260861</v>
          </cell>
          <cell r="BT192">
            <v>68.841308802143217</v>
          </cell>
          <cell r="BU192">
            <v>57.366465203090925</v>
          </cell>
          <cell r="BV192">
            <v>39.736414117666087</v>
          </cell>
          <cell r="BW192">
            <v>89.729646917666074</v>
          </cell>
          <cell r="BZ192">
            <v>0.12078105883192385</v>
          </cell>
          <cell r="CA192">
            <v>6.9398917024855344E-2</v>
          </cell>
        </row>
        <row r="193">
          <cell r="Q193">
            <v>88.794304492456675</v>
          </cell>
          <cell r="R193">
            <v>69.46526348285667</v>
          </cell>
          <cell r="S193">
            <v>88.926155334596658</v>
          </cell>
          <cell r="T193">
            <v>69.192257778426679</v>
          </cell>
          <cell r="U193">
            <v>65.978195394926672</v>
          </cell>
          <cell r="V193">
            <v>49.032489002846667</v>
          </cell>
          <cell r="W193">
            <v>69.080242490126665</v>
          </cell>
          <cell r="X193">
            <v>75.191640607196675</v>
          </cell>
          <cell r="Y193">
            <v>83.105207962666668</v>
          </cell>
          <cell r="Z193">
            <v>70.429814024515423</v>
          </cell>
          <cell r="AA193">
            <v>852.01672203322869</v>
          </cell>
          <cell r="AB193">
            <v>0</v>
          </cell>
          <cell r="AC193">
            <v>0</v>
          </cell>
          <cell r="AD193">
            <v>0</v>
          </cell>
          <cell r="AE193">
            <v>38.313208441021359</v>
          </cell>
          <cell r="AF193">
            <v>90.841666666666669</v>
          </cell>
          <cell r="AG193">
            <v>83.541666666666657</v>
          </cell>
          <cell r="AH193">
            <v>65.886111111111077</v>
          </cell>
          <cell r="AI193">
            <v>78.986111111111086</v>
          </cell>
          <cell r="AJ193">
            <v>76.386111111111077</v>
          </cell>
          <cell r="AK193">
            <v>64.991800627195687</v>
          </cell>
          <cell r="AP193">
            <v>-3.7590416194746936</v>
          </cell>
          <cell r="AQ193">
            <v>-2.5746820255999978</v>
          </cell>
          <cell r="AR193">
            <v>5.2526378257900177</v>
          </cell>
          <cell r="AS193">
            <v>3.5791523717455931</v>
          </cell>
          <cell r="AT193">
            <v>9.9400442234855717</v>
          </cell>
          <cell r="AU193">
            <v>-7.1938533326843981</v>
          </cell>
          <cell r="AV193">
            <v>0.98639476773098522</v>
          </cell>
          <cell r="AY193">
            <v>122.82115146261334</v>
          </cell>
          <cell r="AZ193">
            <v>211.61545595507002</v>
          </cell>
          <cell r="BA193">
            <v>281.08071943792669</v>
          </cell>
          <cell r="BB193">
            <v>370.00687477252336</v>
          </cell>
          <cell r="BC193">
            <v>439.19913255095003</v>
          </cell>
          <cell r="BD193">
            <v>505.17732794587664</v>
          </cell>
          <cell r="BE193">
            <v>554.2098169487233</v>
          </cell>
          <cell r="BH193">
            <v>129.15487510768804</v>
          </cell>
          <cell r="BI193">
            <v>212.6965417743547</v>
          </cell>
          <cell r="BJ193">
            <v>278.58265288546579</v>
          </cell>
          <cell r="BK193">
            <v>357.56876399657688</v>
          </cell>
          <cell r="BL193">
            <v>433.95487510768794</v>
          </cell>
          <cell r="BM193">
            <v>498.94667573488363</v>
          </cell>
          <cell r="BN193">
            <v>498.94667573488363</v>
          </cell>
          <cell r="BQ193">
            <v>-6.3337236450746959</v>
          </cell>
          <cell r="BR193">
            <v>-1.0810858192846786</v>
          </cell>
          <cell r="BS193">
            <v>2.498066552460906</v>
          </cell>
          <cell r="BT193">
            <v>12.438110775946482</v>
          </cell>
          <cell r="BU193">
            <v>5.2442574432620646</v>
          </cell>
          <cell r="BV193">
            <v>6.2306522109930143</v>
          </cell>
          <cell r="BW193">
            <v>55.263141213839674</v>
          </cell>
          <cell r="BZ193">
            <v>0.39338299876734384</v>
          </cell>
          <cell r="CA193">
            <v>0.38868580889049659</v>
          </cell>
        </row>
        <row r="194">
          <cell r="Q194">
            <v>923.96580722227884</v>
          </cell>
          <cell r="R194">
            <v>763.58122574437368</v>
          </cell>
          <cell r="S194">
            <v>975.20912274727209</v>
          </cell>
          <cell r="T194">
            <v>673.95333738251657</v>
          </cell>
          <cell r="U194">
            <v>954.34877725981562</v>
          </cell>
          <cell r="V194">
            <v>624.04591935441329</v>
          </cell>
          <cell r="W194">
            <v>924.38620619599646</v>
          </cell>
          <cell r="X194">
            <v>604.07122599028889</v>
          </cell>
          <cell r="Y194">
            <v>875.46711142210006</v>
          </cell>
          <cell r="Z194">
            <v>567.78305003000003</v>
          </cell>
          <cell r="AA194">
            <v>9233.943859756786</v>
          </cell>
          <cell r="AB194">
            <v>8.9767631383088275</v>
          </cell>
          <cell r="AC194" t="str">
            <v xml:space="preserve"> </v>
          </cell>
          <cell r="AD194">
            <v>8.9767631383088275</v>
          </cell>
          <cell r="AE194">
            <v>754.70208650035579</v>
          </cell>
          <cell r="AF194">
            <v>537.02413122669725</v>
          </cell>
          <cell r="AG194">
            <v>1017.4232800952977</v>
          </cell>
          <cell r="AH194">
            <v>806.81766652053375</v>
          </cell>
          <cell r="AI194">
            <v>868.54516029559363</v>
          </cell>
          <cell r="AJ194">
            <v>653.29117664756075</v>
          </cell>
          <cell r="AK194">
            <v>930.97944513804737</v>
          </cell>
          <cell r="AP194">
            <v>15.338831711977491</v>
          </cell>
          <cell r="AQ194">
            <v>40.067026968700247</v>
          </cell>
          <cell r="AR194">
            <v>-93.457472873018901</v>
          </cell>
          <cell r="AS194">
            <v>-43.236440776160066</v>
          </cell>
          <cell r="AT194">
            <v>106.66396245167846</v>
          </cell>
          <cell r="AU194">
            <v>20.662160734955819</v>
          </cell>
          <cell r="AV194">
            <v>23.369332121768252</v>
          </cell>
          <cell r="AY194">
            <v>1347.1320764077307</v>
          </cell>
          <cell r="AZ194">
            <v>2271.0978836300092</v>
          </cell>
          <cell r="BA194">
            <v>3034.6791093743832</v>
          </cell>
          <cell r="BB194">
            <v>4009.8882321216556</v>
          </cell>
          <cell r="BC194">
            <v>4683.8415695041722</v>
          </cell>
          <cell r="BD194">
            <v>5638.1903467639868</v>
          </cell>
          <cell r="BE194">
            <v>6262.2362661183997</v>
          </cell>
          <cell r="BH194">
            <v>1291.7262177270529</v>
          </cell>
          <cell r="BI194">
            <v>2309.1494978223504</v>
          </cell>
          <cell r="BJ194">
            <v>3115.9671643428842</v>
          </cell>
          <cell r="BK194">
            <v>3984.5123246384778</v>
          </cell>
          <cell r="BL194">
            <v>4637.8035012860391</v>
          </cell>
          <cell r="BM194">
            <v>5568.7829464240867</v>
          </cell>
          <cell r="BN194">
            <v>5568.7829464240867</v>
          </cell>
          <cell r="BQ194">
            <v>55.405858680677731</v>
          </cell>
          <cell r="BR194">
            <v>-38.05161419234107</v>
          </cell>
          <cell r="BS194">
            <v>-81.288054968501086</v>
          </cell>
          <cell r="BT194">
            <v>25.375907483177507</v>
          </cell>
          <cell r="BU194">
            <v>46.038068218133375</v>
          </cell>
          <cell r="BV194">
            <v>69.40740033990005</v>
          </cell>
          <cell r="BW194">
            <v>693.453319694313</v>
          </cell>
          <cell r="BZ194">
            <v>4.195235158277427</v>
          </cell>
          <cell r="CA194">
            <v>4.1539996639632308</v>
          </cell>
        </row>
        <row r="196">
          <cell r="Q196">
            <v>294.0610956759279</v>
          </cell>
          <cell r="R196">
            <v>242.60712493043712</v>
          </cell>
          <cell r="S196">
            <v>163.62961941089</v>
          </cell>
          <cell r="T196">
            <v>144.72957612675719</v>
          </cell>
          <cell r="U196">
            <v>242.82889541177775</v>
          </cell>
          <cell r="V196">
            <v>198.61304410745123</v>
          </cell>
          <cell r="W196">
            <v>511.05546935365669</v>
          </cell>
          <cell r="X196">
            <v>211.26157493933331</v>
          </cell>
          <cell r="Y196">
            <v>97.855146539000003</v>
          </cell>
          <cell r="Z196">
            <v>287.48785082556651</v>
          </cell>
          <cell r="AA196">
            <v>2684.1596631453808</v>
          </cell>
          <cell r="AB196">
            <v>2.3580043220809133</v>
          </cell>
          <cell r="AC196" t="e">
            <v>#VALUE!</v>
          </cell>
          <cell r="AD196">
            <v>2.3580043220809133</v>
          </cell>
          <cell r="AE196">
            <v>139.29688463322262</v>
          </cell>
          <cell r="AF196">
            <v>138.65641176632701</v>
          </cell>
          <cell r="AG196">
            <v>329.85988123361915</v>
          </cell>
          <cell r="AH196">
            <v>241.25266478841922</v>
          </cell>
          <cell r="AI196">
            <v>179.96494847638968</v>
          </cell>
          <cell r="AJ196">
            <v>163.69305167317788</v>
          </cell>
          <cell r="AK196">
            <v>194.7889101078257</v>
          </cell>
          <cell r="AP196">
            <v>-1.3528202868892834</v>
          </cell>
          <cell r="AQ196">
            <v>13.429789711923007</v>
          </cell>
          <cell r="AR196">
            <v>-35.798785557691247</v>
          </cell>
          <cell r="AS196">
            <v>1.3544601420178992</v>
          </cell>
          <cell r="AT196">
            <v>-16.335329065499678</v>
          </cell>
          <cell r="AU196">
            <v>-18.963475546420682</v>
          </cell>
          <cell r="AV196">
            <v>48.039985303952051</v>
          </cell>
          <cell r="AY196">
            <v>290.03026582458335</v>
          </cell>
          <cell r="AZ196">
            <v>584.09136150051131</v>
          </cell>
          <cell r="BA196">
            <v>826.69848643094838</v>
          </cell>
          <cell r="BB196">
            <v>990.32810584183846</v>
          </cell>
          <cell r="BC196">
            <v>1135.0576819685957</v>
          </cell>
          <cell r="BD196">
            <v>1377.8865773803732</v>
          </cell>
          <cell r="BE196">
            <v>1576.4996214878245</v>
          </cell>
          <cell r="BH196">
            <v>277.95329639954963</v>
          </cell>
          <cell r="BI196">
            <v>607.81317763316883</v>
          </cell>
          <cell r="BJ196">
            <v>849.06584242158806</v>
          </cell>
          <cell r="BK196">
            <v>1029.0307908979776</v>
          </cell>
          <cell r="BL196">
            <v>1192.7238425711555</v>
          </cell>
          <cell r="BM196">
            <v>1387.5127526789815</v>
          </cell>
          <cell r="BN196">
            <v>1387.5127526789815</v>
          </cell>
          <cell r="BQ196">
            <v>12.07696942503371</v>
          </cell>
          <cell r="BR196">
            <v>-23.721816132657551</v>
          </cell>
          <cell r="BS196">
            <v>-22.367355990639567</v>
          </cell>
          <cell r="BT196">
            <v>-38.702685056139217</v>
          </cell>
          <cell r="BU196">
            <v>-57.666160602559842</v>
          </cell>
          <cell r="BV196">
            <v>-9.6261752986083593</v>
          </cell>
          <cell r="BW196">
            <v>188.98686880884293</v>
          </cell>
          <cell r="BZ196">
            <v>1.016651358378805</v>
          </cell>
          <cell r="CA196">
            <v>1.0683019321253338</v>
          </cell>
        </row>
        <row r="197">
          <cell r="Q197">
            <v>250.2770903</v>
          </cell>
          <cell r="R197">
            <v>181.92547436683</v>
          </cell>
          <cell r="S197">
            <v>136.10404965729001</v>
          </cell>
          <cell r="T197">
            <v>66.59179432900001</v>
          </cell>
          <cell r="U197">
            <v>201.49002999999999</v>
          </cell>
          <cell r="V197">
            <v>117.15720660522</v>
          </cell>
          <cell r="W197">
            <v>455.76433764899002</v>
          </cell>
          <cell r="X197">
            <v>119.3005</v>
          </cell>
          <cell r="Y197">
            <v>80.678799999999995</v>
          </cell>
          <cell r="Z197">
            <v>223.83</v>
          </cell>
          <cell r="AA197">
            <v>2034.9541098073298</v>
          </cell>
          <cell r="AB197">
            <v>1.725590518563513</v>
          </cell>
          <cell r="AC197" t="str">
            <v xml:space="preserve"> </v>
          </cell>
          <cell r="AD197">
            <v>1.725590518563513</v>
          </cell>
          <cell r="AE197">
            <v>105.5949751885439</v>
          </cell>
          <cell r="AF197">
            <v>83.460269798793149</v>
          </cell>
          <cell r="AG197">
            <v>259.77615401441949</v>
          </cell>
          <cell r="AH197">
            <v>167.34054464170501</v>
          </cell>
          <cell r="AI197">
            <v>133.32951094867099</v>
          </cell>
          <cell r="AJ197">
            <v>88.77389837829439</v>
          </cell>
          <cell r="AK197">
            <v>161.08700066314699</v>
          </cell>
          <cell r="AP197">
            <v>2.2549181114560923</v>
          </cell>
          <cell r="AQ197">
            <v>10.524663801206856</v>
          </cell>
          <cell r="AR197">
            <v>-9.499063714419492</v>
          </cell>
          <cell r="AS197">
            <v>14.584929725124994</v>
          </cell>
          <cell r="AT197">
            <v>2.7745387086190192</v>
          </cell>
          <cell r="AU197">
            <v>-22.182104049294381</v>
          </cell>
          <cell r="AV197">
            <v>40.403029336852995</v>
          </cell>
          <cell r="AY197">
            <v>201.8348269</v>
          </cell>
          <cell r="AZ197">
            <v>452.11191719999999</v>
          </cell>
          <cell r="BA197">
            <v>634.03739156683002</v>
          </cell>
          <cell r="BB197">
            <v>770.14144122412006</v>
          </cell>
          <cell r="BC197">
            <v>836.73323555312004</v>
          </cell>
          <cell r="BD197">
            <v>1038.22326555312</v>
          </cell>
          <cell r="BE197">
            <v>1155.3804721583399</v>
          </cell>
          <cell r="BH197">
            <v>189.05524498733706</v>
          </cell>
          <cell r="BI197">
            <v>448.83139900175655</v>
          </cell>
          <cell r="BJ197">
            <v>616.17194364346153</v>
          </cell>
          <cell r="BK197">
            <v>749.50145459213252</v>
          </cell>
          <cell r="BL197">
            <v>838.27535297042687</v>
          </cell>
          <cell r="BM197">
            <v>999.36235363357389</v>
          </cell>
          <cell r="BN197">
            <v>999.36235363357389</v>
          </cell>
          <cell r="BQ197">
            <v>12.779581912662934</v>
          </cell>
          <cell r="BR197">
            <v>3.2805181982434419</v>
          </cell>
          <cell r="BS197">
            <v>17.865447923368492</v>
          </cell>
          <cell r="BT197">
            <v>20.63998663198754</v>
          </cell>
          <cell r="BU197">
            <v>-1.5421174173068266</v>
          </cell>
          <cell r="BV197">
            <v>38.860911919546083</v>
          </cell>
          <cell r="BW197">
            <v>156.01811852476601</v>
          </cell>
          <cell r="BZ197">
            <v>0.74944735764477921</v>
          </cell>
          <cell r="CA197">
            <v>0.75082860530469142</v>
          </cell>
        </row>
        <row r="198">
          <cell r="Q198">
            <v>43.784005375927912</v>
          </cell>
          <cell r="R198">
            <v>60.681650563607135</v>
          </cell>
          <cell r="S198">
            <v>27.525569753600006</v>
          </cell>
          <cell r="T198">
            <v>78.137781797757199</v>
          </cell>
          <cell r="U198">
            <v>41.338865411777768</v>
          </cell>
          <cell r="V198">
            <v>81.455837502231233</v>
          </cell>
          <cell r="W198">
            <v>55.291131704666668</v>
          </cell>
          <cell r="X198">
            <v>91.961074939333315</v>
          </cell>
          <cell r="Y198">
            <v>17.176346539000001</v>
          </cell>
          <cell r="Z198">
            <v>63.657850825566527</v>
          </cell>
          <cell r="AA198">
            <v>649.205553338051</v>
          </cell>
          <cell r="AB198">
            <v>0.63241380351740051</v>
          </cell>
          <cell r="AC198" t="str">
            <v xml:space="preserve"> </v>
          </cell>
          <cell r="AD198">
            <v>0.63241380351740051</v>
          </cell>
          <cell r="AE198">
            <v>33.701909444678712</v>
          </cell>
          <cell r="AF198">
            <v>55.196141967533862</v>
          </cell>
          <cell r="AG198">
            <v>70.083727219199687</v>
          </cell>
          <cell r="AH198">
            <v>73.91212014671423</v>
          </cell>
          <cell r="AI198">
            <v>46.635437527718707</v>
          </cell>
          <cell r="AJ198">
            <v>74.9191532948835</v>
          </cell>
          <cell r="AK198">
            <v>33.701909444678712</v>
          </cell>
          <cell r="AP198">
            <v>-3.6077383983453757</v>
          </cell>
          <cell r="AQ198">
            <v>2.9051259107161442</v>
          </cell>
          <cell r="AR198">
            <v>-26.299721843271776</v>
          </cell>
          <cell r="AS198">
            <v>-13.230469583107094</v>
          </cell>
          <cell r="AT198">
            <v>-19.109867774118701</v>
          </cell>
          <cell r="AU198">
            <v>3.2186285028736989</v>
          </cell>
          <cell r="AV198">
            <v>7.6369559670990554</v>
          </cell>
          <cell r="AY198">
            <v>88.195438924583343</v>
          </cell>
          <cell r="AZ198">
            <v>131.97944430051126</v>
          </cell>
          <cell r="BA198">
            <v>192.66109486411841</v>
          </cell>
          <cell r="BB198">
            <v>220.18666461771841</v>
          </cell>
          <cell r="BC198">
            <v>298.32444641547562</v>
          </cell>
          <cell r="BD198">
            <v>339.66331182725338</v>
          </cell>
          <cell r="BE198">
            <v>421.11914932948463</v>
          </cell>
          <cell r="BH198">
            <v>88.898051412212567</v>
          </cell>
          <cell r="BI198">
            <v>158.98177863141225</v>
          </cell>
          <cell r="BJ198">
            <v>232.89389877812647</v>
          </cell>
          <cell r="BK198">
            <v>279.52933630584516</v>
          </cell>
          <cell r="BL198">
            <v>354.44848960072864</v>
          </cell>
          <cell r="BM198">
            <v>388.15039904540737</v>
          </cell>
          <cell r="BN198">
            <v>388.15039904540737</v>
          </cell>
          <cell r="BQ198">
            <v>-0.70261248762922435</v>
          </cell>
          <cell r="BR198">
            <v>-27.002334330900993</v>
          </cell>
          <cell r="BS198">
            <v>-40.232803914008059</v>
          </cell>
          <cell r="BT198">
            <v>-59.342671688126757</v>
          </cell>
          <cell r="BU198">
            <v>-56.124043185253015</v>
          </cell>
          <cell r="BV198">
            <v>-48.487087218153988</v>
          </cell>
          <cell r="BW198">
            <v>32.968750284077259</v>
          </cell>
          <cell r="BZ198">
            <v>0.26720400073402589</v>
          </cell>
          <cell r="CA198">
            <v>0.31747332682064217</v>
          </cell>
        </row>
        <row r="201">
          <cell r="Q201">
            <v>-453.36060913068718</v>
          </cell>
          <cell r="R201">
            <v>-200.99598413182298</v>
          </cell>
          <cell r="S201">
            <v>-282.85149968235692</v>
          </cell>
          <cell r="T201">
            <v>211.58693265500938</v>
          </cell>
          <cell r="U201">
            <v>-101.53025537148301</v>
          </cell>
          <cell r="V201">
            <v>354.6165870373809</v>
          </cell>
          <cell r="W201">
            <v>-492.70167044281538</v>
          </cell>
          <cell r="X201">
            <v>179.51424757188079</v>
          </cell>
          <cell r="Y201">
            <v>-386.7501104948301</v>
          </cell>
          <cell r="Z201">
            <v>-20.858405670287311</v>
          </cell>
          <cell r="AA201">
            <v>-2588.1556149846056</v>
          </cell>
          <cell r="AB201">
            <v>-2.3932970142848156</v>
          </cell>
          <cell r="AC201" t="e">
            <v>#VALUE!</v>
          </cell>
          <cell r="AD201">
            <v>-2.5193936519788345</v>
          </cell>
          <cell r="AE201">
            <v>-342.42051332934034</v>
          </cell>
          <cell r="AF201">
            <v>406.54498249970561</v>
          </cell>
          <cell r="AG201">
            <v>-666.02484487698825</v>
          </cell>
          <cell r="AH201">
            <v>-139.50961375217958</v>
          </cell>
          <cell r="AI201">
            <v>-349.43378398148525</v>
          </cell>
          <cell r="AJ201">
            <v>139.11951925919243</v>
          </cell>
          <cell r="AK201">
            <v>-147.46399630213136</v>
          </cell>
          <cell r="AP201">
            <v>-57.990141249089447</v>
          </cell>
          <cell r="AQ201">
            <v>-154.3404523005504</v>
          </cell>
          <cell r="AR201">
            <v>212.66423574630107</v>
          </cell>
          <cell r="AS201">
            <v>-61.486370379643404</v>
          </cell>
          <cell r="AT201">
            <v>66.582284299128332</v>
          </cell>
          <cell r="AU201">
            <v>72.467413395816948</v>
          </cell>
          <cell r="AV201">
            <v>45.933740930648355</v>
          </cell>
          <cell r="AY201">
            <v>-148.20612437927457</v>
          </cell>
          <cell r="AZ201">
            <v>-601.56673350996107</v>
          </cell>
          <cell r="BA201">
            <v>-802.56271764178473</v>
          </cell>
          <cell r="BB201">
            <v>-1085.4142173241407</v>
          </cell>
          <cell r="BC201">
            <v>-873.82728466913341</v>
          </cell>
          <cell r="BD201">
            <v>-975.35754004061528</v>
          </cell>
          <cell r="BE201">
            <v>-620.74095300323438</v>
          </cell>
          <cell r="BH201">
            <v>6.1256000615321682</v>
          </cell>
          <cell r="BI201">
            <v>-601.90037570662298</v>
          </cell>
          <cell r="BJ201">
            <v>-741.40998945880165</v>
          </cell>
          <cell r="BK201">
            <v>-1090.8437734402869</v>
          </cell>
          <cell r="BL201">
            <v>-951.72425418109469</v>
          </cell>
          <cell r="BM201">
            <v>-1099.1882504832267</v>
          </cell>
          <cell r="BN201">
            <v>-1099.1882504832267</v>
          </cell>
          <cell r="BQ201">
            <v>-154.33172444080662</v>
          </cell>
          <cell r="BR201">
            <v>0.33364219666083272</v>
          </cell>
          <cell r="BS201">
            <v>-61.152728182982742</v>
          </cell>
          <cell r="BT201">
            <v>5.4295561161453136</v>
          </cell>
          <cell r="BU201">
            <v>77.8969695119618</v>
          </cell>
          <cell r="BV201">
            <v>123.83071044261146</v>
          </cell>
          <cell r="BW201">
            <v>478.44729747999236</v>
          </cell>
          <cell r="BZ201">
            <v>-0.78267185012709917</v>
          </cell>
          <cell r="CA201">
            <v>-0.85244280637539926</v>
          </cell>
        </row>
        <row r="203">
          <cell r="Q203">
            <v>404.7786453096212</v>
          </cell>
          <cell r="R203">
            <v>265.80763936931908</v>
          </cell>
          <cell r="S203">
            <v>241.58523357122994</v>
          </cell>
          <cell r="T203">
            <v>258.14069976800113</v>
          </cell>
          <cell r="U203">
            <v>246.26153916855324</v>
          </cell>
          <cell r="V203">
            <v>254.81999630365004</v>
          </cell>
          <cell r="W203">
            <v>217.43101778686668</v>
          </cell>
          <cell r="X203">
            <v>294.67137153757579</v>
          </cell>
          <cell r="Y203">
            <v>292.82296226800003</v>
          </cell>
          <cell r="Z203">
            <v>671.79916426696855</v>
          </cell>
          <cell r="AA203">
            <v>3593.7375903045527</v>
          </cell>
          <cell r="AB203" t="e">
            <v>#VALUE!</v>
          </cell>
          <cell r="AC203" t="e">
            <v>#VALUE!</v>
          </cell>
          <cell r="AD203">
            <v>2.6715333763513591</v>
          </cell>
          <cell r="AE203">
            <v>233.55099404603934</v>
          </cell>
          <cell r="AF203">
            <v>376.67698818875624</v>
          </cell>
          <cell r="AG203">
            <v>566.83263536502761</v>
          </cell>
          <cell r="AH203">
            <v>243.77043497050661</v>
          </cell>
          <cell r="AI203">
            <v>212.5075514024339</v>
          </cell>
          <cell r="AJ203">
            <v>245.09899648454331</v>
          </cell>
          <cell r="AK203">
            <v>225.82966824904469</v>
          </cell>
          <cell r="AP203">
            <v>-82.345610499372668</v>
          </cell>
          <cell r="AQ203">
            <v>-82.263050780656215</v>
          </cell>
          <cell r="AR203">
            <v>-162.05399005540642</v>
          </cell>
          <cell r="AS203">
            <v>22.037204398812463</v>
          </cell>
          <cell r="AT203">
            <v>29.077682168796031</v>
          </cell>
          <cell r="AU203">
            <v>13.041703283457821</v>
          </cell>
          <cell r="AV203">
            <v>20.431870919508555</v>
          </cell>
          <cell r="AY203">
            <v>445.61932095476669</v>
          </cell>
          <cell r="AZ203">
            <v>850.39796626438783</v>
          </cell>
          <cell r="BA203">
            <v>1116.2056056337069</v>
          </cell>
          <cell r="BB203">
            <v>1357.7908392049369</v>
          </cell>
          <cell r="BC203">
            <v>1615.9315389729379</v>
          </cell>
          <cell r="BD203">
            <v>1862.1930781414915</v>
          </cell>
          <cell r="BE203">
            <v>2117.0130744451417</v>
          </cell>
          <cell r="BH203">
            <v>610.22798223479549</v>
          </cell>
          <cell r="BI203">
            <v>1177.0606175998232</v>
          </cell>
          <cell r="BJ203">
            <v>1420.8310525703296</v>
          </cell>
          <cell r="BK203">
            <v>1633.3386039727634</v>
          </cell>
          <cell r="BL203">
            <v>1878.4376004573069</v>
          </cell>
          <cell r="BM203">
            <v>2104.2672687063514</v>
          </cell>
          <cell r="BN203">
            <v>2104.2672687063514</v>
          </cell>
          <cell r="BQ203">
            <v>-164.60866128002888</v>
          </cell>
          <cell r="BR203">
            <v>-326.66265133543533</v>
          </cell>
          <cell r="BS203">
            <v>-304.62544693662289</v>
          </cell>
          <cell r="BT203">
            <v>-275.54776476782672</v>
          </cell>
          <cell r="BU203">
            <v>-262.5060614843689</v>
          </cell>
          <cell r="BV203">
            <v>-242.07419056485992</v>
          </cell>
          <cell r="BW203">
            <v>12.745805738790295</v>
          </cell>
          <cell r="BZ203">
            <v>1.4473616805929372</v>
          </cell>
          <cell r="CA203">
            <v>1.6824837789940452</v>
          </cell>
        </row>
        <row r="205">
          <cell r="Q205">
            <v>1967.561798502649</v>
          </cell>
          <cell r="R205">
            <v>1601.3593586210206</v>
          </cell>
          <cell r="S205">
            <v>1700.632725426872</v>
          </cell>
          <cell r="T205">
            <v>1417.4514927429736</v>
          </cell>
          <cell r="U205">
            <v>1843.8241934066289</v>
          </cell>
          <cell r="V205">
            <v>1413.4552901216946</v>
          </cell>
          <cell r="W205">
            <v>1993.6851469276467</v>
          </cell>
          <cell r="X205">
            <v>1442.8363761355058</v>
          </cell>
          <cell r="Y205">
            <v>1619.0656806351003</v>
          </cell>
          <cell r="Z205">
            <v>2116.219692815831</v>
          </cell>
          <cell r="AA205">
            <v>19767.110563321941</v>
          </cell>
          <cell r="AB205" t="e">
            <v>#VALUE!</v>
          </cell>
          <cell r="AC205" t="e">
            <v>#VALUE!</v>
          </cell>
          <cell r="AD205">
            <v>17.277752056100546</v>
          </cell>
          <cell r="AE205">
            <v>1302.3073577677512</v>
          </cell>
          <cell r="AF205">
            <v>1408.2547076321514</v>
          </cell>
          <cell r="AG205">
            <v>2257.467780242016</v>
          </cell>
          <cell r="AH205">
            <v>1602.550304772906</v>
          </cell>
          <cell r="AI205">
            <v>1586.9993259246439</v>
          </cell>
          <cell r="AJ205">
            <v>1424.4919971241065</v>
          </cell>
          <cell r="AK205">
            <v>1760.1468281597852</v>
          </cell>
          <cell r="AP205">
            <v>-10.981333217537895</v>
          </cell>
          <cell r="AQ205">
            <v>-48.561924196343853</v>
          </cell>
          <cell r="AR205">
            <v>-289.90598173936701</v>
          </cell>
          <cell r="AS205">
            <v>-1.1909461518853277</v>
          </cell>
          <cell r="AT205">
            <v>113.63339950222803</v>
          </cell>
          <cell r="AU205">
            <v>-7.0405043811329051</v>
          </cell>
          <cell r="AV205">
            <v>83.677365246843692</v>
          </cell>
          <cell r="AY205">
            <v>2651.0188079860209</v>
          </cell>
          <cell r="AZ205">
            <v>4618.5806064886692</v>
          </cell>
          <cell r="BA205">
            <v>6219.939965109691</v>
          </cell>
          <cell r="BB205">
            <v>7920.5726905365627</v>
          </cell>
          <cell r="BC205">
            <v>9338.0241832795364</v>
          </cell>
          <cell r="BD205">
            <v>11181.848376686165</v>
          </cell>
          <cell r="BE205">
            <v>12595.303666807858</v>
          </cell>
          <cell r="BH205">
            <v>2710.5620653999026</v>
          </cell>
          <cell r="BI205">
            <v>4968.0298456419187</v>
          </cell>
          <cell r="BJ205">
            <v>6570.5801504148239</v>
          </cell>
          <cell r="BK205">
            <v>8157.5794763394679</v>
          </cell>
          <cell r="BL205">
            <v>9582.0714734635749</v>
          </cell>
          <cell r="BM205">
            <v>11342.218301623359</v>
          </cell>
          <cell r="BN205">
            <v>11342.218301623359</v>
          </cell>
          <cell r="BQ205">
            <v>-59.543257413881875</v>
          </cell>
          <cell r="BR205">
            <v>-349.44923915324841</v>
          </cell>
          <cell r="BS205">
            <v>-350.64018530513346</v>
          </cell>
          <cell r="BT205">
            <v>-237.00678580290509</v>
          </cell>
          <cell r="BU205">
            <v>-244.04729018403773</v>
          </cell>
          <cell r="BV205">
            <v>-160.36992493719481</v>
          </cell>
          <cell r="BW205">
            <v>1253.0853651844991</v>
          </cell>
          <cell r="BZ205">
            <v>8.363905307473118</v>
          </cell>
          <cell r="CA205">
            <v>8.5824942065359018</v>
          </cell>
        </row>
        <row r="207">
          <cell r="Q207">
            <v>-858.13925444030838</v>
          </cell>
          <cell r="R207">
            <v>-466.80362350114206</v>
          </cell>
          <cell r="S207">
            <v>-524.43673325358691</v>
          </cell>
          <cell r="T207">
            <v>-46.553767112991636</v>
          </cell>
          <cell r="U207">
            <v>-347.79179454003634</v>
          </cell>
          <cell r="V207">
            <v>99.796590733730909</v>
          </cell>
          <cell r="W207">
            <v>-710.13268822968212</v>
          </cell>
          <cell r="X207">
            <v>-115.15712396569506</v>
          </cell>
          <cell r="Y207">
            <v>-679.57307276283018</v>
          </cell>
          <cell r="Z207">
            <v>-692.65756993725586</v>
          </cell>
          <cell r="AA207">
            <v>-6181.8932052891578</v>
          </cell>
          <cell r="AB207" t="e">
            <v>#VALUE!</v>
          </cell>
          <cell r="AC207" t="e">
            <v>#VALUE!</v>
          </cell>
          <cell r="AD207">
            <v>-5.1909270283301936</v>
          </cell>
          <cell r="AE207">
            <v>-575.97150737537959</v>
          </cell>
          <cell r="AF207">
            <v>29.867994310949371</v>
          </cell>
          <cell r="AG207">
            <v>-1232.857480242016</v>
          </cell>
          <cell r="AH207">
            <v>-383.28004872268616</v>
          </cell>
          <cell r="AI207">
            <v>-561.94133538391907</v>
          </cell>
          <cell r="AJ207">
            <v>-105.97947722535082</v>
          </cell>
          <cell r="AK207">
            <v>-373.29366455117611</v>
          </cell>
          <cell r="AP207">
            <v>24.355469250283022</v>
          </cell>
          <cell r="AQ207">
            <v>-72.077401519894238</v>
          </cell>
          <cell r="AR207">
            <v>374.7182258017076</v>
          </cell>
          <cell r="AS207">
            <v>-83.523574778455895</v>
          </cell>
          <cell r="AT207">
            <v>37.50460213033216</v>
          </cell>
          <cell r="AU207">
            <v>59.425710112359184</v>
          </cell>
          <cell r="AV207">
            <v>25.501870011139772</v>
          </cell>
          <cell r="AY207">
            <v>-593.82544533404143</v>
          </cell>
          <cell r="AZ207">
            <v>-1451.9646997743489</v>
          </cell>
          <cell r="BA207">
            <v>-1918.7683232754916</v>
          </cell>
          <cell r="BB207">
            <v>-2443.2050565290774</v>
          </cell>
          <cell r="BC207">
            <v>-2489.7588236420706</v>
          </cell>
          <cell r="BD207">
            <v>-2837.550618182107</v>
          </cell>
          <cell r="BE207">
            <v>-2737.7540274483763</v>
          </cell>
          <cell r="BH207">
            <v>-604.10238217326332</v>
          </cell>
          <cell r="BI207">
            <v>-1778.9609933064467</v>
          </cell>
          <cell r="BJ207">
            <v>-2162.2410420291317</v>
          </cell>
          <cell r="BK207">
            <v>-2724.1823774130507</v>
          </cell>
          <cell r="BL207">
            <v>-2830.1618546384016</v>
          </cell>
          <cell r="BM207">
            <v>-3203.4555191895788</v>
          </cell>
          <cell r="BN207">
            <v>-3203.4555191895788</v>
          </cell>
          <cell r="BQ207">
            <v>10.276936839222273</v>
          </cell>
          <cell r="BR207">
            <v>326.99629353209616</v>
          </cell>
          <cell r="BS207">
            <v>243.47271875364015</v>
          </cell>
          <cell r="BT207">
            <v>280.97732088397203</v>
          </cell>
          <cell r="BU207">
            <v>340.4030309963307</v>
          </cell>
          <cell r="BV207">
            <v>365.90490100747184</v>
          </cell>
          <cell r="BW207">
            <v>465.70149174120252</v>
          </cell>
          <cell r="BZ207">
            <v>-2.2300335307200356</v>
          </cell>
          <cell r="CA207">
            <v>-2.5349265853694445</v>
          </cell>
        </row>
        <row r="209">
          <cell r="Q209">
            <v>40.036821937128892</v>
          </cell>
          <cell r="R209">
            <v>25.893005499405454</v>
          </cell>
          <cell r="S209">
            <v>5.5265848677800014</v>
          </cell>
          <cell r="T209">
            <v>1.5822323980600004</v>
          </cell>
          <cell r="U209">
            <v>4.3351867676299989</v>
          </cell>
          <cell r="V209">
            <v>31.716771812076669</v>
          </cell>
          <cell r="W209">
            <v>30.122478628093333</v>
          </cell>
          <cell r="X209">
            <v>5.2764389490909096</v>
          </cell>
          <cell r="Y209">
            <v>-1.8040880479999979</v>
          </cell>
          <cell r="Z209">
            <v>-2.3055015394444442</v>
          </cell>
          <cell r="AA209">
            <v>196.03832182802412</v>
          </cell>
          <cell r="AB209">
            <v>0.13664361298893576</v>
          </cell>
          <cell r="AC209">
            <v>4.6182777401568315E-2</v>
          </cell>
          <cell r="AD209">
            <v>0.18282639039050408</v>
          </cell>
          <cell r="AE209">
            <v>14.874000000000001</v>
          </cell>
          <cell r="AF209">
            <v>35.719349956987656</v>
          </cell>
          <cell r="AG209">
            <v>45.633769106525087</v>
          </cell>
          <cell r="AH209">
            <v>29.007659191067077</v>
          </cell>
          <cell r="AI209">
            <v>13.842499999999999</v>
          </cell>
          <cell r="AJ209">
            <v>18.993415301163697</v>
          </cell>
          <cell r="AK209">
            <v>10.192499999999999</v>
          </cell>
          <cell r="AP209">
            <v>-3.6613825587766673</v>
          </cell>
          <cell r="AQ209">
            <v>8.7264231579923432</v>
          </cell>
          <cell r="AR209">
            <v>-5.596947169396195</v>
          </cell>
          <cell r="AS209">
            <v>-3.1146536916616228</v>
          </cell>
          <cell r="AT209">
            <v>-8.3159151322199989</v>
          </cell>
          <cell r="AU209">
            <v>-17.411182903103697</v>
          </cell>
          <cell r="AV209">
            <v>-5.8573132323700001</v>
          </cell>
          <cell r="AY209">
            <v>55.658390556203337</v>
          </cell>
          <cell r="AZ209">
            <v>95.695212493332235</v>
          </cell>
          <cell r="BA209">
            <v>121.58821799273768</v>
          </cell>
          <cell r="BB209">
            <v>127.11480286051768</v>
          </cell>
          <cell r="BC209">
            <v>128.69703525857767</v>
          </cell>
          <cell r="BD209">
            <v>133.03222202620768</v>
          </cell>
          <cell r="BE209">
            <v>164.74899383828435</v>
          </cell>
          <cell r="BH209">
            <v>50.593349956987652</v>
          </cell>
          <cell r="BI209">
            <v>96.227119063512731</v>
          </cell>
          <cell r="BJ209">
            <v>125.23477825457981</v>
          </cell>
          <cell r="BK209">
            <v>139.07727825457982</v>
          </cell>
          <cell r="BL209">
            <v>158.07069355574353</v>
          </cell>
          <cell r="BM209">
            <v>168.26319355574353</v>
          </cell>
          <cell r="BN209">
            <v>168.26319355574353</v>
          </cell>
          <cell r="BQ209">
            <v>5.0650405992156795</v>
          </cell>
          <cell r="BR209">
            <v>-0.53190657018050835</v>
          </cell>
          <cell r="BS209">
            <v>-3.6465602618421329</v>
          </cell>
          <cell r="BT209">
            <v>-11.962475394062128</v>
          </cell>
          <cell r="BU209">
            <v>-29.373658297165818</v>
          </cell>
          <cell r="BV209">
            <v>-35.23097152953585</v>
          </cell>
          <cell r="BW209">
            <v>-3.5141997174591779</v>
          </cell>
          <cell r="BZ209">
            <v>0.11527168864936856</v>
          </cell>
          <cell r="CA209">
            <v>0.14158116180017424</v>
          </cell>
        </row>
        <row r="211">
          <cell r="Q211">
            <v>-898.17607637743731</v>
          </cell>
          <cell r="R211">
            <v>-492.69662900054749</v>
          </cell>
          <cell r="S211">
            <v>-529.96331812136691</v>
          </cell>
          <cell r="T211">
            <v>-48.135999511051637</v>
          </cell>
          <cell r="U211">
            <v>-352.12698130766631</v>
          </cell>
          <cell r="V211">
            <v>68.079818921654237</v>
          </cell>
          <cell r="W211">
            <v>-740.25516685777541</v>
          </cell>
          <cell r="X211">
            <v>-120.43356291478597</v>
          </cell>
          <cell r="Y211">
            <v>-677.76898471483014</v>
          </cell>
          <cell r="Z211">
            <v>-690.35206839781142</v>
          </cell>
          <cell r="AA211">
            <v>-6377.9315271171818</v>
          </cell>
          <cell r="AB211" t="e">
            <v>#VALUE!</v>
          </cell>
          <cell r="AC211" t="e">
            <v>#VALUE!</v>
          </cell>
          <cell r="AD211">
            <v>-5.3737534187206979</v>
          </cell>
          <cell r="AE211">
            <v>-590.84550737537961</v>
          </cell>
          <cell r="AF211">
            <v>-5.8513556460382858</v>
          </cell>
          <cell r="AG211">
            <v>-1278.491249348541</v>
          </cell>
          <cell r="AH211">
            <v>-412.28770791375325</v>
          </cell>
          <cell r="AI211">
            <v>-575.78383538391904</v>
          </cell>
          <cell r="AJ211">
            <v>-124.97289252651451</v>
          </cell>
          <cell r="AK211">
            <v>-383.4861645511761</v>
          </cell>
          <cell r="AP211">
            <v>28.016851809059744</v>
          </cell>
          <cell r="AQ211">
            <v>-80.803824677886581</v>
          </cell>
          <cell r="AR211">
            <v>380.31517297110372</v>
          </cell>
          <cell r="AS211">
            <v>-80.408921086794237</v>
          </cell>
          <cell r="AT211">
            <v>45.82051726255213</v>
          </cell>
          <cell r="AU211">
            <v>76.836893015462877</v>
          </cell>
          <cell r="AV211">
            <v>31.35918324350979</v>
          </cell>
          <cell r="AY211">
            <v>-649.48383589024479</v>
          </cell>
          <cell r="AZ211">
            <v>-1547.6599122676812</v>
          </cell>
          <cell r="BA211">
            <v>-2040.3565412682294</v>
          </cell>
          <cell r="BB211">
            <v>-2570.319859389595</v>
          </cell>
          <cell r="BC211">
            <v>-2618.4558589006483</v>
          </cell>
          <cell r="BD211">
            <v>-2970.5828402083148</v>
          </cell>
          <cell r="BE211">
            <v>-2902.5030212866604</v>
          </cell>
          <cell r="BH211">
            <v>-654.69573213025092</v>
          </cell>
          <cell r="BI211">
            <v>-1875.1881123699593</v>
          </cell>
          <cell r="BJ211">
            <v>-2287.4758202837115</v>
          </cell>
          <cell r="BK211">
            <v>-2863.2596556676308</v>
          </cell>
          <cell r="BL211">
            <v>-2988.2325481941452</v>
          </cell>
          <cell r="BM211">
            <v>-3371.7187127453221</v>
          </cell>
          <cell r="BN211">
            <v>-3371.7187127453221</v>
          </cell>
          <cell r="BQ211">
            <v>5.2118962400065936</v>
          </cell>
          <cell r="BR211">
            <v>327.52820010227668</v>
          </cell>
          <cell r="BS211">
            <v>247.11927901548228</v>
          </cell>
          <cell r="BT211">
            <v>292.93979627803418</v>
          </cell>
          <cell r="BU211">
            <v>369.77668929349653</v>
          </cell>
          <cell r="BV211">
            <v>401.13587253700734</v>
          </cell>
          <cell r="BW211">
            <v>469.21569145866169</v>
          </cell>
          <cell r="BZ211">
            <v>-2.3453052193694042</v>
          </cell>
          <cell r="CA211">
            <v>-2.6765077471696186</v>
          </cell>
        </row>
        <row r="213">
          <cell r="Q213">
            <v>890.21048852006777</v>
          </cell>
          <cell r="R213">
            <v>489.17203684915734</v>
          </cell>
          <cell r="S213">
            <v>526.4204178422068</v>
          </cell>
          <cell r="T213">
            <v>43.394175336371745</v>
          </cell>
          <cell r="U213">
            <v>349.40508194797616</v>
          </cell>
          <cell r="V213">
            <v>-71.192121544294196</v>
          </cell>
          <cell r="W213">
            <v>731.83657163718533</v>
          </cell>
          <cell r="X213">
            <v>67.723031706633833</v>
          </cell>
          <cell r="Y213">
            <v>525.49327769146953</v>
          </cell>
          <cell r="Z213">
            <v>602.33735328808928</v>
          </cell>
          <cell r="AA213">
            <v>4794.4480445924892</v>
          </cell>
          <cell r="AB213" t="e">
            <v>#REF!</v>
          </cell>
          <cell r="AC213" t="e">
            <v>#VALUE!</v>
          </cell>
          <cell r="AD213" t="e">
            <v>#REF!</v>
          </cell>
          <cell r="AE213">
            <v>590.84550737537973</v>
          </cell>
          <cell r="AF213">
            <v>5.8513556460382006</v>
          </cell>
          <cell r="AG213">
            <v>1278.4912493485408</v>
          </cell>
          <cell r="AH213">
            <v>412.28770791375325</v>
          </cell>
          <cell r="AI213">
            <v>575.78383538391915</v>
          </cell>
          <cell r="AJ213">
            <v>124.97289252651456</v>
          </cell>
          <cell r="AK213">
            <v>383.48616455117605</v>
          </cell>
          <cell r="AP213">
            <v>-31.100615840510159</v>
          </cell>
          <cell r="AQ213">
            <v>74.051484136716454</v>
          </cell>
          <cell r="AR213">
            <v>-388.28076082847303</v>
          </cell>
          <cell r="AS213">
            <v>76.884328935404085</v>
          </cell>
          <cell r="AT213">
            <v>-49.363417541712352</v>
          </cell>
          <cell r="AU213">
            <v>-81.578717190142811</v>
          </cell>
          <cell r="AV213">
            <v>-34.081082603199889</v>
          </cell>
          <cell r="AY213">
            <v>846.91361491698945</v>
          </cell>
          <cell r="AZ213">
            <v>1529.8582198376919</v>
          </cell>
          <cell r="BA213">
            <v>2019.030256686849</v>
          </cell>
          <cell r="BB213">
            <v>2545.450674529056</v>
          </cell>
          <cell r="BC213">
            <v>2588.8448498654279</v>
          </cell>
          <cell r="BD213">
            <v>2938.2499318134041</v>
          </cell>
          <cell r="BE213">
            <v>2867.0578102691097</v>
          </cell>
          <cell r="BH213">
            <v>1958.1032157369573</v>
          </cell>
          <cell r="BI213">
            <v>1875.1881123699591</v>
          </cell>
          <cell r="BJ213">
            <v>2287.475820283712</v>
          </cell>
          <cell r="BK213">
            <v>2863.2596556676313</v>
          </cell>
          <cell r="BL213">
            <v>2988.2325481941457</v>
          </cell>
          <cell r="BM213">
            <v>3371.7187127453217</v>
          </cell>
          <cell r="BN213">
            <v>3371.7187127453217</v>
          </cell>
          <cell r="BQ213">
            <v>-1111.1896008199676</v>
          </cell>
          <cell r="BR213">
            <v>-345.32989253226719</v>
          </cell>
          <cell r="BS213">
            <v>-268.44556359686328</v>
          </cell>
          <cell r="BT213">
            <v>-317.80898113857529</v>
          </cell>
          <cell r="BU213">
            <v>-399.38769832871822</v>
          </cell>
          <cell r="BV213">
            <v>-433.46878093191754</v>
          </cell>
          <cell r="BW213">
            <v>-504.66090247621196</v>
          </cell>
          <cell r="BZ213">
            <v>2.3187831553044198</v>
          </cell>
          <cell r="CA213">
            <v>2.6765077471696195</v>
          </cell>
        </row>
        <row r="215">
          <cell r="Q215">
            <v>2.9894620952923319</v>
          </cell>
          <cell r="R215">
            <v>-164.77816799706926</v>
          </cell>
          <cell r="S215">
            <v>-295.41200307049195</v>
          </cell>
          <cell r="T215">
            <v>1.1693489214799122</v>
          </cell>
          <cell r="U215">
            <v>-10.156778040254203</v>
          </cell>
          <cell r="V215">
            <v>2.7434353768728386</v>
          </cell>
          <cell r="W215">
            <v>-93.031746413190135</v>
          </cell>
          <cell r="X215">
            <v>43.998957597113261</v>
          </cell>
          <cell r="Y215">
            <v>24.711978947638865</v>
          </cell>
          <cell r="Z215">
            <v>189.83435812515449</v>
          </cell>
          <cell r="AA215">
            <v>759.39219859510604</v>
          </cell>
          <cell r="AB215">
            <v>0.59382894509799877</v>
          </cell>
          <cell r="AC215" t="e">
            <v>#VALUE!</v>
          </cell>
          <cell r="AD215">
            <v>0.90598130732779336</v>
          </cell>
          <cell r="AE215">
            <v>34.883341659996759</v>
          </cell>
          <cell r="AF215">
            <v>828.78595952418698</v>
          </cell>
          <cell r="AG215">
            <v>36.778636096465263</v>
          </cell>
          <cell r="AH215">
            <v>-103.89689032556608</v>
          </cell>
          <cell r="AI215">
            <v>-242.52994766108284</v>
          </cell>
          <cell r="AJ215">
            <v>52.087356112903294</v>
          </cell>
          <cell r="AK215">
            <v>40.920096609244311</v>
          </cell>
          <cell r="AP215">
            <v>-20.444387593865255</v>
          </cell>
          <cell r="AQ215">
            <v>214.09843946224112</v>
          </cell>
          <cell r="AR215">
            <v>-33.789174001172931</v>
          </cell>
          <cell r="AS215">
            <v>-60.881277671503184</v>
          </cell>
          <cell r="AT215">
            <v>-52.882055409409105</v>
          </cell>
          <cell r="AU215">
            <v>-50.918007191423385</v>
          </cell>
          <cell r="AV215">
            <v>-51.076874649498514</v>
          </cell>
          <cell r="AY215">
            <v>1057.3233530525597</v>
          </cell>
          <cell r="AZ215">
            <v>1060.3128151478522</v>
          </cell>
          <cell r="BA215">
            <v>895.53464715078269</v>
          </cell>
          <cell r="BB215">
            <v>600.12264408029068</v>
          </cell>
          <cell r="BC215">
            <v>601.29199300177049</v>
          </cell>
          <cell r="BD215">
            <v>591.13521496151668</v>
          </cell>
          <cell r="BE215">
            <v>593.87865033838955</v>
          </cell>
          <cell r="BH215">
            <v>863.66930118418372</v>
          </cell>
          <cell r="BI215">
            <v>900.44793728064883</v>
          </cell>
          <cell r="BJ215">
            <v>796.55104695508282</v>
          </cell>
          <cell r="BK215">
            <v>554.0210992939999</v>
          </cell>
          <cell r="BL215">
            <v>606.10845540690343</v>
          </cell>
          <cell r="BM215">
            <v>647.02855201614761</v>
          </cell>
          <cell r="BN215">
            <v>647.02855201614761</v>
          </cell>
          <cell r="BQ215">
            <v>193.65405186837592</v>
          </cell>
          <cell r="BR215">
            <v>159.86487786720298</v>
          </cell>
          <cell r="BS215">
            <v>98.983600195699808</v>
          </cell>
          <cell r="BT215">
            <v>46.101544786290731</v>
          </cell>
          <cell r="BU215">
            <v>-4.8164624051326967</v>
          </cell>
          <cell r="BV215">
            <v>-55.893337054630933</v>
          </cell>
          <cell r="BW215">
            <v>-53.149901677758066</v>
          </cell>
          <cell r="BZ215">
            <v>0.53856674526648618</v>
          </cell>
          <cell r="CA215">
            <v>0.54288076659293216</v>
          </cell>
        </row>
        <row r="216">
          <cell r="Q216">
            <v>50.937557258403459</v>
          </cell>
          <cell r="R216">
            <v>37.39597355783981</v>
          </cell>
          <cell r="S216">
            <v>28.940566820708035</v>
          </cell>
          <cell r="T216">
            <v>30.712036930479918</v>
          </cell>
          <cell r="U216">
            <v>35.931942268301334</v>
          </cell>
          <cell r="V216">
            <v>84.686021780539505</v>
          </cell>
          <cell r="W216">
            <v>19.657021299809866</v>
          </cell>
          <cell r="X216">
            <v>156.90923406822435</v>
          </cell>
          <cell r="Y216">
            <v>37.102043533638863</v>
          </cell>
          <cell r="Z216">
            <v>219.22892079860355</v>
          </cell>
          <cell r="AA216">
            <v>1857.9286864009418</v>
          </cell>
          <cell r="AB216">
            <v>1.3273924406620223</v>
          </cell>
          <cell r="AC216">
            <v>0.31215236222979464</v>
          </cell>
          <cell r="AD216">
            <v>1.6395448028918169</v>
          </cell>
          <cell r="AE216">
            <v>60.376594117647059</v>
          </cell>
          <cell r="AF216">
            <v>907.19443251295115</v>
          </cell>
          <cell r="AG216">
            <v>88.734204559688919</v>
          </cell>
          <cell r="AH216">
            <v>42.168021793740976</v>
          </cell>
          <cell r="AI216">
            <v>57.148968347815327</v>
          </cell>
          <cell r="AJ216">
            <v>74.831563446766765</v>
          </cell>
          <cell r="AK216">
            <v>92.394756404912712</v>
          </cell>
          <cell r="AP216">
            <v>-21.052551138182217</v>
          </cell>
          <cell r="AQ216">
            <v>209.90889259197706</v>
          </cell>
          <cell r="AR216">
            <v>-37.796647301285461</v>
          </cell>
          <cell r="AS216">
            <v>-4.7720482359011669</v>
          </cell>
          <cell r="AT216">
            <v>-28.208401527107291</v>
          </cell>
          <cell r="AU216">
            <v>-44.119526516286847</v>
          </cell>
          <cell r="AV216">
            <v>-56.462814136611378</v>
          </cell>
          <cell r="AY216">
            <v>1156.427368084393</v>
          </cell>
          <cell r="AZ216">
            <v>1207.3649253427966</v>
          </cell>
          <cell r="BA216">
            <v>1244.7608989006362</v>
          </cell>
          <cell r="BB216">
            <v>1273.7014657213442</v>
          </cell>
          <cell r="BC216">
            <v>1304.413502651824</v>
          </cell>
          <cell r="BD216">
            <v>1340.3454449201256</v>
          </cell>
          <cell r="BE216">
            <v>1425.0314667006651</v>
          </cell>
          <cell r="BH216">
            <v>967.57102663059823</v>
          </cell>
          <cell r="BI216">
            <v>1056.305231190287</v>
          </cell>
          <cell r="BJ216">
            <v>1098.473252984028</v>
          </cell>
          <cell r="BK216">
            <v>1155.6222213318433</v>
          </cell>
          <cell r="BL216">
            <v>1230.4537847786103</v>
          </cell>
          <cell r="BM216">
            <v>1322.8485411835227</v>
          </cell>
          <cell r="BN216">
            <v>1322.8485411835227</v>
          </cell>
          <cell r="BQ216">
            <v>188.85634145379476</v>
          </cell>
          <cell r="BR216">
            <v>151.05969415250931</v>
          </cell>
          <cell r="BS216">
            <v>146.28764591660814</v>
          </cell>
          <cell r="BT216">
            <v>118.07924438950084</v>
          </cell>
          <cell r="BU216">
            <v>73.959717873214018</v>
          </cell>
          <cell r="BV216">
            <v>17.496903736602917</v>
          </cell>
          <cell r="BW216">
            <v>102.18292551714239</v>
          </cell>
          <cell r="BZ216">
            <v>1.1683404116155947</v>
          </cell>
          <cell r="CA216">
            <v>1.1020959829529851</v>
          </cell>
        </row>
        <row r="217">
          <cell r="Q217">
            <v>47.948095163111127</v>
          </cell>
          <cell r="R217">
            <v>202.17414155490908</v>
          </cell>
          <cell r="S217">
            <v>324.35256989120001</v>
          </cell>
          <cell r="T217">
            <v>29.542688009000006</v>
          </cell>
          <cell r="U217">
            <v>46.088720308555537</v>
          </cell>
          <cell r="V217">
            <v>81.942586403666667</v>
          </cell>
          <cell r="W217">
            <v>112.688767713</v>
          </cell>
          <cell r="X217">
            <v>112.91027647111109</v>
          </cell>
          <cell r="Y217">
            <v>12.390064585999998</v>
          </cell>
          <cell r="Z217">
            <v>29.394562673449055</v>
          </cell>
          <cell r="AA217">
            <v>1098.5364878058358</v>
          </cell>
          <cell r="AB217">
            <v>0.73356349556402356</v>
          </cell>
          <cell r="AC217" t="str">
            <v xml:space="preserve"> </v>
          </cell>
          <cell r="AD217">
            <v>0.73356349556402356</v>
          </cell>
          <cell r="AE217">
            <v>25.493252457650296</v>
          </cell>
          <cell r="AF217">
            <v>78.408472988764188</v>
          </cell>
          <cell r="AG217">
            <v>51.955568463223656</v>
          </cell>
          <cell r="AH217">
            <v>146.06491211930705</v>
          </cell>
          <cell r="AI217">
            <v>299.67891600889817</v>
          </cell>
          <cell r="AJ217">
            <v>22.744207333863471</v>
          </cell>
          <cell r="AK217">
            <v>51.474659795668401</v>
          </cell>
          <cell r="AP217">
            <v>-0.60816354431695885</v>
          </cell>
          <cell r="AQ217">
            <v>-4.1895468702641807</v>
          </cell>
          <cell r="AR217">
            <v>-4.0074733001125296</v>
          </cell>
          <cell r="AS217">
            <v>56.109229435602032</v>
          </cell>
          <cell r="AT217">
            <v>24.673653882301835</v>
          </cell>
          <cell r="AU217">
            <v>6.7984806751365348</v>
          </cell>
          <cell r="AV217">
            <v>-5.3859394871128643</v>
          </cell>
          <cell r="AY217">
            <v>99.104015031833342</v>
          </cell>
          <cell r="AZ217">
            <v>147.05211019494448</v>
          </cell>
          <cell r="BA217">
            <v>349.22625174985353</v>
          </cell>
          <cell r="BB217">
            <v>673.57882164105354</v>
          </cell>
          <cell r="BC217">
            <v>703.12150965005355</v>
          </cell>
          <cell r="BD217">
            <v>749.21022995860903</v>
          </cell>
          <cell r="BE217">
            <v>831.15281636227564</v>
          </cell>
          <cell r="BH217">
            <v>103.90172544641449</v>
          </cell>
          <cell r="BI217">
            <v>155.85729390963814</v>
          </cell>
          <cell r="BJ217">
            <v>301.9222060289452</v>
          </cell>
          <cell r="BK217">
            <v>601.60112203784342</v>
          </cell>
          <cell r="BL217">
            <v>624.34532937170684</v>
          </cell>
          <cell r="BM217">
            <v>675.8199891673753</v>
          </cell>
          <cell r="BN217">
            <v>675.8199891673753</v>
          </cell>
          <cell r="BQ217">
            <v>-4.7977104145811467</v>
          </cell>
          <cell r="BR217">
            <v>-8.8051837146936691</v>
          </cell>
          <cell r="BS217">
            <v>47.304045720908334</v>
          </cell>
          <cell r="BT217">
            <v>71.977699603210112</v>
          </cell>
          <cell r="BU217">
            <v>78.776180278346715</v>
          </cell>
          <cell r="BV217">
            <v>73.390240791233737</v>
          </cell>
          <cell r="BW217">
            <v>155.33282719490035</v>
          </cell>
          <cell r="BZ217">
            <v>0.6297736663491087</v>
          </cell>
          <cell r="CA217">
            <v>0.55921521636005278</v>
          </cell>
        </row>
        <row r="219">
          <cell r="Q219">
            <v>206.27681502049001</v>
          </cell>
          <cell r="R219">
            <v>639.88448619985002</v>
          </cell>
          <cell r="S219">
            <v>652.53199717977998</v>
          </cell>
          <cell r="T219">
            <v>248.23939259432001</v>
          </cell>
          <cell r="U219">
            <v>304.01528822100011</v>
          </cell>
          <cell r="V219">
            <v>420.99438568722007</v>
          </cell>
          <cell r="W219">
            <v>46.367790962989829</v>
          </cell>
          <cell r="X219">
            <v>583.99450135899986</v>
          </cell>
          <cell r="Y219">
            <v>70.188505643999989</v>
          </cell>
          <cell r="Z219">
            <v>-202.6288738400001</v>
          </cell>
          <cell r="AA219">
            <v>4055.4105103676493</v>
          </cell>
          <cell r="AB219" t="e">
            <v>#REF!</v>
          </cell>
          <cell r="AC219" t="e">
            <v>#REF!</v>
          </cell>
          <cell r="AD219" t="e">
            <v>#REF!</v>
          </cell>
          <cell r="AE219">
            <v>257.41269150581837</v>
          </cell>
          <cell r="AF219">
            <v>166.61080914380179</v>
          </cell>
          <cell r="AG219">
            <v>202.07436370859196</v>
          </cell>
          <cell r="AH219">
            <v>577.5588673884979</v>
          </cell>
          <cell r="AI219">
            <v>367.08218172257608</v>
          </cell>
          <cell r="AJ219">
            <v>346.06187568583243</v>
          </cell>
          <cell r="AK219">
            <v>117.1763798686485</v>
          </cell>
          <cell r="AP219">
            <v>602.54650179418172</v>
          </cell>
          <cell r="AQ219">
            <v>58.97621889519823</v>
          </cell>
          <cell r="AR219">
            <v>4.2024513118980451</v>
          </cell>
          <cell r="AS219">
            <v>62.325618811352115</v>
          </cell>
          <cell r="AT219">
            <v>285.4498154572039</v>
          </cell>
          <cell r="AU219">
            <v>-97.822483091512424</v>
          </cell>
          <cell r="AV219">
            <v>186.83890835235161</v>
          </cell>
          <cell r="AY219">
            <v>1085.5462213389999</v>
          </cell>
          <cell r="AZ219">
            <v>1291.8230363594898</v>
          </cell>
          <cell r="BA219">
            <v>1931.7075225593398</v>
          </cell>
          <cell r="BB219">
            <v>2584.2395197391197</v>
          </cell>
          <cell r="BC219">
            <v>2832.4789123334403</v>
          </cell>
          <cell r="BD219">
            <v>3136.4942005544403</v>
          </cell>
          <cell r="BE219">
            <v>3557.4885862416604</v>
          </cell>
          <cell r="BH219">
            <v>424.02350064962013</v>
          </cell>
          <cell r="BI219">
            <v>626.09786435821229</v>
          </cell>
          <cell r="BJ219">
            <v>1203.6567317467102</v>
          </cell>
          <cell r="BK219">
            <v>1570.7389134692862</v>
          </cell>
          <cell r="BL219">
            <v>1916.8007891551183</v>
          </cell>
          <cell r="BM219">
            <v>2033.9771690237667</v>
          </cell>
          <cell r="BN219">
            <v>2033.9771690237667</v>
          </cell>
          <cell r="BQ219">
            <v>661.52272068937975</v>
          </cell>
          <cell r="BR219">
            <v>665.72517200127766</v>
          </cell>
          <cell r="BS219">
            <v>728.05079081262954</v>
          </cell>
          <cell r="BT219">
            <v>1013.5006062698337</v>
          </cell>
          <cell r="BU219">
            <v>915.67812317832113</v>
          </cell>
          <cell r="BV219">
            <v>1102.5170315306736</v>
          </cell>
          <cell r="BW219">
            <v>1523.5114172178937</v>
          </cell>
          <cell r="BZ219">
            <v>2.5370019335130012</v>
          </cell>
          <cell r="CA219">
            <v>1.7168450176526209</v>
          </cell>
        </row>
        <row r="220">
          <cell r="Q220">
            <v>462.70712472049001</v>
          </cell>
          <cell r="R220">
            <v>1088.91101183302</v>
          </cell>
          <cell r="S220">
            <v>927.42099089452995</v>
          </cell>
          <cell r="T220">
            <v>395.50859826532002</v>
          </cell>
          <cell r="U220">
            <v>828.39575822100005</v>
          </cell>
          <cell r="V220">
            <v>692.66227908200005</v>
          </cell>
          <cell r="W220">
            <v>559.36255331399991</v>
          </cell>
          <cell r="X220">
            <v>641.7194013589999</v>
          </cell>
          <cell r="Y220">
            <v>155.74210564399999</v>
          </cell>
          <cell r="Z220">
            <v>149.57612615999989</v>
          </cell>
          <cell r="AA220">
            <v>7196.4493439323596</v>
          </cell>
          <cell r="AB220" t="e">
            <v>#REF!</v>
          </cell>
          <cell r="AC220" t="e">
            <v>#REF!</v>
          </cell>
          <cell r="AD220" t="e">
            <v>#REF!</v>
          </cell>
          <cell r="AE220">
            <v>396.71800000000002</v>
          </cell>
          <cell r="AF220">
            <v>230.15110914380179</v>
          </cell>
          <cell r="AG220">
            <v>437.34327619978995</v>
          </cell>
          <cell r="AH220">
            <v>997.21158021495796</v>
          </cell>
          <cell r="AI220">
            <v>670.7728257158501</v>
          </cell>
          <cell r="AJ220">
            <v>511.91857889883244</v>
          </cell>
          <cell r="AK220">
            <v>714.08966999580252</v>
          </cell>
          <cell r="AP220">
            <v>617.52199999999993</v>
          </cell>
          <cell r="AQ220">
            <v>50.052285295198232</v>
          </cell>
          <cell r="AR220">
            <v>25.36384852070006</v>
          </cell>
          <cell r="AS220">
            <v>91.699431618062022</v>
          </cell>
          <cell r="AT220">
            <v>256.64816517867985</v>
          </cell>
          <cell r="AU220">
            <v>-116.40998063351242</v>
          </cell>
          <cell r="AV220">
            <v>114.30608822519753</v>
          </cell>
          <cell r="AY220">
            <v>1294.4433944389998</v>
          </cell>
          <cell r="AZ220">
            <v>1757.1505191594899</v>
          </cell>
          <cell r="BA220">
            <v>2846.0615309925097</v>
          </cell>
          <cell r="BB220">
            <v>3773.4825218870396</v>
          </cell>
          <cell r="BC220">
            <v>4168.9911201523601</v>
          </cell>
          <cell r="BD220">
            <v>4997.3868783733597</v>
          </cell>
          <cell r="BE220">
            <v>5690.0491574553598</v>
          </cell>
          <cell r="BH220">
            <v>626.86910914380178</v>
          </cell>
          <cell r="BI220">
            <v>1064.2123853435919</v>
          </cell>
          <cell r="BJ220">
            <v>2061.4239655585498</v>
          </cell>
          <cell r="BK220">
            <v>2732.1967912743999</v>
          </cell>
          <cell r="BL220">
            <v>3244.1153701732319</v>
          </cell>
          <cell r="BM220">
            <v>3958.2050401690349</v>
          </cell>
          <cell r="BN220">
            <v>3958.2050401690349</v>
          </cell>
          <cell r="BQ220">
            <v>667.57428529519814</v>
          </cell>
          <cell r="BR220">
            <v>692.93813381589803</v>
          </cell>
          <cell r="BS220">
            <v>784.63756543395994</v>
          </cell>
          <cell r="BT220">
            <v>1041.28573061264</v>
          </cell>
          <cell r="BU220">
            <v>924.87574997912748</v>
          </cell>
          <cell r="BV220">
            <v>1039.1818382043248</v>
          </cell>
          <cell r="BW220">
            <v>1731.8441172863249</v>
          </cell>
          <cell r="BZ220">
            <v>3.7340925952072799</v>
          </cell>
          <cell r="CA220">
            <v>2.9056975255248991</v>
          </cell>
        </row>
        <row r="221">
          <cell r="Q221">
            <v>256.43030970000001</v>
          </cell>
          <cell r="R221">
            <v>449.02652563316997</v>
          </cell>
          <cell r="S221">
            <v>274.88899371474997</v>
          </cell>
          <cell r="T221">
            <v>147.26920567100001</v>
          </cell>
          <cell r="U221">
            <v>524.38046999999995</v>
          </cell>
          <cell r="V221">
            <v>271.66789339477998</v>
          </cell>
          <cell r="W221">
            <v>512.99476235101008</v>
          </cell>
          <cell r="X221">
            <v>57.724899999999998</v>
          </cell>
          <cell r="Y221">
            <v>85.553600000000003</v>
          </cell>
          <cell r="Z221">
            <v>352.20499999999998</v>
          </cell>
          <cell r="AA221">
            <v>3141.0388335647103</v>
          </cell>
          <cell r="AB221">
            <v>3.150803278221824</v>
          </cell>
          <cell r="AC221">
            <v>4.460308481439193E-2</v>
          </cell>
          <cell r="AD221">
            <v>3.1954063630362164</v>
          </cell>
          <cell r="AE221">
            <v>139.30530849418165</v>
          </cell>
          <cell r="AF221">
            <v>63.540300000000002</v>
          </cell>
          <cell r="AG221">
            <v>235.26891249119799</v>
          </cell>
          <cell r="AH221">
            <v>419.65271282646</v>
          </cell>
          <cell r="AI221">
            <v>303.69064399327402</v>
          </cell>
          <cell r="AJ221">
            <v>165.856703213</v>
          </cell>
          <cell r="AK221">
            <v>596.91329012715403</v>
          </cell>
          <cell r="AP221">
            <v>14.975498205818354</v>
          </cell>
          <cell r="AQ221">
            <v>-8.9239336000000051</v>
          </cell>
          <cell r="AR221">
            <v>21.161397208802015</v>
          </cell>
          <cell r="AS221">
            <v>29.373812806709964</v>
          </cell>
          <cell r="AT221">
            <v>-28.80165027852405</v>
          </cell>
          <cell r="AU221">
            <v>-18.587497541999994</v>
          </cell>
          <cell r="AV221">
            <v>-72.532820127154082</v>
          </cell>
          <cell r="AY221">
            <v>208.8971731</v>
          </cell>
          <cell r="AZ221">
            <v>465.32748279999998</v>
          </cell>
          <cell r="BA221">
            <v>914.35400843316995</v>
          </cell>
          <cell r="BB221">
            <v>1189.2430021479199</v>
          </cell>
          <cell r="BC221">
            <v>1336.5122078189199</v>
          </cell>
          <cell r="BD221">
            <v>1860.8926778189198</v>
          </cell>
          <cell r="BE221">
            <v>2132.5605712136999</v>
          </cell>
          <cell r="BH221">
            <v>202.84560849418165</v>
          </cell>
          <cell r="BI221">
            <v>438.11452098537961</v>
          </cell>
          <cell r="BJ221">
            <v>857.76723381183956</v>
          </cell>
          <cell r="BK221">
            <v>1161.4578778051136</v>
          </cell>
          <cell r="BL221">
            <v>1327.3145810181136</v>
          </cell>
          <cell r="BM221">
            <v>1924.2278711452677</v>
          </cell>
          <cell r="BN221">
            <v>1924.2278711452677</v>
          </cell>
          <cell r="BQ221">
            <v>6.0515646058183563</v>
          </cell>
          <cell r="BR221">
            <v>27.212961814620371</v>
          </cell>
          <cell r="BS221">
            <v>56.586774621330392</v>
          </cell>
          <cell r="BT221">
            <v>27.785124342806284</v>
          </cell>
          <cell r="BU221">
            <v>9.1976268008063471</v>
          </cell>
          <cell r="BV221">
            <v>-63.335193326347962</v>
          </cell>
          <cell r="BW221">
            <v>208.33270006843213</v>
          </cell>
          <cell r="BZ221">
            <v>1.1970906616942789</v>
          </cell>
          <cell r="CA221">
            <v>1.188852507872278</v>
          </cell>
        </row>
        <row r="223">
          <cell r="Q223">
            <v>1.5</v>
          </cell>
          <cell r="R223">
            <v>1.7</v>
          </cell>
          <cell r="S223">
            <v>0</v>
          </cell>
          <cell r="T223">
            <v>531.70000000000005</v>
          </cell>
          <cell r="U223">
            <v>6.7278700999999996E-2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699.42638120100003</v>
          </cell>
          <cell r="AB223">
            <v>0.44292034051667567</v>
          </cell>
          <cell r="AC223" t="str">
            <v xml:space="preserve"> </v>
          </cell>
          <cell r="AD223">
            <v>0.44292034051667567</v>
          </cell>
          <cell r="AE223">
            <v>0</v>
          </cell>
          <cell r="AF223">
            <v>161.71041390315327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535</v>
          </cell>
          <cell r="AP223">
            <v>0</v>
          </cell>
          <cell r="AQ223">
            <v>2.7486885968467334</v>
          </cell>
          <cell r="AR223">
            <v>1.5</v>
          </cell>
          <cell r="AS223">
            <v>1.7</v>
          </cell>
          <cell r="AT223">
            <v>0</v>
          </cell>
          <cell r="AU223">
            <v>531.70000000000005</v>
          </cell>
          <cell r="AV223">
            <v>-534.93272129900004</v>
          </cell>
          <cell r="AY223">
            <v>164.4591025</v>
          </cell>
          <cell r="AZ223">
            <v>165.9591025</v>
          </cell>
          <cell r="BA223">
            <v>167.65910250000002</v>
          </cell>
          <cell r="BB223">
            <v>167.65910250000002</v>
          </cell>
          <cell r="BC223">
            <v>699.35910250000006</v>
          </cell>
          <cell r="BD223">
            <v>699.42638120100003</v>
          </cell>
          <cell r="BE223">
            <v>699.42638120100003</v>
          </cell>
          <cell r="BH223">
            <v>161.71041390315327</v>
          </cell>
          <cell r="BI223">
            <v>161.71041390315327</v>
          </cell>
          <cell r="BJ223">
            <v>161.71041390315327</v>
          </cell>
          <cell r="BK223">
            <v>161.71041390315327</v>
          </cell>
          <cell r="BL223">
            <v>161.71041390315327</v>
          </cell>
          <cell r="BM223">
            <v>696.71041390315327</v>
          </cell>
          <cell r="BN223">
            <v>696.71041390315327</v>
          </cell>
          <cell r="BQ223">
            <v>2.7486885968467392</v>
          </cell>
          <cell r="BR223">
            <v>4.2486885968467387</v>
          </cell>
          <cell r="BS223">
            <v>5.9486885968467389</v>
          </cell>
          <cell r="BT223">
            <v>5.9486885968467389</v>
          </cell>
          <cell r="BU223">
            <v>537.6486885968468</v>
          </cell>
          <cell r="BV223">
            <v>2.7159672978467597</v>
          </cell>
          <cell r="BW223">
            <v>2.7159672978467597</v>
          </cell>
          <cell r="BZ223">
            <v>0.62640374392081233</v>
          </cell>
          <cell r="CA223">
            <v>0.14484119580029256</v>
          </cell>
        </row>
        <row r="225">
          <cell r="Q225">
            <v>565.83517064273622</v>
          </cell>
          <cell r="R225">
            <v>42.685130151915928</v>
          </cell>
          <cell r="S225">
            <v>121.74199531563303</v>
          </cell>
          <cell r="T225">
            <v>-716.07373198375967</v>
          </cell>
          <cell r="U225">
            <v>52.654882650232103</v>
          </cell>
          <cell r="V225">
            <v>-437.69818666688025</v>
          </cell>
          <cell r="W225">
            <v>746.83107923199123</v>
          </cell>
          <cell r="X225">
            <v>-565.43032128721893</v>
          </cell>
          <cell r="Y225">
            <v>459.90283069623837</v>
          </cell>
          <cell r="Z225">
            <v>1576.7389019964503</v>
          </cell>
          <cell r="AA225">
            <v>386.77268877276822</v>
          </cell>
          <cell r="AB225">
            <v>0.45947304115191756</v>
          </cell>
          <cell r="AC225" t="e">
            <v>#VALUE!</v>
          </cell>
          <cell r="AD225">
            <v>0.36190379312043519</v>
          </cell>
          <cell r="AE225">
            <v>508.70000000000005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P225">
            <v>-728.72774775733319</v>
          </cell>
          <cell r="AQ225">
            <v>-1240.387314217237</v>
          </cell>
          <cell r="AR225">
            <v>565.83517064273622</v>
          </cell>
          <cell r="AS225">
            <v>42.685130151915928</v>
          </cell>
          <cell r="AT225">
            <v>121.74199531563303</v>
          </cell>
          <cell r="AU225">
            <v>-716.07373198375967</v>
          </cell>
          <cell r="AV225">
            <v>52.654882650232103</v>
          </cell>
          <cell r="AY225">
            <v>-1460.4150619745701</v>
          </cell>
          <cell r="AZ225">
            <v>-894.57989133183389</v>
          </cell>
          <cell r="BA225">
            <v>-851.89476117991796</v>
          </cell>
          <cell r="BB225">
            <v>-730.1527658642849</v>
          </cell>
          <cell r="BC225">
            <v>-1446.2264978480446</v>
          </cell>
          <cell r="BD225">
            <v>-1393.5716151978124</v>
          </cell>
          <cell r="BE225">
            <v>-1831.2698018646927</v>
          </cell>
          <cell r="BH225">
            <v>508.70000000000005</v>
          </cell>
          <cell r="BI225">
            <v>508.70000000000005</v>
          </cell>
          <cell r="BJ225">
            <v>508.70000000000005</v>
          </cell>
          <cell r="BK225">
            <v>508.70000000000005</v>
          </cell>
          <cell r="BL225">
            <v>508.70000000000005</v>
          </cell>
          <cell r="BM225">
            <v>508.70000000000005</v>
          </cell>
          <cell r="BN225">
            <v>508.70000000000005</v>
          </cell>
          <cell r="BQ225">
            <v>-1969.1150619745699</v>
          </cell>
          <cell r="BR225">
            <v>-1403.2798913318338</v>
          </cell>
          <cell r="BS225">
            <v>-1360.5947611799179</v>
          </cell>
          <cell r="BT225">
            <v>-1238.8527658642849</v>
          </cell>
          <cell r="BU225">
            <v>-1954.9264978480446</v>
          </cell>
          <cell r="BV225">
            <v>-1902.2716151978125</v>
          </cell>
          <cell r="BW225">
            <v>-2339.9698018646927</v>
          </cell>
          <cell r="BZ225">
            <v>-1.2953598367006307</v>
          </cell>
          <cell r="CA225">
            <v>0.45563371291434246</v>
          </cell>
        </row>
        <row r="226">
          <cell r="Q226">
            <v>-30.112321813264227</v>
          </cell>
          <cell r="R226">
            <v>293.96046498791429</v>
          </cell>
          <cell r="S226">
            <v>131.99697951248331</v>
          </cell>
          <cell r="T226">
            <v>-429.1030702787582</v>
          </cell>
          <cell r="U226">
            <v>53.862612822234006</v>
          </cell>
          <cell r="V226">
            <v>222.47641698612006</v>
          </cell>
          <cell r="W226">
            <v>264.01452723499602</v>
          </cell>
          <cell r="X226">
            <v>46.525055275661792</v>
          </cell>
          <cell r="Y226">
            <v>54.253219819235881</v>
          </cell>
          <cell r="Z226">
            <v>578.56029855644999</v>
          </cell>
          <cell r="AA226">
            <v>603.55169489150296</v>
          </cell>
          <cell r="AB226">
            <v>0.3713819486434935</v>
          </cell>
          <cell r="AC226" t="str">
            <v xml:space="preserve"> </v>
          </cell>
          <cell r="AD226">
            <v>0.3713819486434935</v>
          </cell>
          <cell r="AE226">
            <v>538.70000000000005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K226">
            <v>0</v>
          </cell>
          <cell r="AP226">
            <v>-305.24850433333336</v>
          </cell>
          <cell r="AQ226">
            <v>-816.33398387823672</v>
          </cell>
          <cell r="AR226">
            <v>-30.112321813264227</v>
          </cell>
          <cell r="AS226">
            <v>293.96046498791429</v>
          </cell>
          <cell r="AT226">
            <v>131.99697951248331</v>
          </cell>
          <cell r="AU226">
            <v>-429.1030702787582</v>
          </cell>
          <cell r="AV226">
            <v>53.862612822234006</v>
          </cell>
          <cell r="AY226">
            <v>-582.88248821157003</v>
          </cell>
          <cell r="AZ226">
            <v>-612.99481002483424</v>
          </cell>
          <cell r="BA226">
            <v>-319.03434503691994</v>
          </cell>
          <cell r="BB226">
            <v>-187.03736552443661</v>
          </cell>
          <cell r="BC226">
            <v>-616.1404358031948</v>
          </cell>
          <cell r="BD226">
            <v>-562.27782298096076</v>
          </cell>
          <cell r="BE226">
            <v>-339.80140599484071</v>
          </cell>
          <cell r="BH226">
            <v>538.70000000000005</v>
          </cell>
          <cell r="BI226">
            <v>538.70000000000005</v>
          </cell>
          <cell r="BJ226">
            <v>538.70000000000005</v>
          </cell>
          <cell r="BK226">
            <v>538.70000000000005</v>
          </cell>
          <cell r="BL226">
            <v>538.70000000000005</v>
          </cell>
          <cell r="BM226">
            <v>538.70000000000005</v>
          </cell>
          <cell r="BN226">
            <v>538.70000000000005</v>
          </cell>
          <cell r="BQ226">
            <v>-1121.5824882115699</v>
          </cell>
          <cell r="BR226">
            <v>-1151.6948100248342</v>
          </cell>
          <cell r="BS226">
            <v>-857.73434503691999</v>
          </cell>
          <cell r="BT226">
            <v>-725.73736552443665</v>
          </cell>
          <cell r="BU226">
            <v>-1154.8404358031949</v>
          </cell>
          <cell r="BV226">
            <v>-1100.9778229809608</v>
          </cell>
          <cell r="BW226">
            <v>-878.50140599484075</v>
          </cell>
          <cell r="BZ226">
            <v>-0.55186623637049481</v>
          </cell>
          <cell r="CA226">
            <v>0.48250418939838075</v>
          </cell>
        </row>
        <row r="227">
          <cell r="Q227">
            <v>595.94749245600042</v>
          </cell>
          <cell r="R227">
            <v>-251.27533483599836</v>
          </cell>
          <cell r="S227">
            <v>-10.254984196850273</v>
          </cell>
          <cell r="T227">
            <v>-286.97066170500148</v>
          </cell>
          <cell r="U227">
            <v>-1.2077301720019022</v>
          </cell>
          <cell r="V227">
            <v>-660.1746036530003</v>
          </cell>
          <cell r="W227">
            <v>482.81655199699526</v>
          </cell>
          <cell r="X227">
            <v>-611.9553765628807</v>
          </cell>
          <cell r="Y227">
            <v>405.64961087700249</v>
          </cell>
          <cell r="Z227">
            <v>998.17860344000019</v>
          </cell>
          <cell r="AA227">
            <v>-216.77900611873474</v>
          </cell>
          <cell r="AB227">
            <v>8.8091092508424063E-2</v>
          </cell>
          <cell r="AC227">
            <v>-9.7569248031482342E-2</v>
          </cell>
          <cell r="AD227">
            <v>-9.4781555230582879E-3</v>
          </cell>
          <cell r="AE227">
            <v>-30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P227">
            <v>-423.47924342399983</v>
          </cell>
          <cell r="AQ227">
            <v>-424.05333033900024</v>
          </cell>
          <cell r="AR227">
            <v>595.94749245600042</v>
          </cell>
          <cell r="AS227">
            <v>-251.27533483599836</v>
          </cell>
          <cell r="AT227">
            <v>-10.254984196850273</v>
          </cell>
          <cell r="AU227">
            <v>-286.97066170500148</v>
          </cell>
          <cell r="AV227">
            <v>-1.2077301720019022</v>
          </cell>
          <cell r="AY227">
            <v>-877.53257376300007</v>
          </cell>
          <cell r="AZ227">
            <v>-281.58508130699965</v>
          </cell>
          <cell r="BA227">
            <v>-532.86041614299802</v>
          </cell>
          <cell r="BB227">
            <v>-543.11540033984829</v>
          </cell>
          <cell r="BC227">
            <v>-830.08606204484977</v>
          </cell>
          <cell r="BD227">
            <v>-831.29379221685167</v>
          </cell>
          <cell r="BE227">
            <v>-1491.468395869852</v>
          </cell>
          <cell r="BH227">
            <v>-30</v>
          </cell>
          <cell r="BI227">
            <v>-30</v>
          </cell>
          <cell r="BJ227">
            <v>-30</v>
          </cell>
          <cell r="BK227">
            <v>-30</v>
          </cell>
          <cell r="BL227">
            <v>-30</v>
          </cell>
          <cell r="BM227">
            <v>-30</v>
          </cell>
          <cell r="BN227">
            <v>-30</v>
          </cell>
          <cell r="BQ227">
            <v>-847.53257376300007</v>
          </cell>
          <cell r="BR227">
            <v>-251.58508130699965</v>
          </cell>
          <cell r="BS227">
            <v>-502.86041614299802</v>
          </cell>
          <cell r="BT227">
            <v>-513.11540033984829</v>
          </cell>
          <cell r="BU227">
            <v>-800.08606204484977</v>
          </cell>
          <cell r="BV227">
            <v>-801.29379221685167</v>
          </cell>
          <cell r="BW227">
            <v>-1461.468395869852</v>
          </cell>
          <cell r="BZ227">
            <v>-0.7434936003301359</v>
          </cell>
          <cell r="CA227">
            <v>-2.6870476484038279E-2</v>
          </cell>
        </row>
        <row r="229">
          <cell r="Q229">
            <v>113.60904076154917</v>
          </cell>
          <cell r="R229">
            <v>-30.31941150553935</v>
          </cell>
          <cell r="S229">
            <v>47.558428417285803</v>
          </cell>
          <cell r="T229">
            <v>-21.640834195668504</v>
          </cell>
          <cell r="U229">
            <v>2.8244104159981589</v>
          </cell>
          <cell r="V229">
            <v>-57.23175594150689</v>
          </cell>
          <cell r="W229">
            <v>31.669447855394424</v>
          </cell>
          <cell r="X229">
            <v>5.1598940377396048</v>
          </cell>
          <cell r="Y229">
            <v>-29.310037596407653</v>
          </cell>
          <cell r="Z229">
            <v>-961.60703299351542</v>
          </cell>
          <cell r="AA229">
            <v>-1106.553734344036</v>
          </cell>
          <cell r="AB229">
            <v>0</v>
          </cell>
          <cell r="AC229">
            <v>0</v>
          </cell>
          <cell r="AD229">
            <v>0</v>
          </cell>
          <cell r="AE229">
            <v>-210.15052579043538</v>
          </cell>
          <cell r="AF229">
            <v>-1151.2558269251037</v>
          </cell>
          <cell r="AG229">
            <v>1039.6382495434837</v>
          </cell>
          <cell r="AH229">
            <v>-61.374269149178588</v>
          </cell>
          <cell r="AI229">
            <v>451.23160132242594</v>
          </cell>
          <cell r="AJ229">
            <v>-273.17633927222118</v>
          </cell>
          <cell r="AK229">
            <v>-309.61031192671675</v>
          </cell>
          <cell r="AP229">
            <v>115.52501771650657</v>
          </cell>
          <cell r="AQ229">
            <v>1038.6154513996673</v>
          </cell>
          <cell r="AR229">
            <v>-926.02920878193447</v>
          </cell>
          <cell r="AS229">
            <v>31.054857643639238</v>
          </cell>
          <cell r="AT229">
            <v>-403.67317290514012</v>
          </cell>
          <cell r="AU229">
            <v>251.53550507655268</v>
          </cell>
          <cell r="AV229">
            <v>312.43472234271491</v>
          </cell>
          <cell r="AY229">
            <v>0</v>
          </cell>
          <cell r="AZ229">
            <v>-93.656842837816058</v>
          </cell>
          <cell r="BA229">
            <v>-123.97625434335541</v>
          </cell>
          <cell r="BB229">
            <v>-76.417825926069611</v>
          </cell>
          <cell r="BC229">
            <v>-98.058660121738114</v>
          </cell>
          <cell r="BD229">
            <v>-95.234249705739956</v>
          </cell>
          <cell r="BE229">
            <v>-152.46600564724685</v>
          </cell>
          <cell r="BH229">
            <v>0</v>
          </cell>
          <cell r="BI229">
            <v>-321.76810317205536</v>
          </cell>
          <cell r="BJ229">
            <v>-383.14237232123395</v>
          </cell>
          <cell r="BK229">
            <v>68.089229001191995</v>
          </cell>
          <cell r="BL229">
            <v>-205.08711027102919</v>
          </cell>
          <cell r="BM229">
            <v>-514.69742219774594</v>
          </cell>
          <cell r="BN229">
            <v>-514.69742219774594</v>
          </cell>
          <cell r="BQ229">
            <v>0</v>
          </cell>
          <cell r="BR229">
            <v>228.11126033423932</v>
          </cell>
          <cell r="BS229">
            <v>259.16611797787857</v>
          </cell>
          <cell r="BT229">
            <v>-144.50705492726161</v>
          </cell>
          <cell r="BU229">
            <v>107.02845014929107</v>
          </cell>
          <cell r="BV229">
            <v>419.46317249200598</v>
          </cell>
          <cell r="BW229">
            <v>362.23141655049909</v>
          </cell>
          <cell r="BZ229">
            <v>-8.7829430695248872E-2</v>
          </cell>
          <cell r="CA229">
            <v>-0.18369294579056852</v>
          </cell>
        </row>
        <row r="231">
          <cell r="Q231">
            <v>-0.768620355215615</v>
          </cell>
          <cell r="R231">
            <v>-0.41810785959837654</v>
          </cell>
          <cell r="S231">
            <v>-0.46972883027521212</v>
          </cell>
          <cell r="T231">
            <v>-4.1697396815101213E-2</v>
          </cell>
          <cell r="U231">
            <v>-0.31151104121765066</v>
          </cell>
          <cell r="V231">
            <v>8.9386064816596972E-2</v>
          </cell>
          <cell r="W231">
            <v>-0.6360534566540853</v>
          </cell>
          <cell r="X231">
            <v>-0.10314422638298967</v>
          </cell>
          <cell r="Y231">
            <v>-0.60868174236197548</v>
          </cell>
          <cell r="Z231">
            <v>-0.62040129814967115</v>
          </cell>
          <cell r="AA231">
            <v>-5.5370138666519448</v>
          </cell>
          <cell r="AB231" t="e">
            <v>#VALUE!</v>
          </cell>
          <cell r="AC231" t="e">
            <v>#VALUE!</v>
          </cell>
          <cell r="AD231">
            <v>-4.6494227548368391E-3</v>
          </cell>
          <cell r="AE231">
            <v>-0.51588762814687394</v>
          </cell>
          <cell r="AF231">
            <v>2.675224129192514E-2</v>
          </cell>
          <cell r="AG231">
            <v>-1.1042489310337926</v>
          </cell>
          <cell r="AH231">
            <v>-0.34329725120013282</v>
          </cell>
          <cell r="AI231">
            <v>-0.50332104792808885</v>
          </cell>
          <cell r="AJ231">
            <v>-9.4923968352481985E-2</v>
          </cell>
          <cell r="AK231">
            <v>-0.33435262116542841</v>
          </cell>
          <cell r="AP231">
            <v>2.1814768791581562E-2</v>
          </cell>
          <cell r="AQ231">
            <v>-6.4558470752363428E-2</v>
          </cell>
          <cell r="AR231">
            <v>0.33562857581817762</v>
          </cell>
          <cell r="AS231">
            <v>-7.4810608398243716E-2</v>
          </cell>
          <cell r="AT231">
            <v>3.3592217652876732E-2</v>
          </cell>
          <cell r="AU231">
            <v>5.3226571537380772E-2</v>
          </cell>
          <cell r="AV231">
            <v>-2.2841579947777746E-2</v>
          </cell>
          <cell r="AY231">
            <v>-0.53187908881573065</v>
          </cell>
          <cell r="AZ231">
            <v>-1.3004994440313449</v>
          </cell>
          <cell r="BA231">
            <v>-1.7186073036297218</v>
          </cell>
          <cell r="BB231">
            <v>-2.188336133904933</v>
          </cell>
          <cell r="BC231">
            <v>-2.2300335307200356</v>
          </cell>
          <cell r="BD231">
            <v>-2.5415445719376861</v>
          </cell>
          <cell r="BE231">
            <v>-2.452158507121089</v>
          </cell>
          <cell r="BH231">
            <v>-0.54108396180460594</v>
          </cell>
          <cell r="BI231">
            <v>-1.5933843178887419</v>
          </cell>
          <cell r="BJ231">
            <v>-1.9366815690888737</v>
          </cell>
          <cell r="BK231">
            <v>-2.4400026170169626</v>
          </cell>
          <cell r="BL231">
            <v>-2.5349265853694445</v>
          </cell>
          <cell r="BM231">
            <v>-2.8692792065348733</v>
          </cell>
          <cell r="BN231">
            <v>-2.8692792065348733</v>
          </cell>
          <cell r="BQ231">
            <v>9.2048729888756248E-3</v>
          </cell>
          <cell r="BR231">
            <v>0.29288487385739564</v>
          </cell>
          <cell r="BS231">
            <v>0.21807426545915179</v>
          </cell>
          <cell r="BT231">
            <v>0.25166648311202827</v>
          </cell>
          <cell r="BU231">
            <v>0.30489305464940863</v>
          </cell>
          <cell r="BV231">
            <v>0.32773463459718721</v>
          </cell>
          <cell r="BW231">
            <v>0.41712069941378438</v>
          </cell>
        </row>
        <row r="232">
          <cell r="Q232">
            <v>-0.76727683139141312</v>
          </cell>
          <cell r="R232">
            <v>-0.41658519926428106</v>
          </cell>
          <cell r="S232">
            <v>-0.46972883027521212</v>
          </cell>
          <cell r="T232">
            <v>0.4345370147370039</v>
          </cell>
          <cell r="U232">
            <v>-0.31145078085921407</v>
          </cell>
          <cell r="V232">
            <v>8.9386064816596972E-2</v>
          </cell>
          <cell r="W232">
            <v>-0.6360534566540853</v>
          </cell>
          <cell r="X232">
            <v>-0.10314422638298967</v>
          </cell>
          <cell r="Y232">
            <v>-0.60868174236197548</v>
          </cell>
          <cell r="Z232">
            <v>-0.62040129814967115</v>
          </cell>
          <cell r="AA232">
            <v>-4.9105498623726955</v>
          </cell>
          <cell r="AB232" t="e">
            <v>#VALUE!</v>
          </cell>
          <cell r="AC232" t="e">
            <v>#VALUE!</v>
          </cell>
          <cell r="AD232">
            <v>-4.2527067350316538E-3</v>
          </cell>
          <cell r="AE232">
            <v>-0.51588762814687394</v>
          </cell>
          <cell r="AF232">
            <v>0.17159343709221769</v>
          </cell>
          <cell r="AG232">
            <v>-1.1042489310337926</v>
          </cell>
          <cell r="AH232">
            <v>-0.34329725120013282</v>
          </cell>
          <cell r="AI232">
            <v>-0.50332104792808885</v>
          </cell>
          <cell r="AJ232">
            <v>-9.4923968352481985E-2</v>
          </cell>
          <cell r="AK232">
            <v>0.14483754279992095</v>
          </cell>
          <cell r="AP232">
            <v>2.1814768791581562E-2</v>
          </cell>
          <cell r="AQ232">
            <v>-6.209651834224629E-2</v>
          </cell>
          <cell r="AR232">
            <v>0.33697209964237951</v>
          </cell>
          <cell r="AS232">
            <v>-7.3287948064148234E-2</v>
          </cell>
          <cell r="AT232">
            <v>3.3592217652876732E-2</v>
          </cell>
          <cell r="AU232">
            <v>0.52946098308948586</v>
          </cell>
          <cell r="AV232">
            <v>0.45628832365913502</v>
          </cell>
          <cell r="AY232">
            <v>-0.38457594060532102</v>
          </cell>
          <cell r="AZ232">
            <v>-1.1518527719967331</v>
          </cell>
          <cell r="BA232">
            <v>-1.568437971261015</v>
          </cell>
          <cell r="BB232">
            <v>-2.0381668015362262</v>
          </cell>
          <cell r="BC232">
            <v>-1.6036297867992235</v>
          </cell>
          <cell r="BD232">
            <v>-1.9150805676584373</v>
          </cell>
          <cell r="BE232">
            <v>-1.8256945028418403</v>
          </cell>
          <cell r="BH232">
            <v>-0.39624276600431341</v>
          </cell>
          <cell r="BI232">
            <v>-1.4485431220884493</v>
          </cell>
          <cell r="BJ232">
            <v>-1.791840373288581</v>
          </cell>
          <cell r="BK232">
            <v>-2.2951614212166698</v>
          </cell>
          <cell r="BL232">
            <v>-2.3900853895691516</v>
          </cell>
          <cell r="BM232">
            <v>-2.2452478467692316</v>
          </cell>
          <cell r="BN232">
            <v>-2.2452478467692316</v>
          </cell>
          <cell r="BQ232">
            <v>1.1666825398992775E-2</v>
          </cell>
          <cell r="BR232">
            <v>0.29669035009171468</v>
          </cell>
          <cell r="BS232">
            <v>0.22340240202756637</v>
          </cell>
          <cell r="BT232">
            <v>0.25699461968044285</v>
          </cell>
          <cell r="BU232">
            <v>0.78645560276992843</v>
          </cell>
          <cell r="BV232">
            <v>0.33016727911079435</v>
          </cell>
          <cell r="BW232">
            <v>0.4195533439273913</v>
          </cell>
        </row>
      </sheetData>
      <sheetData sheetId="1" refreshError="1"/>
      <sheetData sheetId="2" refreshError="1"/>
      <sheetData sheetId="3" refreshError="1"/>
      <sheetData sheetId="4" refreshError="1">
        <row r="7">
          <cell r="C7" t="str">
            <v>Plan Finan.</v>
          </cell>
          <cell r="E7" t="str">
            <v>Plan Financiero</v>
          </cell>
          <cell r="F7" t="str">
            <v>Plan Financiero</v>
          </cell>
          <cell r="G7" t="str">
            <v>Actual</v>
          </cell>
          <cell r="H7" t="str">
            <v>Escenario</v>
          </cell>
          <cell r="I7" t="str">
            <v>Diferencias</v>
          </cell>
          <cell r="J7" t="str">
            <v>Diferencias</v>
          </cell>
          <cell r="K7" t="str">
            <v>Diferencias</v>
          </cell>
          <cell r="L7" t="str">
            <v>Var. %</v>
          </cell>
          <cell r="M7" t="str">
            <v>Var. %</v>
          </cell>
          <cell r="N7" t="str">
            <v>Var.%</v>
          </cell>
          <cell r="O7" t="str">
            <v>% PIB</v>
          </cell>
          <cell r="P7" t="str">
            <v>% PIB</v>
          </cell>
          <cell r="Q7" t="str">
            <v>% PIB</v>
          </cell>
        </row>
        <row r="8">
          <cell r="C8" t="str">
            <v>Dic 20/96</v>
          </cell>
          <cell r="E8" t="str">
            <v>Dic20/96</v>
          </cell>
          <cell r="F8" t="str">
            <v>Mar07/97</v>
          </cell>
          <cell r="G8">
            <v>1997</v>
          </cell>
          <cell r="H8" t="str">
            <v>Alternativo</v>
          </cell>
          <cell r="I8">
            <v>1997</v>
          </cell>
          <cell r="J8">
            <v>1997</v>
          </cell>
          <cell r="K8">
            <v>1996</v>
          </cell>
          <cell r="L8" t="str">
            <v>P.F. Dic20-97/96</v>
          </cell>
          <cell r="M8" t="str">
            <v>P.F. Mar07-97/96</v>
          </cell>
          <cell r="N8" t="str">
            <v>Actual/96</v>
          </cell>
          <cell r="O8" t="str">
            <v>P.F. Dic20/96</v>
          </cell>
          <cell r="P8" t="str">
            <v>P.F. Mar07/97</v>
          </cell>
          <cell r="Q8" t="str">
            <v>Actual</v>
          </cell>
        </row>
        <row r="9">
          <cell r="C9">
            <v>1</v>
          </cell>
          <cell r="E9">
            <v>2</v>
          </cell>
          <cell r="F9">
            <v>2</v>
          </cell>
          <cell r="G9">
            <v>3</v>
          </cell>
          <cell r="I9" t="str">
            <v>5=3-2</v>
          </cell>
          <cell r="J9" t="str">
            <v>4=3-2</v>
          </cell>
          <cell r="K9" t="str">
            <v>3=2-1</v>
          </cell>
          <cell r="L9">
            <v>7</v>
          </cell>
          <cell r="M9">
            <v>5</v>
          </cell>
          <cell r="N9" t="str">
            <v>6=3/1</v>
          </cell>
          <cell r="O9">
            <v>10</v>
          </cell>
          <cell r="P9">
            <v>7</v>
          </cell>
          <cell r="Q9">
            <v>8</v>
          </cell>
        </row>
        <row r="11">
          <cell r="C11">
            <v>12004378.989300001</v>
          </cell>
          <cell r="E11">
            <v>14505177</v>
          </cell>
          <cell r="F11">
            <v>15137015.515000002</v>
          </cell>
          <cell r="G11">
            <v>14482198.458000001</v>
          </cell>
          <cell r="H11">
            <v>14154523.199999999</v>
          </cell>
          <cell r="I11">
            <v>631838.51500000246</v>
          </cell>
          <cell r="J11">
            <v>-654817.05700000189</v>
          </cell>
          <cell r="K11">
            <v>48989.000900000334</v>
          </cell>
          <cell r="L11">
            <v>20.341277324258613</v>
          </cell>
          <cell r="M11">
            <v>25.583285329935677</v>
          </cell>
          <cell r="N11">
            <v>20.150637313776198</v>
          </cell>
          <cell r="O11">
            <v>13.057849175859474</v>
          </cell>
          <cell r="P11">
            <v>13.557960647811004</v>
          </cell>
          <cell r="Q11">
            <v>13.067324726148918</v>
          </cell>
        </row>
        <row r="12">
          <cell r="C12">
            <v>10516955.6931</v>
          </cell>
          <cell r="E12">
            <v>12882399</v>
          </cell>
          <cell r="F12">
            <v>13620616.300000003</v>
          </cell>
          <cell r="G12">
            <v>12862955.058</v>
          </cell>
          <cell r="H12">
            <v>12522745.799999999</v>
          </cell>
          <cell r="I12">
            <v>738217.30000000261</v>
          </cell>
          <cell r="J12">
            <v>-757661.24200000241</v>
          </cell>
          <cell r="K12">
            <v>-13452.759099999443</v>
          </cell>
          <cell r="L12">
            <v>22.648597148475822</v>
          </cell>
          <cell r="M12">
            <v>29.676893371542356</v>
          </cell>
          <cell r="N12">
            <v>22.463478506417299</v>
          </cell>
          <cell r="O12">
            <v>11.596992106007592</v>
          </cell>
          <cell r="P12">
            <v>12.199748332908618</v>
          </cell>
          <cell r="Q12">
            <v>11.606277262959027</v>
          </cell>
        </row>
        <row r="13">
          <cell r="C13">
            <v>10210273.6931</v>
          </cell>
          <cell r="E13">
            <v>12491331</v>
          </cell>
          <cell r="F13">
            <v>13087082.000000002</v>
          </cell>
          <cell r="G13">
            <v>12329420.800000001</v>
          </cell>
          <cell r="H13">
            <v>12135562.799999999</v>
          </cell>
          <cell r="I13">
            <v>595751.00000000186</v>
          </cell>
          <cell r="J13">
            <v>-757661.20000000112</v>
          </cell>
          <cell r="K13">
            <v>-38558.759099999443</v>
          </cell>
          <cell r="L13">
            <v>22.804572100683295</v>
          </cell>
          <cell r="M13">
            <v>28.661509734755629</v>
          </cell>
          <cell r="N13">
            <v>21.212803150702221</v>
          </cell>
          <cell r="O13">
            <v>11.244944905100978</v>
          </cell>
          <cell r="P13">
            <v>11.721870970856022</v>
          </cell>
          <cell r="Q13">
            <v>11.124867936741733</v>
          </cell>
        </row>
        <row r="14">
          <cell r="C14">
            <v>3856038.1</v>
          </cell>
          <cell r="E14">
            <v>4723222</v>
          </cell>
          <cell r="F14">
            <v>4723106.5999999996</v>
          </cell>
          <cell r="G14">
            <v>4723106.5999999996</v>
          </cell>
          <cell r="H14">
            <v>4723106.5999999996</v>
          </cell>
          <cell r="I14">
            <v>-115.40000000037253</v>
          </cell>
          <cell r="J14">
            <v>0</v>
          </cell>
          <cell r="K14">
            <v>0</v>
          </cell>
          <cell r="L14">
            <v>22.488986817842903</v>
          </cell>
          <cell r="M14">
            <v>22.485994108823746</v>
          </cell>
          <cell r="N14">
            <v>22.485994108823746</v>
          </cell>
          <cell r="O14">
            <v>4.2519384975516896</v>
          </cell>
          <cell r="P14">
            <v>4.2304041608968657</v>
          </cell>
          <cell r="Q14">
            <v>4.2616711708106561</v>
          </cell>
        </row>
        <row r="15">
          <cell r="C15">
            <v>3166088.8</v>
          </cell>
          <cell r="E15">
            <v>3955483</v>
          </cell>
          <cell r="F15">
            <v>3955462.2</v>
          </cell>
          <cell r="G15">
            <v>3955462.2</v>
          </cell>
          <cell r="H15">
            <v>3955483</v>
          </cell>
          <cell r="I15">
            <v>-20.799999999813735</v>
          </cell>
          <cell r="J15">
            <v>0</v>
          </cell>
          <cell r="K15">
            <v>0</v>
          </cell>
          <cell r="L15">
            <v>24.93278773482286</v>
          </cell>
          <cell r="M15">
            <v>24.932130772832405</v>
          </cell>
          <cell r="N15">
            <v>24.932130772832405</v>
          </cell>
          <cell r="O15">
            <v>3.5608045618247992</v>
          </cell>
          <cell r="P15">
            <v>3.5428384676200775</v>
          </cell>
          <cell r="Q15">
            <v>3.5690236644185198</v>
          </cell>
        </row>
        <row r="16">
          <cell r="C16">
            <v>1574237.4510000001</v>
          </cell>
          <cell r="E16">
            <v>1918504</v>
          </cell>
          <cell r="F16">
            <v>1889979.5</v>
          </cell>
          <cell r="G16">
            <v>1756987</v>
          </cell>
          <cell r="H16">
            <v>1623994.5</v>
          </cell>
          <cell r="I16">
            <v>-28524.5</v>
          </cell>
          <cell r="J16">
            <v>-132992.5</v>
          </cell>
          <cell r="K16">
            <v>0</v>
          </cell>
          <cell r="L16">
            <v>21.868781534914696</v>
          </cell>
          <cell r="M16">
            <v>20.05682489636056</v>
          </cell>
          <cell r="N16">
            <v>11.60876644650477</v>
          </cell>
          <cell r="O16">
            <v>1.7270755038206773</v>
          </cell>
          <cell r="P16">
            <v>1.6928216570021475</v>
          </cell>
          <cell r="Q16">
            <v>1.5853338659324572</v>
          </cell>
        </row>
        <row r="17">
          <cell r="C17">
            <v>912709.549</v>
          </cell>
          <cell r="E17">
            <v>1086222</v>
          </cell>
          <cell r="F17">
            <v>1083587.8</v>
          </cell>
          <cell r="G17">
            <v>1018663</v>
          </cell>
          <cell r="H17">
            <v>953738.2</v>
          </cell>
          <cell r="I17">
            <v>-2634.1999999999534</v>
          </cell>
          <cell r="J17">
            <v>-64924.800000000047</v>
          </cell>
          <cell r="K17">
            <v>0</v>
          </cell>
          <cell r="L17">
            <v>19.010697454640081</v>
          </cell>
          <cell r="M17">
            <v>18.722084280505324</v>
          </cell>
          <cell r="N17">
            <v>11.608671248820258</v>
          </cell>
          <cell r="O17">
            <v>0.97783867425405624</v>
          </cell>
          <cell r="P17">
            <v>0.97055068327635918</v>
          </cell>
          <cell r="Q17">
            <v>0.91914223148626284</v>
          </cell>
        </row>
        <row r="18">
          <cell r="C18">
            <v>675739.2182</v>
          </cell>
          <cell r="E18">
            <v>790400</v>
          </cell>
          <cell r="F18">
            <v>790433.5</v>
          </cell>
          <cell r="G18">
            <v>797972</v>
          </cell>
          <cell r="H18">
            <v>805510.5</v>
          </cell>
          <cell r="I18">
            <v>33.5</v>
          </cell>
          <cell r="J18">
            <v>7538.5</v>
          </cell>
          <cell r="K18">
            <v>-38558.759099999908</v>
          </cell>
          <cell r="L18">
            <v>24.046490866405158</v>
          </cell>
          <cell r="M18">
            <v>24.051748403657204</v>
          </cell>
          <cell r="N18">
            <v>25.234851226780176</v>
          </cell>
          <cell r="O18">
            <v>0.71153381917361835</v>
          </cell>
          <cell r="P18">
            <v>0.70797749246486907</v>
          </cell>
          <cell r="Q18">
            <v>0.72001217747533397</v>
          </cell>
        </row>
        <row r="19">
          <cell r="C19">
            <v>25460.5749</v>
          </cell>
          <cell r="E19">
            <v>17500</v>
          </cell>
          <cell r="F19">
            <v>17530</v>
          </cell>
          <cell r="G19">
            <v>17530</v>
          </cell>
          <cell r="H19">
            <v>17530</v>
          </cell>
          <cell r="I19">
            <v>30</v>
          </cell>
          <cell r="J19">
            <v>0</v>
          </cell>
          <cell r="K19">
            <v>0</v>
          </cell>
          <cell r="L19">
            <v>-31.266281029655772</v>
          </cell>
          <cell r="M19">
            <v>-31.148451797135181</v>
          </cell>
          <cell r="N19">
            <v>-31.148451797135181</v>
          </cell>
          <cell r="O19">
            <v>1.5753848476136537E-2</v>
          </cell>
          <cell r="P19">
            <v>1.5701315092173034E-2</v>
          </cell>
          <cell r="Q19">
            <v>1.5817363856303987E-2</v>
          </cell>
        </row>
        <row r="20">
          <cell r="C20">
            <v>0</v>
          </cell>
          <cell r="E20">
            <v>0</v>
          </cell>
          <cell r="F20">
            <v>626982.40000000002</v>
          </cell>
          <cell r="G20">
            <v>59700</v>
          </cell>
          <cell r="H20">
            <v>56200</v>
          </cell>
          <cell r="I20">
            <v>626982.40000000002</v>
          </cell>
          <cell r="J20">
            <v>-567282.4</v>
          </cell>
          <cell r="K20">
            <v>0</v>
          </cell>
          <cell r="L20" t="str">
            <v>n.a.</v>
          </cell>
          <cell r="M20" t="str">
            <v>n.a.</v>
          </cell>
          <cell r="N20" t="str">
            <v>n.a.</v>
          </cell>
          <cell r="O20" t="str">
            <v xml:space="preserve"> </v>
          </cell>
          <cell r="P20">
            <v>0.56157719450352939</v>
          </cell>
          <cell r="Q20">
            <v>5.3867462762198969E-2</v>
          </cell>
        </row>
        <row r="21">
          <cell r="C21">
            <v>0</v>
          </cell>
          <cell r="E21">
            <v>0</v>
          </cell>
          <cell r="F21">
            <v>446095.4</v>
          </cell>
          <cell r="G21">
            <v>59700</v>
          </cell>
          <cell r="H21">
            <v>56200</v>
          </cell>
          <cell r="I21">
            <v>446095.4</v>
          </cell>
          <cell r="J21">
            <v>-386395.4</v>
          </cell>
          <cell r="K21">
            <v>0</v>
          </cell>
          <cell r="L21" t="str">
            <v>n.a.</v>
          </cell>
          <cell r="M21" t="str">
            <v>n.a.</v>
          </cell>
          <cell r="N21" t="str">
            <v>n.a.</v>
          </cell>
          <cell r="O21" t="str">
            <v xml:space="preserve"> </v>
          </cell>
          <cell r="P21">
            <v>0.39955986517792169</v>
          </cell>
          <cell r="Q21">
            <v>5.3867462762198969E-2</v>
          </cell>
        </row>
        <row r="22">
          <cell r="F22">
            <v>180887</v>
          </cell>
          <cell r="G22">
            <v>0</v>
          </cell>
          <cell r="H22">
            <v>0</v>
          </cell>
          <cell r="I22">
            <v>180887</v>
          </cell>
          <cell r="J22">
            <v>-180887</v>
          </cell>
          <cell r="K22">
            <v>0</v>
          </cell>
          <cell r="L22" t="str">
            <v>n.a.</v>
          </cell>
          <cell r="M22" t="str">
            <v>n.a.</v>
          </cell>
          <cell r="N22" t="str">
            <v>n.a.</v>
          </cell>
          <cell r="O22" t="str">
            <v xml:space="preserve"> </v>
          </cell>
          <cell r="P22">
            <v>0.16201732932560772</v>
          </cell>
          <cell r="Q22" t="str">
            <v xml:space="preserve"> </v>
          </cell>
        </row>
        <row r="23">
          <cell r="C23">
            <v>0</v>
          </cell>
          <cell r="E23">
            <v>0</v>
          </cell>
          <cell r="F23">
            <v>114412</v>
          </cell>
          <cell r="G23">
            <v>0</v>
          </cell>
          <cell r="H23">
            <v>57206</v>
          </cell>
          <cell r="I23">
            <v>114412</v>
          </cell>
          <cell r="J23">
            <v>-114412</v>
          </cell>
          <cell r="K23">
            <v>0</v>
          </cell>
          <cell r="L23" t="str">
            <v>n.a.</v>
          </cell>
          <cell r="M23" t="str">
            <v>n.a.</v>
          </cell>
          <cell r="N23" t="str">
            <v>n.a.</v>
          </cell>
          <cell r="O23" t="str">
            <v xml:space="preserve"> </v>
          </cell>
          <cell r="P23">
            <v>0.10247683184972625</v>
          </cell>
          <cell r="Q23" t="str">
            <v xml:space="preserve"> </v>
          </cell>
        </row>
        <row r="24">
          <cell r="C24">
            <v>0</v>
          </cell>
          <cell r="E24">
            <v>0</v>
          </cell>
          <cell r="F24">
            <v>16667</v>
          </cell>
          <cell r="G24">
            <v>0</v>
          </cell>
          <cell r="I24">
            <v>16667</v>
          </cell>
          <cell r="J24">
            <v>-16667</v>
          </cell>
          <cell r="K24">
            <v>0</v>
          </cell>
          <cell r="L24" t="str">
            <v>n.a.</v>
          </cell>
          <cell r="M24" t="str">
            <v>n.a.</v>
          </cell>
          <cell r="N24" t="str">
            <v>n.a.</v>
          </cell>
          <cell r="O24" t="str">
            <v xml:space="preserve"> </v>
          </cell>
          <cell r="P24">
            <v>1.4928341051982199E-2</v>
          </cell>
          <cell r="Q24" t="str">
            <v xml:space="preserve"> </v>
          </cell>
        </row>
        <row r="25">
          <cell r="C25">
            <v>0</v>
          </cell>
          <cell r="E25">
            <v>0</v>
          </cell>
          <cell r="F25">
            <v>4366</v>
          </cell>
          <cell r="G25">
            <v>0</v>
          </cell>
          <cell r="I25">
            <v>4366</v>
          </cell>
          <cell r="J25">
            <v>-4366</v>
          </cell>
          <cell r="K25">
            <v>0</v>
          </cell>
          <cell r="L25" t="str">
            <v>n.a.</v>
          </cell>
          <cell r="M25" t="str">
            <v>n.a.</v>
          </cell>
          <cell r="N25" t="str">
            <v>n.a.</v>
          </cell>
          <cell r="O25" t="str">
            <v xml:space="preserve"> </v>
          </cell>
          <cell r="P25">
            <v>3.9105500109770375E-3</v>
          </cell>
          <cell r="Q25" t="str">
            <v xml:space="preserve"> </v>
          </cell>
        </row>
        <row r="26">
          <cell r="C26">
            <v>0</v>
          </cell>
          <cell r="E26">
            <v>0</v>
          </cell>
          <cell r="F26">
            <v>45442</v>
          </cell>
          <cell r="G26">
            <v>0</v>
          </cell>
          <cell r="H26">
            <v>15147.333333333334</v>
          </cell>
          <cell r="I26">
            <v>45442</v>
          </cell>
          <cell r="J26">
            <v>-45442</v>
          </cell>
          <cell r="K26">
            <v>0</v>
          </cell>
          <cell r="L26" t="str">
            <v>n.a.</v>
          </cell>
          <cell r="M26" t="str">
            <v>n.a.</v>
          </cell>
          <cell r="N26" t="str">
            <v>n.a.</v>
          </cell>
          <cell r="O26" t="str">
            <v xml:space="preserve"> </v>
          </cell>
          <cell r="P26">
            <v>4.0701606412922253E-2</v>
          </cell>
          <cell r="Q26" t="str">
            <v xml:space="preserve"> </v>
          </cell>
        </row>
        <row r="27">
          <cell r="C27">
            <v>306682</v>
          </cell>
          <cell r="E27">
            <v>391068</v>
          </cell>
          <cell r="F27">
            <v>533534.30000000005</v>
          </cell>
          <cell r="G27">
            <v>533534.25800000003</v>
          </cell>
          <cell r="H27">
            <v>387183</v>
          </cell>
          <cell r="I27">
            <v>142466.30000000005</v>
          </cell>
          <cell r="J27">
            <v>-4.2000000015832484E-2</v>
          </cell>
          <cell r="K27">
            <v>25105.999999999942</v>
          </cell>
          <cell r="L27">
            <v>17.866830626785802</v>
          </cell>
          <cell r="M27">
            <v>60.805785622144292</v>
          </cell>
          <cell r="N27">
            <v>60.805772963458637</v>
          </cell>
          <cell r="O27">
            <v>0.35204720090661507</v>
          </cell>
          <cell r="P27">
            <v>0.47787736205259412</v>
          </cell>
          <cell r="Q27">
            <v>0.48140932621729415</v>
          </cell>
        </row>
        <row r="28">
          <cell r="C28">
            <v>266943</v>
          </cell>
          <cell r="E28">
            <v>324380</v>
          </cell>
          <cell r="F28">
            <v>334537.59999999998</v>
          </cell>
          <cell r="G28">
            <v>334537.59999999998</v>
          </cell>
          <cell r="H28">
            <v>334537.59999999998</v>
          </cell>
          <cell r="I28">
            <v>10157.599999999977</v>
          </cell>
          <cell r="J28">
            <v>0</v>
          </cell>
          <cell r="K28">
            <v>899.99999999994179</v>
          </cell>
          <cell r="L28">
            <v>21.108261182857156</v>
          </cell>
          <cell r="M28">
            <v>24.900632086707517</v>
          </cell>
          <cell r="N28">
            <v>24.900632086707517</v>
          </cell>
          <cell r="O28">
            <v>0.29201333535366686</v>
          </cell>
          <cell r="P28">
            <v>0.29963949046088678</v>
          </cell>
          <cell r="Q28">
            <v>0.30185413250511578</v>
          </cell>
        </row>
        <row r="29">
          <cell r="F29">
            <v>146351.29999999999</v>
          </cell>
          <cell r="G29">
            <v>146351.258</v>
          </cell>
          <cell r="I29">
            <v>146351.29999999999</v>
          </cell>
          <cell r="J29">
            <v>-4.1999999986728653E-2</v>
          </cell>
          <cell r="M29" t="str">
            <v>n.a.</v>
          </cell>
          <cell r="N29" t="str">
            <v>n.a.</v>
          </cell>
          <cell r="P29">
            <v>0.13108430550194769</v>
          </cell>
          <cell r="Q29">
            <v>0.13205311458150712</v>
          </cell>
        </row>
        <row r="30">
          <cell r="C30">
            <v>39739</v>
          </cell>
          <cell r="E30">
            <v>66688</v>
          </cell>
          <cell r="F30">
            <v>52645.4</v>
          </cell>
          <cell r="G30">
            <v>52645.4</v>
          </cell>
          <cell r="H30">
            <v>52645.4</v>
          </cell>
          <cell r="I30">
            <v>-14042.599999999999</v>
          </cell>
          <cell r="J30">
            <v>0</v>
          </cell>
          <cell r="K30">
            <v>24205.999999999993</v>
          </cell>
          <cell r="L30">
            <v>4.2896238955352439</v>
          </cell>
          <cell r="M30">
            <v>-17.670810853076844</v>
          </cell>
          <cell r="N30">
            <v>-17.670810853076844</v>
          </cell>
          <cell r="O30">
            <v>6.00338655529482E-2</v>
          </cell>
          <cell r="P30">
            <v>4.7153566089759631E-2</v>
          </cell>
          <cell r="Q30">
            <v>4.7502079130671185E-2</v>
          </cell>
        </row>
        <row r="31">
          <cell r="C31">
            <v>391876.6618</v>
          </cell>
          <cell r="E31">
            <v>490242</v>
          </cell>
          <cell r="F31">
            <v>501850.1</v>
          </cell>
          <cell r="G31">
            <v>501850.1</v>
          </cell>
          <cell r="H31">
            <v>501850.1</v>
          </cell>
          <cell r="I31">
            <v>11608.099999999977</v>
          </cell>
          <cell r="J31">
            <v>0</v>
          </cell>
          <cell r="K31">
            <v>13038</v>
          </cell>
          <cell r="L31">
            <v>21.072918876458434</v>
          </cell>
          <cell r="M31">
            <v>23.939720475688642</v>
          </cell>
          <cell r="N31">
            <v>23.939720475688642</v>
          </cell>
          <cell r="O31">
            <v>0.4413256105507502</v>
          </cell>
          <cell r="P31">
            <v>0.4494983770187419</v>
          </cell>
          <cell r="Q31">
            <v>0.45282062937949463</v>
          </cell>
        </row>
        <row r="32">
          <cell r="C32">
            <v>1095546.6343999999</v>
          </cell>
          <cell r="E32">
            <v>1132536</v>
          </cell>
          <cell r="F32">
            <v>1014549.115</v>
          </cell>
          <cell r="G32">
            <v>1117393.3</v>
          </cell>
          <cell r="H32">
            <v>1129927.3</v>
          </cell>
          <cell r="I32">
            <v>-117986.88500000001</v>
          </cell>
          <cell r="J32">
            <v>102844.18500000006</v>
          </cell>
          <cell r="K32">
            <v>49403.760000000242</v>
          </cell>
          <cell r="L32">
            <v>-1.0842735598607045</v>
          </cell>
          <cell r="M32">
            <v>-11.38925145035088</v>
          </cell>
          <cell r="N32">
            <v>-2.4068374083962896</v>
          </cell>
          <cell r="O32">
            <v>1.0195314593011298</v>
          </cell>
          <cell r="P32">
            <v>0.90871393788364496</v>
          </cell>
          <cell r="Q32">
            <v>1.0082268338103959</v>
          </cell>
        </row>
        <row r="33">
          <cell r="C33">
            <v>164252.17440000002</v>
          </cell>
          <cell r="E33">
            <v>69970</v>
          </cell>
          <cell r="F33">
            <v>74082.100000000006</v>
          </cell>
          <cell r="G33">
            <v>110000</v>
          </cell>
          <cell r="H33">
            <v>228517</v>
          </cell>
          <cell r="I33">
            <v>4112.1000000000058</v>
          </cell>
          <cell r="J33">
            <v>35917.899999999994</v>
          </cell>
          <cell r="K33">
            <v>0</v>
          </cell>
          <cell r="L33">
            <v>-57.400868356480039</v>
          </cell>
          <cell r="M33">
            <v>-54.897339855246386</v>
          </cell>
          <cell r="N33">
            <v>-33.029805905571017</v>
          </cell>
          <cell r="O33">
            <v>6.2988387307158486E-2</v>
          </cell>
          <cell r="P33">
            <v>6.6354044197939083E-2</v>
          </cell>
          <cell r="Q33">
            <v>9.9253281471388399E-2</v>
          </cell>
        </row>
        <row r="34">
          <cell r="F34">
            <v>31357</v>
          </cell>
          <cell r="G34">
            <v>31357</v>
          </cell>
          <cell r="I34">
            <v>31357</v>
          </cell>
          <cell r="J34">
            <v>0</v>
          </cell>
          <cell r="M34">
            <v>-36.395537525354968</v>
          </cell>
          <cell r="N34">
            <v>-36.395537525354968</v>
          </cell>
          <cell r="P34">
            <v>2.808591770366628E-2</v>
          </cell>
          <cell r="Q34">
            <v>2.8293501337257509E-2</v>
          </cell>
        </row>
        <row r="35">
          <cell r="F35">
            <v>87160</v>
          </cell>
          <cell r="G35">
            <v>87160</v>
          </cell>
          <cell r="I35">
            <v>87160</v>
          </cell>
          <cell r="J35">
            <v>0</v>
          </cell>
          <cell r="M35">
            <v>3.024786941052704</v>
          </cell>
          <cell r="N35">
            <v>3.024786941052704</v>
          </cell>
          <cell r="P35">
            <v>7.8067691011625889E-2</v>
          </cell>
          <cell r="Q35">
            <v>7.8644691027692837E-2</v>
          </cell>
        </row>
        <row r="36">
          <cell r="C36">
            <v>550049</v>
          </cell>
          <cell r="E36">
            <v>681100</v>
          </cell>
          <cell r="F36">
            <v>598900.01500000001</v>
          </cell>
          <cell r="G36">
            <v>654676.30000000005</v>
          </cell>
          <cell r="H36">
            <v>654676.30000000005</v>
          </cell>
          <cell r="I36">
            <v>-82199.984999999986</v>
          </cell>
          <cell r="J36">
            <v>55776.285000000033</v>
          </cell>
          <cell r="K36">
            <v>0</v>
          </cell>
          <cell r="L36">
            <v>23.825331924973959</v>
          </cell>
          <cell r="M36">
            <v>8.8812114920670648</v>
          </cell>
          <cell r="N36">
            <v>19.021450816200016</v>
          </cell>
          <cell r="O36">
            <v>0.61313978269123415</v>
          </cell>
          <cell r="P36">
            <v>0.53642429231158906</v>
          </cell>
          <cell r="Q36">
            <v>0.59071610069588287</v>
          </cell>
        </row>
        <row r="37">
          <cell r="C37">
            <v>228000</v>
          </cell>
          <cell r="E37">
            <v>278156</v>
          </cell>
          <cell r="F37">
            <v>278156.495</v>
          </cell>
          <cell r="G37">
            <v>207000</v>
          </cell>
          <cell r="H37">
            <v>207000</v>
          </cell>
          <cell r="I37">
            <v>0.49499999999534339</v>
          </cell>
          <cell r="J37">
            <v>-71156.494999999995</v>
          </cell>
          <cell r="K37">
            <v>0</v>
          </cell>
          <cell r="L37">
            <v>21.998245614035095</v>
          </cell>
          <cell r="M37">
            <v>21.998462719298239</v>
          </cell>
          <cell r="N37">
            <v>-9.210526315789469</v>
          </cell>
          <cell r="O37">
            <v>0.2504015700987563</v>
          </cell>
          <cell r="P37">
            <v>0.24913991859266704</v>
          </cell>
          <cell r="Q37">
            <v>0.18677662967797634</v>
          </cell>
        </row>
        <row r="38">
          <cell r="C38">
            <v>60000</v>
          </cell>
          <cell r="E38">
            <v>74400</v>
          </cell>
          <cell r="F38">
            <v>74400</v>
          </cell>
          <cell r="G38">
            <v>40800</v>
          </cell>
          <cell r="H38">
            <v>40800</v>
          </cell>
          <cell r="I38">
            <v>0</v>
          </cell>
          <cell r="J38">
            <v>-33600</v>
          </cell>
          <cell r="K38">
            <v>0</v>
          </cell>
          <cell r="L38">
            <v>24</v>
          </cell>
          <cell r="M38">
            <v>24</v>
          </cell>
          <cell r="N38">
            <v>-31.999999999999996</v>
          </cell>
          <cell r="O38">
            <v>6.6976361521403349E-2</v>
          </cell>
          <cell r="P38">
            <v>6.6638781680414927E-2</v>
          </cell>
          <cell r="Q38">
            <v>3.681394440029679E-2</v>
          </cell>
        </row>
        <row r="39">
          <cell r="C39">
            <v>189300</v>
          </cell>
          <cell r="E39">
            <v>138200</v>
          </cell>
          <cell r="F39">
            <v>100000</v>
          </cell>
          <cell r="G39">
            <v>100000</v>
          </cell>
          <cell r="H39">
            <v>100000</v>
          </cell>
          <cell r="I39">
            <v>-38200</v>
          </cell>
          <cell r="J39">
            <v>0</v>
          </cell>
          <cell r="K39">
            <v>0</v>
          </cell>
          <cell r="L39">
            <v>-26.994189117802424</v>
          </cell>
          <cell r="M39">
            <v>-47.173798203909136</v>
          </cell>
          <cell r="N39">
            <v>-47.173798203909136</v>
          </cell>
          <cell r="O39">
            <v>0.12441039196583255</v>
          </cell>
          <cell r="P39">
            <v>8.9568254946794254E-2</v>
          </cell>
          <cell r="Q39">
            <v>9.0230255883080354E-2</v>
          </cell>
        </row>
        <row r="40">
          <cell r="C40">
            <v>0</v>
          </cell>
          <cell r="E40">
            <v>0</v>
          </cell>
          <cell r="F40">
            <v>56000</v>
          </cell>
          <cell r="G40">
            <v>175303.3</v>
          </cell>
          <cell r="H40">
            <v>175303.3</v>
          </cell>
          <cell r="I40">
            <v>56000</v>
          </cell>
          <cell r="J40">
            <v>119303.29999999999</v>
          </cell>
          <cell r="K40">
            <v>0</v>
          </cell>
          <cell r="L40" t="str">
            <v>n.a.</v>
          </cell>
          <cell r="M40" t="str">
            <v>n.a.</v>
          </cell>
          <cell r="N40" t="str">
            <v>n.a.</v>
          </cell>
          <cell r="O40" t="str">
            <v xml:space="preserve"> </v>
          </cell>
          <cell r="P40">
            <v>5.0158222770204784E-2</v>
          </cell>
          <cell r="Q40">
            <v>0.15817661616148398</v>
          </cell>
        </row>
        <row r="41">
          <cell r="C41">
            <v>72749</v>
          </cell>
          <cell r="E41">
            <v>190344</v>
          </cell>
          <cell r="F41">
            <v>90343.52</v>
          </cell>
          <cell r="G41">
            <v>131573</v>
          </cell>
          <cell r="H41">
            <v>131573</v>
          </cell>
          <cell r="I41">
            <v>-100000.48</v>
          </cell>
          <cell r="J41">
            <v>41229.479999999996</v>
          </cell>
          <cell r="K41">
            <v>0</v>
          </cell>
          <cell r="L41">
            <v>161.6448336059602</v>
          </cell>
          <cell r="M41">
            <v>24.185239659651693</v>
          </cell>
          <cell r="N41">
            <v>80.858843420528117</v>
          </cell>
          <cell r="O41">
            <v>0.17135145910524191</v>
          </cell>
          <cell r="P41">
            <v>8.091911432150807E-2</v>
          </cell>
          <cell r="Q41">
            <v>0.11871865457304533</v>
          </cell>
        </row>
        <row r="42">
          <cell r="C42">
            <v>13400</v>
          </cell>
          <cell r="E42">
            <v>10800</v>
          </cell>
          <cell r="F42">
            <v>10800</v>
          </cell>
          <cell r="G42">
            <v>8100</v>
          </cell>
          <cell r="H42">
            <v>6784</v>
          </cell>
          <cell r="I42">
            <v>0</v>
          </cell>
          <cell r="J42">
            <v>-2700</v>
          </cell>
          <cell r="K42">
            <v>-5300</v>
          </cell>
          <cell r="L42">
            <v>33.333333333333329</v>
          </cell>
          <cell r="M42">
            <v>33.333333333333329</v>
          </cell>
          <cell r="N42">
            <v>0</v>
          </cell>
          <cell r="O42">
            <v>9.7223750595585492E-3</v>
          </cell>
          <cell r="P42">
            <v>9.6733715342537802E-3</v>
          </cell>
          <cell r="Q42">
            <v>7.3086507265295092E-3</v>
          </cell>
        </row>
        <row r="43">
          <cell r="C43">
            <v>186056.06</v>
          </cell>
          <cell r="E43">
            <v>185288</v>
          </cell>
          <cell r="F43">
            <v>186150</v>
          </cell>
          <cell r="G43">
            <v>200000</v>
          </cell>
          <cell r="H43">
            <v>213850</v>
          </cell>
          <cell r="I43">
            <v>862</v>
          </cell>
          <cell r="J43">
            <v>13850</v>
          </cell>
          <cell r="K43">
            <v>3658.1600000000035</v>
          </cell>
          <cell r="L43">
            <v>-2.3330986997179282</v>
          </cell>
          <cell r="M43">
            <v>-1.8787310724520334</v>
          </cell>
          <cell r="N43">
            <v>5.4217232635487278</v>
          </cell>
          <cell r="O43">
            <v>0.16679994722550781</v>
          </cell>
          <cell r="P43">
            <v>0.1667313065834575</v>
          </cell>
          <cell r="Q43">
            <v>0.18046051176616071</v>
          </cell>
        </row>
        <row r="44">
          <cell r="C44">
            <v>98934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-100</v>
          </cell>
          <cell r="M44">
            <v>-100</v>
          </cell>
          <cell r="N44">
            <v>-100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</row>
        <row r="45">
          <cell r="C45">
            <v>0</v>
          </cell>
          <cell r="E45">
            <v>97751</v>
          </cell>
          <cell r="F45">
            <v>0</v>
          </cell>
          <cell r="G45">
            <v>0</v>
          </cell>
          <cell r="H45">
            <v>0</v>
          </cell>
          <cell r="I45">
            <v>-97751</v>
          </cell>
          <cell r="J45">
            <v>0</v>
          </cell>
          <cell r="K45">
            <v>0</v>
          </cell>
          <cell r="L45" t="str">
            <v>n.a.</v>
          </cell>
          <cell r="M45" t="str">
            <v>n.a.</v>
          </cell>
          <cell r="N45" t="str">
            <v>n.a.</v>
          </cell>
          <cell r="O45">
            <v>8.7997396708047015E-2</v>
          </cell>
          <cell r="P45" t="str">
            <v xml:space="preserve"> </v>
          </cell>
          <cell r="Q45" t="str">
            <v xml:space="preserve"> </v>
          </cell>
        </row>
        <row r="46">
          <cell r="C46">
            <v>82855.399999999994</v>
          </cell>
          <cell r="E46">
            <v>87627</v>
          </cell>
          <cell r="F46">
            <v>26100</v>
          </cell>
          <cell r="G46">
            <v>26100</v>
          </cell>
          <cell r="H46">
            <v>26100</v>
          </cell>
          <cell r="I46">
            <v>-61527</v>
          </cell>
          <cell r="J46">
            <v>0</v>
          </cell>
          <cell r="K46">
            <v>-82855.399999999994</v>
          </cell>
          <cell r="L46" t="str">
            <v>n.a.</v>
          </cell>
          <cell r="M46" t="str">
            <v>n.a.</v>
          </cell>
          <cell r="N46" t="str">
            <v>n.a.</v>
          </cell>
          <cell r="O46">
            <v>7.8883570309623799E-2</v>
          </cell>
          <cell r="P46">
            <v>2.3377314541113303E-2</v>
          </cell>
          <cell r="Q46">
            <v>2.3550096785483973E-2</v>
          </cell>
        </row>
        <row r="47">
          <cell r="O47" t="str">
            <v xml:space="preserve"> </v>
          </cell>
        </row>
        <row r="48">
          <cell r="C48">
            <v>15622302.947824001</v>
          </cell>
          <cell r="E48">
            <v>19265187</v>
          </cell>
          <cell r="F48">
            <v>19488005.992658094</v>
          </cell>
          <cell r="G48">
            <v>19611801.492658094</v>
          </cell>
          <cell r="H48">
            <v>19611801.492658094</v>
          </cell>
          <cell r="I48">
            <v>222818.99265809357</v>
          </cell>
          <cell r="J48">
            <v>123795.5</v>
          </cell>
          <cell r="K48">
            <v>-220333.14900000207</v>
          </cell>
          <cell r="L48">
            <v>25.082617688751551</v>
          </cell>
          <cell r="M48">
            <v>26.529309219565398</v>
          </cell>
          <cell r="N48">
            <v>27.333073294011601</v>
          </cell>
          <cell r="O48">
            <v>17.34290496356774</v>
          </cell>
          <cell r="P48">
            <v>17.455066891550544</v>
          </cell>
          <cell r="Q48">
            <v>17.69577867010717</v>
          </cell>
        </row>
        <row r="49">
          <cell r="C49">
            <v>13743780.426072501</v>
          </cell>
          <cell r="E49">
            <v>16735229</v>
          </cell>
          <cell r="F49">
            <v>16846398.492658094</v>
          </cell>
          <cell r="G49">
            <v>16846398.492658094</v>
          </cell>
          <cell r="H49">
            <v>16846398.492658094</v>
          </cell>
          <cell r="I49">
            <v>111169.49265809357</v>
          </cell>
          <cell r="J49">
            <v>0</v>
          </cell>
          <cell r="K49">
            <v>-220333.14900000021</v>
          </cell>
          <cell r="L49">
            <v>23.749726361359926</v>
          </cell>
          <cell r="M49">
            <v>24.571776319336024</v>
          </cell>
          <cell r="N49">
            <v>24.571776319336024</v>
          </cell>
          <cell r="O49">
            <v>15.065386393111199</v>
          </cell>
          <cell r="P49">
            <v>15.089025151256907</v>
          </cell>
          <cell r="Q49">
            <v>15.20054846700879</v>
          </cell>
        </row>
        <row r="50">
          <cell r="C50">
            <v>13171377.947824001</v>
          </cell>
          <cell r="E50">
            <v>16266187</v>
          </cell>
          <cell r="F50">
            <v>16613011.973780537</v>
          </cell>
          <cell r="G50">
            <v>16736807.473780537</v>
          </cell>
          <cell r="H50">
            <v>16736807.473780537</v>
          </cell>
          <cell r="I50">
            <v>346824.97378053702</v>
          </cell>
          <cell r="J50">
            <v>123795.5</v>
          </cell>
          <cell r="K50">
            <v>-124154.97700000182</v>
          </cell>
          <cell r="L50">
            <v>24.671641132938404</v>
          </cell>
          <cell r="M50">
            <v>27.329869436050114</v>
          </cell>
          <cell r="N50">
            <v>28.278695866600344</v>
          </cell>
          <cell r="O50">
            <v>14.643145444714397</v>
          </cell>
          <cell r="P50">
            <v>14.879984919017208</v>
          </cell>
          <cell r="Q50">
            <v>15.101664210250695</v>
          </cell>
        </row>
        <row r="51">
          <cell r="C51">
            <v>1878522.5217514997</v>
          </cell>
          <cell r="E51">
            <v>2529958</v>
          </cell>
          <cell r="F51">
            <v>2641607.5</v>
          </cell>
          <cell r="G51">
            <v>2765403</v>
          </cell>
          <cell r="H51">
            <v>2765403</v>
          </cell>
          <cell r="I51">
            <v>111649.5</v>
          </cell>
          <cell r="J51">
            <v>123795.5</v>
          </cell>
          <cell r="K51">
            <v>0</v>
          </cell>
          <cell r="L51">
            <v>34.678076557799997</v>
          </cell>
          <cell r="M51">
            <v>40.621550682129381</v>
          </cell>
          <cell r="N51">
            <v>47.211596772424592</v>
          </cell>
          <cell r="O51">
            <v>2.2775185704565395</v>
          </cell>
          <cell r="P51">
            <v>2.366041740293638</v>
          </cell>
          <cell r="Q51">
            <v>2.4952302030983806</v>
          </cell>
        </row>
        <row r="52">
          <cell r="C52">
            <v>467078.2217514998</v>
          </cell>
          <cell r="E52">
            <v>737054</v>
          </cell>
          <cell r="F52">
            <v>680599.2</v>
          </cell>
          <cell r="G52">
            <v>644103</v>
          </cell>
          <cell r="H52">
            <v>644103</v>
          </cell>
          <cell r="I52">
            <v>-56454.800000000047</v>
          </cell>
          <cell r="J52">
            <v>-36496.199999999953</v>
          </cell>
          <cell r="K52">
            <v>0</v>
          </cell>
          <cell r="L52">
            <v>57.800977582751798</v>
          </cell>
          <cell r="M52">
            <v>45.714179832195214</v>
          </cell>
          <cell r="N52">
            <v>37.900456498415579</v>
          </cell>
          <cell r="O52">
            <v>0.66351068769887656</v>
          </cell>
          <cell r="P52">
            <v>0.60960082662184212</v>
          </cell>
          <cell r="Q52">
            <v>0.58117578505059708</v>
          </cell>
        </row>
        <row r="53">
          <cell r="C53">
            <v>1411444.3</v>
          </cell>
          <cell r="E53">
            <v>1792904</v>
          </cell>
          <cell r="F53">
            <v>1857009.3</v>
          </cell>
          <cell r="G53">
            <v>2121300</v>
          </cell>
          <cell r="H53">
            <v>2121300</v>
          </cell>
          <cell r="I53">
            <v>64105.300000000047</v>
          </cell>
          <cell r="J53">
            <v>264290.69999999995</v>
          </cell>
          <cell r="K53">
            <v>0</v>
          </cell>
          <cell r="L53">
            <v>27.026195791077257</v>
          </cell>
          <cell r="M53">
            <v>31.56801866003498</v>
          </cell>
          <cell r="N53">
            <v>50.292859590704353</v>
          </cell>
          <cell r="O53">
            <v>1.6140078827576632</v>
          </cell>
          <cell r="P53">
            <v>1.6632908242096796</v>
          </cell>
          <cell r="Q53">
            <v>1.9140544180477836</v>
          </cell>
        </row>
        <row r="54">
          <cell r="C54">
            <v>0</v>
          </cell>
          <cell r="E54">
            <v>0</v>
          </cell>
          <cell r="F54">
            <v>103999</v>
          </cell>
          <cell r="G54">
            <v>0</v>
          </cell>
          <cell r="H54">
            <v>0</v>
          </cell>
          <cell r="I54">
            <v>103999</v>
          </cell>
          <cell r="J54">
            <v>-103999</v>
          </cell>
          <cell r="K54">
            <v>0</v>
          </cell>
          <cell r="L54" t="str">
            <v>n.a.</v>
          </cell>
          <cell r="M54" t="str">
            <v>n.a.</v>
          </cell>
          <cell r="N54" t="str">
            <v>n.a.</v>
          </cell>
          <cell r="O54" t="str">
            <v xml:space="preserve"> </v>
          </cell>
          <cell r="P54">
            <v>9.3150089462116559E-2</v>
          </cell>
          <cell r="Q54" t="str">
            <v xml:space="preserve"> </v>
          </cell>
        </row>
        <row r="55">
          <cell r="C55">
            <v>11292855.426072501</v>
          </cell>
          <cell r="E55">
            <v>13736229</v>
          </cell>
          <cell r="F55">
            <v>13971404.473780537</v>
          </cell>
          <cell r="G55">
            <v>13971404.473780537</v>
          </cell>
          <cell r="H55">
            <v>13971404.473780537</v>
          </cell>
          <cell r="I55">
            <v>235175.47378053702</v>
          </cell>
          <cell r="J55">
            <v>0</v>
          </cell>
          <cell r="K55">
            <v>-124154.97699999996</v>
          </cell>
          <cell r="L55">
            <v>22.988606083895103</v>
          </cell>
          <cell r="M55">
            <v>25.094271598454277</v>
          </cell>
          <cell r="N55">
            <v>25.094271598454277</v>
          </cell>
          <cell r="O55">
            <v>12.365626874257858</v>
          </cell>
          <cell r="P55">
            <v>12.513943178723572</v>
          </cell>
          <cell r="Q55">
            <v>12.606434007152314</v>
          </cell>
        </row>
        <row r="56">
          <cell r="C56">
            <v>2551193.1740000001</v>
          </cell>
          <cell r="E56">
            <v>2827000</v>
          </cell>
          <cell r="F56">
            <v>3038900.8549118382</v>
          </cell>
          <cell r="G56">
            <v>3038900.8549118382</v>
          </cell>
          <cell r="H56">
            <v>3038900.8549118382</v>
          </cell>
          <cell r="I56">
            <v>211900.85491183819</v>
          </cell>
          <cell r="J56">
            <v>0</v>
          </cell>
          <cell r="K56">
            <v>0</v>
          </cell>
          <cell r="L56">
            <v>10.810895419869905</v>
          </cell>
          <cell r="M56">
            <v>19.116846418460899</v>
          </cell>
          <cell r="N56">
            <v>19.116846418460899</v>
          </cell>
          <cell r="O56">
            <v>2.5449216938307426</v>
          </cell>
          <cell r="P56">
            <v>2.7218904653077454</v>
          </cell>
          <cell r="Q56">
            <v>2.7420080174200683</v>
          </cell>
        </row>
        <row r="57">
          <cell r="C57">
            <v>7848944.2520725001</v>
          </cell>
          <cell r="E57">
            <v>9638543</v>
          </cell>
          <cell r="F57">
            <v>9660532.5</v>
          </cell>
          <cell r="G57">
            <v>9660532.5</v>
          </cell>
          <cell r="H57">
            <v>9660532.5</v>
          </cell>
          <cell r="I57">
            <v>21989.5</v>
          </cell>
          <cell r="J57">
            <v>0</v>
          </cell>
          <cell r="K57">
            <v>-84519</v>
          </cell>
          <cell r="L57">
            <v>24.137237298114968</v>
          </cell>
          <cell r="M57">
            <v>24.420445639828724</v>
          </cell>
          <cell r="N57">
            <v>24.420445639828724</v>
          </cell>
          <cell r="O57">
            <v>8.6768083401557998</v>
          </cell>
          <cell r="P57">
            <v>8.6527703788179178</v>
          </cell>
          <cell r="Q57">
            <v>8.7167231944181403</v>
          </cell>
        </row>
        <row r="58">
          <cell r="C58">
            <v>2695471</v>
          </cell>
          <cell r="E58">
            <v>3111900</v>
          </cell>
          <cell r="F58">
            <v>3092837</v>
          </cell>
          <cell r="G58">
            <v>3092837</v>
          </cell>
          <cell r="H58">
            <v>3092837</v>
          </cell>
          <cell r="I58">
            <v>-19063</v>
          </cell>
          <cell r="J58">
            <v>0</v>
          </cell>
          <cell r="K58">
            <v>-63471</v>
          </cell>
          <cell r="L58">
            <v>18.233282674772045</v>
          </cell>
          <cell r="M58">
            <v>17.509004559270515</v>
          </cell>
          <cell r="N58">
            <v>17.509004559270515</v>
          </cell>
          <cell r="O58">
            <v>2.8013943470222453</v>
          </cell>
          <cell r="P58">
            <v>2.7702001292487832</v>
          </cell>
          <cell r="Q58">
            <v>2.7906747391465858</v>
          </cell>
        </row>
        <row r="59">
          <cell r="C59">
            <v>1555900</v>
          </cell>
          <cell r="E59">
            <v>1929800</v>
          </cell>
          <cell r="F59">
            <v>1934659</v>
          </cell>
          <cell r="G59">
            <v>1934659</v>
          </cell>
          <cell r="H59">
            <v>1934659</v>
          </cell>
          <cell r="I59">
            <v>4859</v>
          </cell>
          <cell r="J59">
            <v>0</v>
          </cell>
          <cell r="K59">
            <v>-3900</v>
          </cell>
          <cell r="L59">
            <v>24.342783505154642</v>
          </cell>
          <cell r="M59">
            <v>24.655863402061851</v>
          </cell>
          <cell r="N59">
            <v>24.655863402061851</v>
          </cell>
          <cell r="O59">
            <v>1.7372443879570452</v>
          </cell>
          <cell r="P59">
            <v>1.7328403054711006</v>
          </cell>
          <cell r="Q59">
            <v>1.7456477661650438</v>
          </cell>
        </row>
        <row r="60">
          <cell r="C60">
            <v>3597573.2520725001</v>
          </cell>
          <cell r="E60">
            <v>4596843</v>
          </cell>
          <cell r="F60">
            <v>4633036.5</v>
          </cell>
          <cell r="G60">
            <v>4633036.5</v>
          </cell>
          <cell r="H60">
            <v>4633036.5</v>
          </cell>
          <cell r="I60">
            <v>36193.5</v>
          </cell>
          <cell r="J60">
            <v>0</v>
          </cell>
          <cell r="K60">
            <v>-17148</v>
          </cell>
          <cell r="L60">
            <v>28.38818510005634</v>
          </cell>
          <cell r="M60">
            <v>29.399056643291299</v>
          </cell>
          <cell r="N60">
            <v>29.399056643291299</v>
          </cell>
          <cell r="O60">
            <v>4.1381696051765093</v>
          </cell>
          <cell r="P60">
            <v>4.1497299440980333</v>
          </cell>
          <cell r="Q60">
            <v>4.1804006891065102</v>
          </cell>
        </row>
        <row r="61">
          <cell r="C61">
            <v>892718</v>
          </cell>
          <cell r="E61">
            <v>1270686</v>
          </cell>
          <cell r="F61">
            <v>1271971.1188686998</v>
          </cell>
          <cell r="G61">
            <v>1271971.1188686998</v>
          </cell>
          <cell r="H61">
            <v>1271971.1188686998</v>
          </cell>
          <cell r="I61">
            <v>1285.118868699763</v>
          </cell>
          <cell r="J61">
            <v>0</v>
          </cell>
          <cell r="K61">
            <v>-39635.977000000072</v>
          </cell>
          <cell r="L61">
            <v>48.952382741747222</v>
          </cell>
          <cell r="M61">
            <v>49.10302697454685</v>
          </cell>
          <cell r="N61">
            <v>49.10302697454685</v>
          </cell>
          <cell r="O61">
            <v>1.1438968402713163</v>
          </cell>
          <cell r="P61">
            <v>1.1392823345979086</v>
          </cell>
          <cell r="Q61">
            <v>1.1477027953141081</v>
          </cell>
        </row>
        <row r="62">
          <cell r="C62">
            <v>163200</v>
          </cell>
          <cell r="E62">
            <v>489386</v>
          </cell>
          <cell r="F62">
            <v>481600</v>
          </cell>
          <cell r="G62">
            <v>481600</v>
          </cell>
          <cell r="H62">
            <v>481600</v>
          </cell>
          <cell r="I62">
            <v>-7786</v>
          </cell>
          <cell r="J62">
            <v>0</v>
          </cell>
          <cell r="K62">
            <v>-35753</v>
          </cell>
          <cell r="L62">
            <v>283.99177697395783</v>
          </cell>
          <cell r="M62">
            <v>277.88257079413404</v>
          </cell>
          <cell r="N62">
            <v>277.88257079413404</v>
          </cell>
          <cell r="O62">
            <v>0.44055502230528887</v>
          </cell>
          <cell r="P62">
            <v>0.43136071582376118</v>
          </cell>
          <cell r="Q62">
            <v>0.43454891233291498</v>
          </cell>
        </row>
        <row r="63">
          <cell r="C63">
            <v>729518</v>
          </cell>
          <cell r="E63">
            <v>781300</v>
          </cell>
          <cell r="F63">
            <v>790371.11886869965</v>
          </cell>
          <cell r="G63">
            <v>790371.11886869965</v>
          </cell>
          <cell r="H63">
            <v>790371.11886869965</v>
          </cell>
          <cell r="I63">
            <v>9071.1188686996466</v>
          </cell>
          <cell r="J63">
            <v>0</v>
          </cell>
          <cell r="K63">
            <v>-3882.9770000000717</v>
          </cell>
          <cell r="L63">
            <v>7.6712086979848104</v>
          </cell>
          <cell r="M63">
            <v>8.9213025580078273</v>
          </cell>
          <cell r="N63">
            <v>8.9213025580078273</v>
          </cell>
          <cell r="O63">
            <v>0.70334181796602735</v>
          </cell>
          <cell r="P63">
            <v>0.70792161877414728</v>
          </cell>
          <cell r="Q63">
            <v>0.71315388298119287</v>
          </cell>
        </row>
        <row r="64">
          <cell r="C64">
            <v>2450925</v>
          </cell>
          <cell r="E64">
            <v>2999000</v>
          </cell>
          <cell r="F64">
            <v>2874994.0188775575</v>
          </cell>
          <cell r="G64">
            <v>2874994.0188775575</v>
          </cell>
          <cell r="H64">
            <v>2874994.0188775575</v>
          </cell>
          <cell r="I64">
            <v>-124005.98112244252</v>
          </cell>
          <cell r="J64">
            <v>0</v>
          </cell>
          <cell r="K64">
            <v>-96178.172000000719</v>
          </cell>
          <cell r="L64">
            <v>27.359763875218633</v>
          </cell>
          <cell r="M64">
            <v>22.093550979296971</v>
          </cell>
          <cell r="N64">
            <v>22.093550979296971</v>
          </cell>
          <cell r="O64">
            <v>2.6997595188533419</v>
          </cell>
          <cell r="P64">
            <v>2.5750819725333369</v>
          </cell>
          <cell r="Q64">
            <v>2.5941144598564758</v>
          </cell>
        </row>
        <row r="65">
          <cell r="C65">
            <v>2239325</v>
          </cell>
          <cell r="E65">
            <v>2999000</v>
          </cell>
          <cell r="F65">
            <v>2874994.0188775575</v>
          </cell>
          <cell r="G65">
            <v>2874994.0188775575</v>
          </cell>
          <cell r="H65">
            <v>2874994.0188775575</v>
          </cell>
          <cell r="I65">
            <v>-124005.98112244252</v>
          </cell>
          <cell r="J65">
            <v>0</v>
          </cell>
          <cell r="K65">
            <v>76821.827999999281</v>
          </cell>
          <cell r="L65">
            <v>29.48229204405175</v>
          </cell>
          <cell r="M65">
            <v>24.128314497234381</v>
          </cell>
          <cell r="N65">
            <v>24.128314497234381</v>
          </cell>
          <cell r="O65">
            <v>2.6997595188533419</v>
          </cell>
          <cell r="P65">
            <v>2.5750819725333369</v>
          </cell>
          <cell r="Q65">
            <v>2.5941144598564758</v>
          </cell>
        </row>
        <row r="66">
          <cell r="C66">
            <v>211600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-173000</v>
          </cell>
          <cell r="L66">
            <v>-100</v>
          </cell>
          <cell r="M66">
            <v>-100</v>
          </cell>
          <cell r="N66">
            <v>-100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C67">
            <v>38600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-100</v>
          </cell>
          <cell r="M67">
            <v>-100</v>
          </cell>
          <cell r="N67">
            <v>-100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F68">
            <v>0</v>
          </cell>
          <cell r="G68">
            <v>0</v>
          </cell>
        </row>
        <row r="69">
          <cell r="O69" t="str">
            <v xml:space="preserve"> </v>
          </cell>
        </row>
        <row r="70">
          <cell r="O70" t="str">
            <v xml:space="preserve"> </v>
          </cell>
        </row>
        <row r="71">
          <cell r="C71">
            <v>-3617923.9585239999</v>
          </cell>
          <cell r="E71">
            <v>-4760010</v>
          </cell>
          <cell r="F71">
            <v>-4350990.4776580911</v>
          </cell>
          <cell r="G71">
            <v>-5129603.034658093</v>
          </cell>
          <cell r="H71">
            <v>-5457278.2926580943</v>
          </cell>
          <cell r="I71">
            <v>409019.52234190889</v>
          </cell>
          <cell r="J71">
            <v>-778612.55700000189</v>
          </cell>
          <cell r="K71">
            <v>269322.14990000241</v>
          </cell>
          <cell r="L71">
            <v>42.149179628974039</v>
          </cell>
          <cell r="M71">
            <v>29.934543619146936</v>
          </cell>
          <cell r="N71">
            <v>53.18641414596685</v>
          </cell>
          <cell r="O71">
            <v>-4.2850557877082673</v>
          </cell>
          <cell r="P71">
            <v>-3.8971062437395405</v>
          </cell>
          <cell r="Q71">
            <v>-4.6284539439582524</v>
          </cell>
        </row>
        <row r="72">
          <cell r="O72" t="str">
            <v xml:space="preserve"> </v>
          </cell>
        </row>
        <row r="73">
          <cell r="C73">
            <v>345136</v>
          </cell>
          <cell r="E73">
            <v>248238</v>
          </cell>
          <cell r="F73">
            <v>166104.1</v>
          </cell>
          <cell r="G73">
            <v>218886</v>
          </cell>
          <cell r="H73">
            <v>224802</v>
          </cell>
          <cell r="I73">
            <v>-82133.899999999994</v>
          </cell>
          <cell r="J73">
            <v>52781.899999999994</v>
          </cell>
          <cell r="K73">
            <v>173750</v>
          </cell>
          <cell r="L73">
            <v>-52.159433864085749</v>
          </cell>
          <cell r="M73">
            <v>-67.988324988533137</v>
          </cell>
          <cell r="N73">
            <v>-57.816167713139308</v>
          </cell>
          <cell r="O73">
            <v>0.22346879074395329</v>
          </cell>
          <cell r="P73">
            <v>0.1487765437650781</v>
          </cell>
          <cell r="Q73">
            <v>0.19750139789223928</v>
          </cell>
        </row>
        <row r="74">
          <cell r="O74" t="str">
            <v xml:space="preserve"> </v>
          </cell>
        </row>
        <row r="75">
          <cell r="C75">
            <v>-3963059.9585239999</v>
          </cell>
          <cell r="E75">
            <v>-5008248</v>
          </cell>
          <cell r="F75">
            <v>-4517094.5776580907</v>
          </cell>
          <cell r="G75">
            <v>-5348489.034658093</v>
          </cell>
          <cell r="H75">
            <v>-5682080.2926580943</v>
          </cell>
          <cell r="I75">
            <v>491153.42234190926</v>
          </cell>
          <cell r="J75">
            <v>-831394.45700000226</v>
          </cell>
          <cell r="K75">
            <v>95572.149900002405</v>
          </cell>
          <cell r="L75">
            <v>29.496154812233797</v>
          </cell>
          <cell r="M75">
            <v>16.796608061324836</v>
          </cell>
          <cell r="N75">
            <v>38.293623647155513</v>
          </cell>
          <cell r="O75">
            <v>-4.5085245784522208</v>
          </cell>
          <cell r="P75">
            <v>-4.0458827875046186</v>
          </cell>
          <cell r="Q75">
            <v>-4.8259553418504915</v>
          </cell>
        </row>
        <row r="76">
          <cell r="O76" t="str">
            <v xml:space="preserve"> </v>
          </cell>
        </row>
        <row r="77">
          <cell r="C77">
            <v>3963059.9585239999</v>
          </cell>
          <cell r="E77">
            <v>5008248</v>
          </cell>
          <cell r="F77">
            <v>4517094.5776580907</v>
          </cell>
          <cell r="G77">
            <v>5348489.034658093</v>
          </cell>
          <cell r="H77">
            <v>5682080.2926580943</v>
          </cell>
          <cell r="I77">
            <v>-491153.42234190926</v>
          </cell>
          <cell r="J77">
            <v>831394.45700000226</v>
          </cell>
          <cell r="K77">
            <v>-95572.149900002405</v>
          </cell>
          <cell r="L77">
            <v>29.496154812233797</v>
          </cell>
          <cell r="M77">
            <v>16.796608061324836</v>
          </cell>
          <cell r="N77">
            <v>38.293623647155513</v>
          </cell>
          <cell r="O77">
            <v>4.5085245784522208</v>
          </cell>
          <cell r="P77">
            <v>4.0458827875046186</v>
          </cell>
          <cell r="Q77">
            <v>4.8259553418504915</v>
          </cell>
        </row>
        <row r="78">
          <cell r="C78">
            <v>1021745.5780114998</v>
          </cell>
          <cell r="E78">
            <v>1980464</v>
          </cell>
          <cell r="F78">
            <v>976469.39999999991</v>
          </cell>
          <cell r="G78">
            <v>991376</v>
          </cell>
          <cell r="H78">
            <v>991376</v>
          </cell>
          <cell r="I78">
            <v>-1003994.6000000001</v>
          </cell>
          <cell r="J78">
            <v>14906.600000000093</v>
          </cell>
          <cell r="K78">
            <v>58068.607800000231</v>
          </cell>
          <cell r="L78">
            <v>83.407851649183982</v>
          </cell>
          <cell r="M78">
            <v>-9.5706082740369514</v>
          </cell>
          <cell r="N78">
            <v>-8.1901300217719566</v>
          </cell>
          <cell r="O78">
            <v>1.7828531296253298</v>
          </cell>
          <cell r="P78">
            <v>0.87460660166943216</v>
          </cell>
          <cell r="Q78">
            <v>0.89452110156344677</v>
          </cell>
        </row>
        <row r="79">
          <cell r="C79">
            <v>1761893.7411999998</v>
          </cell>
          <cell r="E79">
            <v>2790693</v>
          </cell>
          <cell r="F79">
            <v>1765927.7</v>
          </cell>
          <cell r="G79">
            <v>1760602</v>
          </cell>
          <cell r="H79">
            <v>1760602</v>
          </cell>
          <cell r="I79">
            <v>-1024765.3</v>
          </cell>
          <cell r="J79">
            <v>-5325.6999999999534</v>
          </cell>
          <cell r="K79">
            <v>58068.607800000114</v>
          </cell>
          <cell r="L79">
            <v>53.337952377607124</v>
          </cell>
          <cell r="M79">
            <v>-2.9689981789837505</v>
          </cell>
          <cell r="N79">
            <v>-3.2616251117841055</v>
          </cell>
          <cell r="O79">
            <v>2.5122374094522804</v>
          </cell>
          <cell r="P79">
            <v>1.5817106245120602</v>
          </cell>
          <cell r="Q79">
            <v>1.5885956896826303</v>
          </cell>
        </row>
        <row r="80">
          <cell r="C80">
            <v>317067.2928</v>
          </cell>
          <cell r="E80">
            <v>887100</v>
          </cell>
          <cell r="F80">
            <v>693415.7</v>
          </cell>
          <cell r="G80">
            <v>688090</v>
          </cell>
          <cell r="H80">
            <v>688090</v>
          </cell>
          <cell r="I80">
            <v>-193684.30000000005</v>
          </cell>
          <cell r="J80">
            <v>-5325.6999999999534</v>
          </cell>
          <cell r="K80">
            <v>58068.60779999994</v>
          </cell>
          <cell r="L80">
            <v>136.47430133483743</v>
          </cell>
          <cell r="M80">
            <v>84.843865620682223</v>
          </cell>
          <cell r="N80">
            <v>83.424193445483354</v>
          </cell>
          <cell r="O80">
            <v>0.79858508475318424</v>
          </cell>
          <cell r="P80">
            <v>0.62108034201709805</v>
          </cell>
          <cell r="Q80">
            <v>0.62086536770588763</v>
          </cell>
        </row>
        <row r="81">
          <cell r="C81">
            <v>1444826.4483999999</v>
          </cell>
          <cell r="E81">
            <v>1903593</v>
          </cell>
          <cell r="F81">
            <v>1072512</v>
          </cell>
          <cell r="G81">
            <v>1072512</v>
          </cell>
          <cell r="H81">
            <v>1072512</v>
          </cell>
          <cell r="I81">
            <v>-831081</v>
          </cell>
          <cell r="J81">
            <v>0</v>
          </cell>
          <cell r="K81">
            <v>0</v>
          </cell>
          <cell r="L81">
            <v>31.752363898656345</v>
          </cell>
          <cell r="M81">
            <v>-25.768800731208973</v>
          </cell>
          <cell r="N81">
            <v>-25.768800731208973</v>
          </cell>
          <cell r="O81">
            <v>1.713652324699096</v>
          </cell>
          <cell r="P81">
            <v>0.96063028249496218</v>
          </cell>
          <cell r="Q81">
            <v>0.9677303219767428</v>
          </cell>
        </row>
        <row r="82">
          <cell r="C82">
            <v>740148.16318849998</v>
          </cell>
          <cell r="E82">
            <v>810229</v>
          </cell>
          <cell r="F82">
            <v>789458.3</v>
          </cell>
          <cell r="G82">
            <v>769226</v>
          </cell>
          <cell r="H82">
            <v>769226</v>
          </cell>
          <cell r="I82">
            <v>-20770.699999999953</v>
          </cell>
          <cell r="J82">
            <v>-20232.300000000047</v>
          </cell>
          <cell r="K82">
            <v>0</v>
          </cell>
          <cell r="L82">
            <v>9.4684875673537228</v>
          </cell>
          <cell r="M82">
            <v>6.662198092754279</v>
          </cell>
          <cell r="N82">
            <v>3.9286508104316553</v>
          </cell>
          <cell r="O82">
            <v>0.72938427982695031</v>
          </cell>
          <cell r="P82">
            <v>0.70710402284262797</v>
          </cell>
          <cell r="Q82">
            <v>0.69407458811918377</v>
          </cell>
        </row>
        <row r="83">
          <cell r="O83" t="str">
            <v xml:space="preserve"> </v>
          </cell>
        </row>
        <row r="84">
          <cell r="C84">
            <v>1790818.7000000002</v>
          </cell>
          <cell r="E84">
            <v>1983921</v>
          </cell>
          <cell r="F84">
            <v>2817881.6148455972</v>
          </cell>
          <cell r="G84">
            <v>3517000</v>
          </cell>
          <cell r="H84">
            <v>3517000</v>
          </cell>
          <cell r="I84">
            <v>833960.61484559719</v>
          </cell>
          <cell r="J84">
            <v>699118.38515440281</v>
          </cell>
          <cell r="K84">
            <v>149421</v>
          </cell>
          <cell r="L84">
            <v>2.2513352345073567</v>
          </cell>
          <cell r="M84">
            <v>45.233685036214702</v>
          </cell>
          <cell r="N84">
            <v>81.266263132333577</v>
          </cell>
          <cell r="O84">
            <v>1.7859651898643014</v>
          </cell>
          <cell r="P84">
            <v>2.5239273888837475</v>
          </cell>
          <cell r="Q84">
            <v>3.1733980994079363</v>
          </cell>
        </row>
        <row r="85">
          <cell r="C85">
            <v>3874041.1</v>
          </cell>
          <cell r="E85">
            <v>5409063</v>
          </cell>
          <cell r="F85">
            <v>6256646.1322326977</v>
          </cell>
          <cell r="G85">
            <v>7003000</v>
          </cell>
          <cell r="H85">
            <v>7003000</v>
          </cell>
          <cell r="I85">
            <v>847583.13223269768</v>
          </cell>
          <cell r="J85">
            <v>746353.86776730232</v>
          </cell>
          <cell r="K85">
            <v>149421</v>
          </cell>
          <cell r="L85">
            <v>34.438025401059448</v>
          </cell>
          <cell r="M85">
            <v>55.504040468846405</v>
          </cell>
          <cell r="N85">
            <v>74.054081433996856</v>
          </cell>
          <cell r="O85">
            <v>4.8693462228500879</v>
          </cell>
          <cell r="P85">
            <v>5.6039687588369258</v>
          </cell>
          <cell r="Q85">
            <v>6.3188248194921179</v>
          </cell>
        </row>
        <row r="86">
          <cell r="C86">
            <v>3874041.1</v>
          </cell>
          <cell r="E86">
            <v>4783063</v>
          </cell>
          <cell r="F86">
            <v>5277646.1322326977</v>
          </cell>
          <cell r="G86">
            <v>6044000</v>
          </cell>
          <cell r="H86">
            <v>6044000</v>
          </cell>
          <cell r="I86">
            <v>494583.13223269768</v>
          </cell>
          <cell r="J86">
            <v>766353.86776730232</v>
          </cell>
          <cell r="K86">
            <v>40</v>
          </cell>
          <cell r="L86">
            <v>23.463161367478857</v>
          </cell>
          <cell r="M86">
            <v>36.229624419393211</v>
          </cell>
          <cell r="N86">
            <v>56.011189337259857</v>
          </cell>
          <cell r="O86">
            <v>4.3058085573608604</v>
          </cell>
          <cell r="P86">
            <v>4.7270955429078096</v>
          </cell>
          <cell r="Q86">
            <v>5.4535166655733764</v>
          </cell>
        </row>
        <row r="87">
          <cell r="F87">
            <v>1700000</v>
          </cell>
          <cell r="G87">
            <v>2200000</v>
          </cell>
          <cell r="J87">
            <v>500000</v>
          </cell>
          <cell r="K87">
            <v>591100</v>
          </cell>
          <cell r="L87">
            <v>-100</v>
          </cell>
          <cell r="M87">
            <v>187.59939096599561</v>
          </cell>
          <cell r="N87">
            <v>272.18744713246485</v>
          </cell>
          <cell r="O87" t="str">
            <v xml:space="preserve"> </v>
          </cell>
          <cell r="P87">
            <v>1.5226603340955025</v>
          </cell>
          <cell r="Q87">
            <v>1.985065629427768</v>
          </cell>
        </row>
        <row r="88">
          <cell r="F88">
            <v>1800246.1</v>
          </cell>
          <cell r="G88">
            <v>2067000</v>
          </cell>
          <cell r="J88">
            <v>266753.89999999991</v>
          </cell>
          <cell r="K88">
            <v>1636500</v>
          </cell>
          <cell r="L88">
            <v>-100</v>
          </cell>
          <cell r="M88">
            <v>10.005872288420425</v>
          </cell>
          <cell r="N88">
            <v>26.306141154903749</v>
          </cell>
          <cell r="O88" t="str">
            <v xml:space="preserve"> </v>
          </cell>
          <cell r="P88">
            <v>1.6124490165177208</v>
          </cell>
          <cell r="Q88">
            <v>1.865059389103271</v>
          </cell>
        </row>
        <row r="89">
          <cell r="F89">
            <v>1777400</v>
          </cell>
          <cell r="G89">
            <v>1777400</v>
          </cell>
          <cell r="J89">
            <v>0</v>
          </cell>
          <cell r="K89">
            <v>1497100</v>
          </cell>
          <cell r="L89">
            <v>-100</v>
          </cell>
          <cell r="M89">
            <v>18.722864204127987</v>
          </cell>
          <cell r="N89">
            <v>18.722864204127987</v>
          </cell>
          <cell r="O89" t="str">
            <v xml:space="preserve"> </v>
          </cell>
          <cell r="P89">
            <v>1.5919861634243211</v>
          </cell>
          <cell r="Q89">
            <v>1.6037525680658704</v>
          </cell>
        </row>
        <row r="90">
          <cell r="C90">
            <v>0</v>
          </cell>
          <cell r="E90">
            <v>200000</v>
          </cell>
          <cell r="F90">
            <v>400000</v>
          </cell>
          <cell r="G90">
            <v>400000</v>
          </cell>
          <cell r="H90">
            <v>400000</v>
          </cell>
          <cell r="I90">
            <v>200000</v>
          </cell>
          <cell r="J90">
            <v>0</v>
          </cell>
          <cell r="K90">
            <v>0</v>
          </cell>
          <cell r="L90" t="str">
            <v>n.a.</v>
          </cell>
          <cell r="M90" t="str">
            <v>n.a.</v>
          </cell>
          <cell r="N90" t="str">
            <v>n.a.</v>
          </cell>
          <cell r="O90">
            <v>0.18004398258441759</v>
          </cell>
          <cell r="P90">
            <v>0.35827301978717702</v>
          </cell>
          <cell r="Q90">
            <v>0.36092102353232142</v>
          </cell>
        </row>
        <row r="91">
          <cell r="C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n.a.</v>
          </cell>
          <cell r="M91" t="str">
            <v>n.a.</v>
          </cell>
          <cell r="N91" t="str">
            <v>n.a.</v>
          </cell>
          <cell r="O91" t="str">
            <v xml:space="preserve"> </v>
          </cell>
          <cell r="P91" t="str">
            <v xml:space="preserve"> </v>
          </cell>
          <cell r="Q91" t="str">
            <v xml:space="preserve"> </v>
          </cell>
        </row>
        <row r="92">
          <cell r="C92">
            <v>0</v>
          </cell>
          <cell r="E92">
            <v>426000</v>
          </cell>
          <cell r="F92">
            <v>426000</v>
          </cell>
          <cell r="G92">
            <v>426000</v>
          </cell>
          <cell r="H92">
            <v>426000</v>
          </cell>
          <cell r="I92">
            <v>0</v>
          </cell>
          <cell r="J92">
            <v>0</v>
          </cell>
          <cell r="K92">
            <v>0</v>
          </cell>
          <cell r="L92" t="str">
            <v>n.a.</v>
          </cell>
          <cell r="M92" t="str">
            <v>n.a.</v>
          </cell>
          <cell r="N92" t="str">
            <v>n.a.</v>
          </cell>
          <cell r="O92">
            <v>0.38349368290480945</v>
          </cell>
          <cell r="P92">
            <v>0.38156076607334355</v>
          </cell>
          <cell r="Q92">
            <v>0.38438089006192233</v>
          </cell>
        </row>
        <row r="93">
          <cell r="C93">
            <v>0</v>
          </cell>
          <cell r="F93">
            <v>153000</v>
          </cell>
          <cell r="G93">
            <v>133000</v>
          </cell>
          <cell r="H93">
            <v>133000</v>
          </cell>
          <cell r="I93">
            <v>153000</v>
          </cell>
          <cell r="J93">
            <v>-20000</v>
          </cell>
          <cell r="K93">
            <v>149381</v>
          </cell>
          <cell r="L93">
            <v>-100</v>
          </cell>
          <cell r="M93">
            <v>2.422664194241575</v>
          </cell>
          <cell r="N93">
            <v>-10.96591936056125</v>
          </cell>
          <cell r="O93" t="str">
            <v xml:space="preserve"> </v>
          </cell>
          <cell r="P93">
            <v>0.13703943006859523</v>
          </cell>
          <cell r="Q93">
            <v>0.12000624032449686</v>
          </cell>
        </row>
        <row r="94">
          <cell r="C94">
            <v>2083222.4</v>
          </cell>
          <cell r="E94">
            <v>3425142</v>
          </cell>
          <cell r="F94">
            <v>3438764.5173871005</v>
          </cell>
          <cell r="G94">
            <v>3486000</v>
          </cell>
          <cell r="H94">
            <v>3486000</v>
          </cell>
          <cell r="I94">
            <v>13622.517387100495</v>
          </cell>
          <cell r="J94">
            <v>47235.482612899505</v>
          </cell>
          <cell r="K94">
            <v>0</v>
          </cell>
          <cell r="L94">
            <v>64.415570800313986</v>
          </cell>
          <cell r="M94">
            <v>65.069486454595562</v>
          </cell>
          <cell r="N94">
            <v>67.33691035580263</v>
          </cell>
          <cell r="O94">
            <v>3.0833810329857858</v>
          </cell>
          <cell r="P94">
            <v>3.0800413699531775</v>
          </cell>
          <cell r="Q94">
            <v>3.1454267200841808</v>
          </cell>
        </row>
        <row r="95">
          <cell r="O95" t="str">
            <v xml:space="preserve"> </v>
          </cell>
        </row>
        <row r="96">
          <cell r="C96">
            <v>746775.77</v>
          </cell>
          <cell r="E96">
            <v>470766</v>
          </cell>
          <cell r="F96">
            <v>476805.6</v>
          </cell>
          <cell r="G96">
            <v>699505.6</v>
          </cell>
          <cell r="H96">
            <v>699505.6</v>
          </cell>
          <cell r="I96">
            <v>6039.5999999999767</v>
          </cell>
          <cell r="J96">
            <v>222700</v>
          </cell>
          <cell r="K96">
            <v>0</v>
          </cell>
          <cell r="L96">
            <v>-36.960193553146482</v>
          </cell>
          <cell r="M96">
            <v>-36.151436729126871</v>
          </cell>
          <cell r="N96">
            <v>-6.3299014107005664</v>
          </cell>
          <cell r="O96">
            <v>0.42379292752667957</v>
          </cell>
          <cell r="P96">
            <v>0.42706645540859206</v>
          </cell>
          <cell r="Q96">
            <v>0.6311656927964765</v>
          </cell>
        </row>
        <row r="97">
          <cell r="C97">
            <v>272620.87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-100</v>
          </cell>
          <cell r="M97">
            <v>-100</v>
          </cell>
          <cell r="N97">
            <v>-100</v>
          </cell>
          <cell r="O97" t="str">
            <v xml:space="preserve"> </v>
          </cell>
          <cell r="P97" t="str">
            <v xml:space="preserve"> </v>
          </cell>
          <cell r="Q97" t="str">
            <v xml:space="preserve"> </v>
          </cell>
        </row>
        <row r="98">
          <cell r="C98">
            <v>302763.90000000002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-100</v>
          </cell>
          <cell r="M98">
            <v>-100</v>
          </cell>
          <cell r="N98">
            <v>-100</v>
          </cell>
          <cell r="O98" t="str">
            <v xml:space="preserve"> </v>
          </cell>
          <cell r="P98" t="str">
            <v xml:space="preserve"> </v>
          </cell>
          <cell r="Q98" t="str">
            <v xml:space="preserve"> </v>
          </cell>
        </row>
        <row r="99">
          <cell r="C99">
            <v>16117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-100</v>
          </cell>
          <cell r="M99">
            <v>-100</v>
          </cell>
          <cell r="N99">
            <v>-100</v>
          </cell>
          <cell r="O99" t="str">
            <v xml:space="preserve"> </v>
          </cell>
          <cell r="P99" t="str">
            <v xml:space="preserve"> </v>
          </cell>
          <cell r="Q99" t="str">
            <v xml:space="preserve"> </v>
          </cell>
        </row>
        <row r="100">
          <cell r="C100">
            <v>17507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-100</v>
          </cell>
          <cell r="M100">
            <v>-100</v>
          </cell>
          <cell r="N100">
            <v>-100</v>
          </cell>
          <cell r="O100" t="str">
            <v xml:space="preserve"> </v>
          </cell>
          <cell r="P100" t="str">
            <v xml:space="preserve"> </v>
          </cell>
          <cell r="Q100" t="str">
            <v xml:space="preserve"> </v>
          </cell>
        </row>
        <row r="101">
          <cell r="C101">
            <v>4167</v>
          </cell>
          <cell r="E101">
            <v>158439</v>
          </cell>
          <cell r="F101">
            <v>164505.60000000001</v>
          </cell>
          <cell r="G101">
            <v>164505.60000000001</v>
          </cell>
          <cell r="H101">
            <v>164505.60000000001</v>
          </cell>
          <cell r="I101">
            <v>6066.6000000000058</v>
          </cell>
          <cell r="J101">
            <v>0</v>
          </cell>
          <cell r="K101">
            <v>0</v>
          </cell>
          <cell r="L101">
            <v>3702.2318214542834</v>
          </cell>
          <cell r="M101">
            <v>3847.8185745140395</v>
          </cell>
          <cell r="N101">
            <v>3847.8185745140395</v>
          </cell>
          <cell r="O101">
            <v>0.14262994278346269</v>
          </cell>
          <cell r="P101">
            <v>0.1473447952097536</v>
          </cell>
          <cell r="Q101">
            <v>0.14843382382199666</v>
          </cell>
        </row>
        <row r="102">
          <cell r="C102">
            <v>133600</v>
          </cell>
          <cell r="E102">
            <v>312327</v>
          </cell>
          <cell r="F102">
            <v>312300</v>
          </cell>
          <cell r="G102">
            <v>535000</v>
          </cell>
          <cell r="H102">
            <v>535000</v>
          </cell>
          <cell r="I102">
            <v>-27</v>
          </cell>
          <cell r="J102">
            <v>222700</v>
          </cell>
          <cell r="K102">
            <v>0</v>
          </cell>
          <cell r="L102">
            <v>133.77769461077844</v>
          </cell>
          <cell r="M102">
            <v>133.75748502994011</v>
          </cell>
          <cell r="N102">
            <v>300.44910179640721</v>
          </cell>
          <cell r="O102">
            <v>0.28116298474321694</v>
          </cell>
          <cell r="P102">
            <v>0.27972166019883848</v>
          </cell>
          <cell r="Q102">
            <v>0.48273186897447989</v>
          </cell>
        </row>
        <row r="103">
          <cell r="C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n.a.</v>
          </cell>
          <cell r="M103" t="str">
            <v>n.a.</v>
          </cell>
          <cell r="N103" t="str">
            <v>n.a.</v>
          </cell>
          <cell r="O103" t="str">
            <v xml:space="preserve"> </v>
          </cell>
          <cell r="P103" t="str">
            <v xml:space="preserve"> </v>
          </cell>
          <cell r="Q103" t="str">
            <v xml:space="preserve"> </v>
          </cell>
        </row>
        <row r="104">
          <cell r="O104" t="str">
            <v xml:space="preserve"> </v>
          </cell>
        </row>
        <row r="105">
          <cell r="C105">
            <v>305800</v>
          </cell>
          <cell r="E105">
            <v>247105</v>
          </cell>
          <cell r="F105">
            <v>389161.97207981616</v>
          </cell>
          <cell r="G105">
            <v>125500</v>
          </cell>
          <cell r="H105">
            <v>125500</v>
          </cell>
          <cell r="I105">
            <v>142056.97207981616</v>
          </cell>
          <cell r="J105">
            <v>-263661.97207981616</v>
          </cell>
          <cell r="K105">
            <v>0</v>
          </cell>
          <cell r="L105">
            <v>-19.193917593198172</v>
          </cell>
          <cell r="M105">
            <v>27.260291720018358</v>
          </cell>
          <cell r="N105">
            <v>-58.960104643557877</v>
          </cell>
          <cell r="O105">
            <v>0.22244884158261255</v>
          </cell>
          <cell r="P105">
            <v>0.34856558730842202</v>
          </cell>
          <cell r="Q105">
            <v>0.11323897113326585</v>
          </cell>
        </row>
        <row r="106">
          <cell r="C106">
            <v>-307002</v>
          </cell>
          <cell r="E106">
            <v>530132</v>
          </cell>
          <cell r="F106">
            <v>399361.97207981616</v>
          </cell>
          <cell r="G106">
            <v>76600</v>
          </cell>
          <cell r="H106">
            <v>76600</v>
          </cell>
          <cell r="I106">
            <v>-130770.02792018384</v>
          </cell>
          <cell r="J106">
            <v>-322761.97207981616</v>
          </cell>
          <cell r="K106">
            <v>0</v>
          </cell>
          <cell r="L106">
            <v>-272.68030827160732</v>
          </cell>
          <cell r="M106">
            <v>-230.08448546909017</v>
          </cell>
          <cell r="N106">
            <v>-124.95097751806176</v>
          </cell>
          <cell r="O106">
            <v>0.47723538287721229</v>
          </cell>
          <cell r="P106">
            <v>0.35770154931299508</v>
          </cell>
          <cell r="Q106">
            <v>6.911637600643955E-2</v>
          </cell>
        </row>
        <row r="107">
          <cell r="C107">
            <v>39498</v>
          </cell>
          <cell r="E107">
            <v>79300</v>
          </cell>
          <cell r="F107">
            <v>82168</v>
          </cell>
          <cell r="G107">
            <v>78400</v>
          </cell>
          <cell r="H107">
            <v>78400</v>
          </cell>
          <cell r="I107">
            <v>2868</v>
          </cell>
          <cell r="J107">
            <v>-3768</v>
          </cell>
          <cell r="K107">
            <v>0</v>
          </cell>
          <cell r="L107">
            <v>100.76965922325184</v>
          </cell>
          <cell r="M107">
            <v>108.03078636893008</v>
          </cell>
          <cell r="N107">
            <v>98.491062838624742</v>
          </cell>
          <cell r="O107">
            <v>7.1387439094721575E-2</v>
          </cell>
          <cell r="P107">
            <v>7.3596443724681909E-2</v>
          </cell>
          <cell r="Q107">
            <v>7.0740520612335003E-2</v>
          </cell>
        </row>
        <row r="108">
          <cell r="C108">
            <v>-436497</v>
          </cell>
          <cell r="E108">
            <v>458041</v>
          </cell>
          <cell r="F108">
            <v>620603.80000000005</v>
          </cell>
          <cell r="G108">
            <v>443700</v>
          </cell>
          <cell r="H108">
            <v>443700</v>
          </cell>
          <cell r="I108">
            <v>162562.80000000005</v>
          </cell>
          <cell r="J108">
            <v>-176903.80000000005</v>
          </cell>
          <cell r="K108">
            <v>0</v>
          </cell>
          <cell r="L108">
            <v>-204.93565820612741</v>
          </cell>
          <cell r="M108">
            <v>-242.17825093872355</v>
          </cell>
          <cell r="N108">
            <v>-201.65018316277087</v>
          </cell>
          <cell r="O108">
            <v>0.41233762913474609</v>
          </cell>
          <cell r="P108">
            <v>0.55586399379349316</v>
          </cell>
          <cell r="Q108">
            <v>0.40035164535322754</v>
          </cell>
        </row>
        <row r="109">
          <cell r="C109">
            <v>0</v>
          </cell>
          <cell r="E109">
            <v>-97751</v>
          </cell>
          <cell r="F109">
            <v>0</v>
          </cell>
          <cell r="G109">
            <v>0</v>
          </cell>
          <cell r="H109">
            <v>0</v>
          </cell>
          <cell r="I109">
            <v>97751</v>
          </cell>
          <cell r="J109">
            <v>0</v>
          </cell>
          <cell r="K109">
            <v>0</v>
          </cell>
          <cell r="L109" t="str">
            <v>n.a.</v>
          </cell>
          <cell r="M109" t="str">
            <v>n.a.</v>
          </cell>
          <cell r="N109" t="str">
            <v>n.a.</v>
          </cell>
          <cell r="O109">
            <v>-8.7997396708047015E-2</v>
          </cell>
          <cell r="P109" t="str">
            <v xml:space="preserve"> </v>
          </cell>
          <cell r="Q109" t="str">
            <v xml:space="preserve"> </v>
          </cell>
        </row>
        <row r="110">
          <cell r="C110">
            <v>89997</v>
          </cell>
          <cell r="E110">
            <v>90542</v>
          </cell>
          <cell r="F110">
            <v>8890.172079816135</v>
          </cell>
          <cell r="G110">
            <v>89500</v>
          </cell>
          <cell r="H110">
            <v>89500</v>
          </cell>
          <cell r="I110">
            <v>-81651.82792018386</v>
          </cell>
          <cell r="J110">
            <v>80609.82792018386</v>
          </cell>
          <cell r="K110">
            <v>0</v>
          </cell>
          <cell r="L110">
            <v>0.60557574141359982</v>
          </cell>
          <cell r="M110">
            <v>-90.121701745818044</v>
          </cell>
          <cell r="N110">
            <v>-0.55224063024322811</v>
          </cell>
          <cell r="O110">
            <v>8.1507711355791684E-2</v>
          </cell>
          <cell r="P110">
            <v>7.9627719936584372E-3</v>
          </cell>
          <cell r="Q110">
            <v>8.0756079015356919E-2</v>
          </cell>
        </row>
        <row r="111">
          <cell r="F111">
            <v>-312300</v>
          </cell>
          <cell r="G111">
            <v>-535000</v>
          </cell>
          <cell r="H111">
            <v>-535000</v>
          </cell>
          <cell r="I111">
            <v>-312300</v>
          </cell>
          <cell r="J111">
            <v>-222700</v>
          </cell>
          <cell r="K111">
            <v>0</v>
          </cell>
          <cell r="L111" t="str">
            <v>n.a.</v>
          </cell>
          <cell r="M111" t="str">
            <v>n.a.</v>
          </cell>
          <cell r="N111" t="str">
            <v>n.a.</v>
          </cell>
          <cell r="O111" t="str">
            <v xml:space="preserve"> </v>
          </cell>
          <cell r="P111">
            <v>-0.27972166019883848</v>
          </cell>
          <cell r="Q111">
            <v>-0.48273186897447989</v>
          </cell>
        </row>
        <row r="112">
          <cell r="C112">
            <v>612802</v>
          </cell>
          <cell r="E112">
            <v>-283027</v>
          </cell>
          <cell r="F112">
            <v>-10200</v>
          </cell>
          <cell r="G112">
            <v>48900</v>
          </cell>
          <cell r="H112">
            <v>48900</v>
          </cell>
          <cell r="I112">
            <v>272827</v>
          </cell>
          <cell r="J112">
            <v>59100</v>
          </cell>
          <cell r="K112">
            <v>0</v>
          </cell>
          <cell r="L112">
            <v>-146.18571740953848</v>
          </cell>
          <cell r="M112">
            <v>-101.66448542922511</v>
          </cell>
          <cell r="N112">
            <v>-92.020261030479674</v>
          </cell>
          <cell r="O112">
            <v>-0.25478654129459977</v>
          </cell>
          <cell r="P112">
            <v>-9.1359620045730148E-3</v>
          </cell>
          <cell r="Q112">
            <v>4.4122595126826293E-2</v>
          </cell>
        </row>
        <row r="113">
          <cell r="C113">
            <v>37702</v>
          </cell>
          <cell r="E113">
            <v>57300</v>
          </cell>
          <cell r="F113">
            <v>57800</v>
          </cell>
          <cell r="G113">
            <v>56900</v>
          </cell>
          <cell r="H113">
            <v>56900</v>
          </cell>
          <cell r="I113">
            <v>500</v>
          </cell>
          <cell r="J113">
            <v>-900</v>
          </cell>
          <cell r="K113">
            <v>0</v>
          </cell>
          <cell r="L113">
            <v>51.981327250543742</v>
          </cell>
          <cell r="M113">
            <v>53.307516842607818</v>
          </cell>
          <cell r="N113">
            <v>50.920375576892461</v>
          </cell>
          <cell r="O113">
            <v>5.1582601010435644E-2</v>
          </cell>
          <cell r="P113">
            <v>5.1770451359247086E-2</v>
          </cell>
          <cell r="Q113">
            <v>5.1341015597472721E-2</v>
          </cell>
        </row>
        <row r="114">
          <cell r="C114">
            <v>620100</v>
          </cell>
          <cell r="E114">
            <v>-235327</v>
          </cell>
          <cell r="F114">
            <v>37000</v>
          </cell>
          <cell r="G114">
            <v>77000</v>
          </cell>
          <cell r="H114">
            <v>77000</v>
          </cell>
          <cell r="I114">
            <v>272327</v>
          </cell>
          <cell r="J114">
            <v>40000</v>
          </cell>
          <cell r="K114">
            <v>0</v>
          </cell>
          <cell r="L114">
            <v>-137.94984679890342</v>
          </cell>
          <cell r="M114">
            <v>-94.033220448314793</v>
          </cell>
          <cell r="N114">
            <v>-87.582647960006454</v>
          </cell>
          <cell r="O114">
            <v>-0.21184605144821617</v>
          </cell>
          <cell r="P114">
            <v>3.3140254330313874E-2</v>
          </cell>
          <cell r="Q114">
            <v>6.947729702997188E-2</v>
          </cell>
        </row>
        <row r="115">
          <cell r="C115">
            <v>-45000</v>
          </cell>
          <cell r="E115">
            <v>-105000</v>
          </cell>
          <cell r="F115">
            <v>-105000</v>
          </cell>
          <cell r="G115">
            <v>-85000</v>
          </cell>
          <cell r="H115">
            <v>-85000</v>
          </cell>
          <cell r="I115">
            <v>0</v>
          </cell>
          <cell r="J115">
            <v>20000</v>
          </cell>
          <cell r="K115">
            <v>0</v>
          </cell>
          <cell r="L115">
            <v>133.33333333333334</v>
          </cell>
          <cell r="M115">
            <v>133.33333333333334</v>
          </cell>
          <cell r="N115">
            <v>88.888888888888886</v>
          </cell>
          <cell r="O115">
            <v>-9.4523090856819231E-2</v>
          </cell>
          <cell r="P115">
            <v>-9.4046667694133973E-2</v>
          </cell>
          <cell r="Q115">
            <v>-7.6695717500618307E-2</v>
          </cell>
        </row>
        <row r="116">
          <cell r="O116" t="str">
            <v xml:space="preserve"> </v>
          </cell>
        </row>
        <row r="117">
          <cell r="C117">
            <v>-97919.910512499977</v>
          </cell>
          <cell r="E117">
            <v>-325992</v>
          </cell>
          <cell r="F117">
            <v>143224.00926732249</v>
          </cell>
          <cell r="G117">
            <v>-15107.434658093029</v>
          </cell>
          <cell r="H117">
            <v>-348698.69265809434</v>
          </cell>
          <cell r="I117">
            <v>469216.00926732249</v>
          </cell>
          <cell r="J117">
            <v>-158331.44392541551</v>
          </cell>
          <cell r="K117">
            <v>303061.75770000275</v>
          </cell>
          <cell r="L117">
            <v>-258.91053164888308</v>
          </cell>
          <cell r="M117">
            <v>-30.182938668572312</v>
          </cell>
          <cell r="N117">
            <v>-107.36438462713296</v>
          </cell>
          <cell r="O117">
            <v>-0.29346448985329732</v>
          </cell>
          <cell r="P117">
            <v>0.12828324576557565</v>
          </cell>
          <cell r="Q117">
            <v>-1.3631476949366506E-2</v>
          </cell>
        </row>
        <row r="119">
          <cell r="C119">
            <v>-4.0501517825990447</v>
          </cell>
          <cell r="E119">
            <v>-4.2850557877082673</v>
          </cell>
          <cell r="F119">
            <v>-3.8971062437395405</v>
          </cell>
          <cell r="G119">
            <v>-4.6284539439582524</v>
          </cell>
          <cell r="H119">
            <v>-4.9241161677171981</v>
          </cell>
          <cell r="I119">
            <v>0.38794954396872683</v>
          </cell>
          <cell r="J119">
            <v>-0.73134770021871187</v>
          </cell>
        </row>
        <row r="120">
          <cell r="C120">
            <v>-3.2141598571907508</v>
          </cell>
          <cell r="E120">
            <v>-3.8612628601815877</v>
          </cell>
          <cell r="F120">
            <v>-3.4700397883309484</v>
          </cell>
          <cell r="G120">
            <v>-3.9972882511617764</v>
          </cell>
          <cell r="H120">
            <v>-4.2929504749207208</v>
          </cell>
          <cell r="I120">
            <v>0.39122307185063931</v>
          </cell>
          <cell r="J120">
            <v>-0.52724846283082805</v>
          </cell>
        </row>
        <row r="121">
          <cell r="C121">
            <v>89328108</v>
          </cell>
          <cell r="E121">
            <v>111083968</v>
          </cell>
          <cell r="F121">
            <v>111646699</v>
          </cell>
          <cell r="G121">
            <v>110827570</v>
          </cell>
          <cell r="H121">
            <v>110827570</v>
          </cell>
        </row>
        <row r="123">
          <cell r="P123" t="str">
            <v>c:\opef1997.xls</v>
          </cell>
        </row>
      </sheetData>
      <sheetData sheetId="5" refreshError="1"/>
      <sheetData sheetId="6" refreshError="1">
        <row r="8">
          <cell r="C8" t="str">
            <v>Observ.</v>
          </cell>
          <cell r="N8" t="str">
            <v>Observ.</v>
          </cell>
          <cell r="Y8" t="str">
            <v>Observ.</v>
          </cell>
          <cell r="AL8" t="str">
            <v>Var. %</v>
          </cell>
          <cell r="AV8" t="str">
            <v>Var.%</v>
          </cell>
          <cell r="BG8" t="str">
            <v>% PIB</v>
          </cell>
          <cell r="BR8" t="str">
            <v>% PIB</v>
          </cell>
          <cell r="CC8" t="str">
            <v>% PIB</v>
          </cell>
        </row>
        <row r="9">
          <cell r="C9" t="str">
            <v>Ene-Feb/95</v>
          </cell>
          <cell r="N9" t="str">
            <v>Ene-Feb/96</v>
          </cell>
          <cell r="Y9" t="str">
            <v>Ene-Feb/97</v>
          </cell>
          <cell r="AL9" t="str">
            <v>96/95</v>
          </cell>
          <cell r="AV9" t="str">
            <v>97/96</v>
          </cell>
          <cell r="BG9" t="str">
            <v>Ene-Feb/95</v>
          </cell>
          <cell r="BR9" t="str">
            <v>Ene-Feb/96</v>
          </cell>
          <cell r="CC9" t="str">
            <v>Ene-Feb/97</v>
          </cell>
        </row>
        <row r="11">
          <cell r="C11">
            <v>1351.6</v>
          </cell>
          <cell r="N11">
            <v>1750.3765268</v>
          </cell>
          <cell r="Y11">
            <v>2074.7699591537189</v>
          </cell>
          <cell r="AL11">
            <v>29.504034240899692</v>
          </cell>
          <cell r="AV11">
            <v>18.532780083995306</v>
          </cell>
          <cell r="BG11">
            <v>1.8311704472717816</v>
          </cell>
          <cell r="BR11">
            <v>1.9623030335526566</v>
          </cell>
          <cell r="CC11">
            <v>1.8583352465743022</v>
          </cell>
        </row>
        <row r="12">
          <cell r="C12">
            <v>1200</v>
          </cell>
          <cell r="N12">
            <v>1554.6018999999999</v>
          </cell>
          <cell r="Y12">
            <v>1796.686580910241</v>
          </cell>
          <cell r="AL12">
            <v>29.550158333333322</v>
          </cell>
          <cell r="AV12">
            <v>15.572133348752581</v>
          </cell>
          <cell r="BG12">
            <v>1.6257802136180364</v>
          </cell>
          <cell r="BR12">
            <v>1.7446089917890577</v>
          </cell>
          <cell r="CC12">
            <v>1.6092608173845255</v>
          </cell>
        </row>
        <row r="13">
          <cell r="C13">
            <v>852.3605</v>
          </cell>
          <cell r="N13">
            <v>1037.623</v>
          </cell>
          <cell r="Y13">
            <v>1304.0493093476998</v>
          </cell>
          <cell r="AL13">
            <v>21.735228227962232</v>
          </cell>
          <cell r="AV13">
            <v>25.676600205247937</v>
          </cell>
          <cell r="BG13">
            <v>1.1547923631413135</v>
          </cell>
          <cell r="BR13">
            <v>1.1537978561830191</v>
          </cell>
          <cell r="CC13">
            <v>1.2117629572288473</v>
          </cell>
        </row>
        <row r="14">
          <cell r="C14">
            <v>463.64150000000001</v>
          </cell>
          <cell r="N14">
            <v>546.55399999999997</v>
          </cell>
          <cell r="Y14">
            <v>611.93854244269994</v>
          </cell>
          <cell r="AL14">
            <v>17.882890120923168</v>
          </cell>
          <cell r="AV14">
            <v>11.96305258816146</v>
          </cell>
          <cell r="BG14">
            <v>0.62814931409348906</v>
          </cell>
          <cell r="BR14">
            <v>0.60774754750834725</v>
          </cell>
          <cell r="CC14">
            <v>0.56863222312014827</v>
          </cell>
        </row>
        <row r="15">
          <cell r="C15">
            <v>388.71899999999999</v>
          </cell>
          <cell r="N15">
            <v>491.06900000000002</v>
          </cell>
          <cell r="Y15">
            <v>692.11076690499999</v>
          </cell>
          <cell r="AL15">
            <v>26.330073909430716</v>
          </cell>
          <cell r="AV15">
            <v>40.939616816577697</v>
          </cell>
          <cell r="BG15">
            <v>0.52664304904782455</v>
          </cell>
          <cell r="BR15">
            <v>0.54605030867467186</v>
          </cell>
          <cell r="CC15">
            <v>0.64313073410869914</v>
          </cell>
        </row>
        <row r="16">
          <cell r="C16">
            <v>321.7</v>
          </cell>
          <cell r="N16">
            <v>402.43200000000002</v>
          </cell>
          <cell r="Y16">
            <v>365.20456975399998</v>
          </cell>
          <cell r="AL16">
            <v>25.095430525334162</v>
          </cell>
          <cell r="AV16">
            <v>-9.2506138294171532</v>
          </cell>
          <cell r="BG16">
            <v>0.43584457893410189</v>
          </cell>
          <cell r="BR16">
            <v>0.44748928932709164</v>
          </cell>
          <cell r="CC16">
            <v>0.3393593833196078</v>
          </cell>
        </row>
        <row r="17">
          <cell r="C17">
            <v>128.68</v>
          </cell>
          <cell r="N17">
            <v>149.88300000000001</v>
          </cell>
          <cell r="Y17">
            <v>136.70456975400006</v>
          </cell>
          <cell r="AL17">
            <v>16.477308050979179</v>
          </cell>
          <cell r="AV17">
            <v>-8.7924782970716819</v>
          </cell>
          <cell r="BG17">
            <v>0.17433783157364077</v>
          </cell>
          <cell r="BR17">
            <v>0.16666427409403942</v>
          </cell>
          <cell r="CC17">
            <v>0.12703011498442965</v>
          </cell>
        </row>
        <row r="18">
          <cell r="C18">
            <v>193.01999999999998</v>
          </cell>
          <cell r="N18">
            <v>252.54900000000001</v>
          </cell>
          <cell r="Y18">
            <v>228.49999999999991</v>
          </cell>
          <cell r="AL18">
            <v>30.840845508237514</v>
          </cell>
          <cell r="AV18">
            <v>-9.5225085033003865</v>
          </cell>
          <cell r="BG18">
            <v>0.26150674736046114</v>
          </cell>
          <cell r="BR18">
            <v>0.2808250152330522</v>
          </cell>
          <cell r="CC18">
            <v>0.21232926833517815</v>
          </cell>
        </row>
        <row r="19">
          <cell r="C19">
            <v>25.93950000000001</v>
          </cell>
          <cell r="N19">
            <v>114.54689999999982</v>
          </cell>
          <cell r="Y19">
            <v>168.74636304954106</v>
          </cell>
          <cell r="AL19">
            <v>341.59255189961169</v>
          </cell>
          <cell r="AV19">
            <v>47.316394463351962</v>
          </cell>
          <cell r="BG19">
            <v>3.5143271542620896E-2</v>
          </cell>
          <cell r="BR19">
            <v>0.12737185630273276</v>
          </cell>
          <cell r="CC19">
            <v>0.15114317266965599</v>
          </cell>
        </row>
        <row r="20">
          <cell r="C20">
            <v>0</v>
          </cell>
          <cell r="N20">
            <v>14.343999999999999</v>
          </cell>
          <cell r="Y20">
            <v>0</v>
          </cell>
          <cell r="AL20" t="str">
            <v>n.a.</v>
          </cell>
          <cell r="AV20">
            <v>-100</v>
          </cell>
          <cell r="BG20">
            <v>0</v>
          </cell>
          <cell r="BR20">
            <v>1.5949989976214121E-2</v>
          </cell>
          <cell r="CC20">
            <v>0</v>
          </cell>
        </row>
        <row r="21">
          <cell r="C21">
            <v>151.60000000000002</v>
          </cell>
          <cell r="N21">
            <v>195.77462679999999</v>
          </cell>
          <cell r="Y21">
            <v>270.95352384618951</v>
          </cell>
          <cell r="AL21">
            <v>29.138935883904992</v>
          </cell>
          <cell r="AV21">
            <v>38.400735720973181</v>
          </cell>
          <cell r="BG21">
            <v>0.20539023365374531</v>
          </cell>
          <cell r="BR21">
            <v>0.21769404176359874</v>
          </cell>
          <cell r="CC21">
            <v>0.25177839593479073</v>
          </cell>
        </row>
        <row r="23">
          <cell r="C23">
            <v>1355.4</v>
          </cell>
          <cell r="N23">
            <v>1770.2682138</v>
          </cell>
          <cell r="Y23">
            <v>2205.399487031254</v>
          </cell>
          <cell r="AL23">
            <v>30.608544621513943</v>
          </cell>
          <cell r="AV23">
            <v>24.579963072218035</v>
          </cell>
          <cell r="BG23">
            <v>1.8363187512815722</v>
          </cell>
          <cell r="BR23">
            <v>1.9684718534105186</v>
          </cell>
          <cell r="CC23">
            <v>2.0493254243681558</v>
          </cell>
        </row>
        <row r="25">
          <cell r="C25">
            <v>1215.9000000000001</v>
          </cell>
          <cell r="N25">
            <v>1533.5845286000001</v>
          </cell>
          <cell r="Y25">
            <v>1915.3692212066708</v>
          </cell>
          <cell r="AL25">
            <v>62.552194780643113</v>
          </cell>
          <cell r="AV25">
            <v>24.89492333071459</v>
          </cell>
          <cell r="BG25">
            <v>1.6473218014484754</v>
          </cell>
          <cell r="BR25">
            <v>1.7052884731488469</v>
          </cell>
          <cell r="CC25">
            <v>1.7798203296741033</v>
          </cell>
        </row>
        <row r="26">
          <cell r="C26">
            <v>294.5</v>
          </cell>
          <cell r="N26">
            <v>361.848885</v>
          </cell>
          <cell r="Y26">
            <v>386.72142430632664</v>
          </cell>
          <cell r="AL26">
            <v>22.868891341256358</v>
          </cell>
          <cell r="AV26">
            <v>6.8737366169655756</v>
          </cell>
          <cell r="BG26">
            <v>0.39899356075875975</v>
          </cell>
          <cell r="BR26">
            <v>0.40236238766412824</v>
          </cell>
          <cell r="CC26">
            <v>0.35935351016411532</v>
          </cell>
        </row>
        <row r="27">
          <cell r="C27">
            <v>109.7</v>
          </cell>
          <cell r="N27">
            <v>120.9159234</v>
          </cell>
          <cell r="Y27">
            <v>181.51572049261335</v>
          </cell>
          <cell r="AL27">
            <v>10.224178122151306</v>
          </cell>
          <cell r="AV27">
            <v>50.117300838983915</v>
          </cell>
          <cell r="BG27">
            <v>0.14862340786158218</v>
          </cell>
          <cell r="BR27">
            <v>0.13445397143019205</v>
          </cell>
          <cell r="CC27">
            <v>0.16867002242244777</v>
          </cell>
        </row>
        <row r="28">
          <cell r="C28">
            <v>811.7</v>
          </cell>
          <cell r="N28">
            <v>1050.8197202000001</v>
          </cell>
          <cell r="Y28">
            <v>1347.1320764077309</v>
          </cell>
          <cell r="AL28">
            <v>29.459125317235447</v>
          </cell>
          <cell r="AV28">
            <v>28.198210455294294</v>
          </cell>
          <cell r="BG28">
            <v>1.0997048328281336</v>
          </cell>
          <cell r="BR28">
            <v>1.1684721140545267</v>
          </cell>
          <cell r="CC28">
            <v>1.2517967970875403</v>
          </cell>
        </row>
        <row r="30">
          <cell r="C30">
            <v>139.5</v>
          </cell>
          <cell r="N30">
            <v>236.68368520000001</v>
          </cell>
          <cell r="Y30">
            <v>290.03026582458335</v>
          </cell>
          <cell r="AL30">
            <v>69.665724157706109</v>
          </cell>
          <cell r="AV30">
            <v>22.539187937480754</v>
          </cell>
          <cell r="BG30">
            <v>0.18899694983309673</v>
          </cell>
          <cell r="BR30">
            <v>0.26318338026167171</v>
          </cell>
          <cell r="CC30">
            <v>0.26950509469405265</v>
          </cell>
        </row>
        <row r="31">
          <cell r="C31">
            <v>97.1</v>
          </cell>
          <cell r="N31">
            <v>175.18020000000001</v>
          </cell>
          <cell r="Y31">
            <v>201.8348269</v>
          </cell>
          <cell r="AL31">
            <v>80.412152420185407</v>
          </cell>
          <cell r="AV31">
            <v>15.215547704592169</v>
          </cell>
          <cell r="BG31">
            <v>0.13155271561859277</v>
          </cell>
          <cell r="BR31">
            <v>0.19479381163072959</v>
          </cell>
          <cell r="CC31">
            <v>0.18755116463997529</v>
          </cell>
        </row>
        <row r="32">
          <cell r="C32">
            <v>42.4</v>
          </cell>
          <cell r="N32">
            <v>61.5034852</v>
          </cell>
          <cell r="Y32">
            <v>88.195438924583343</v>
          </cell>
          <cell r="AL32">
            <v>45.055389622641506</v>
          </cell>
          <cell r="AV32">
            <v>43.39909134870188</v>
          </cell>
          <cell r="BG32">
            <v>5.7444234214503953E-2</v>
          </cell>
          <cell r="BR32">
            <v>6.8389568630942116E-2</v>
          </cell>
          <cell r="CC32">
            <v>8.1953930054077376E-2</v>
          </cell>
        </row>
        <row r="34">
          <cell r="C34">
            <v>-3.8000000000001819</v>
          </cell>
          <cell r="N34">
            <v>-19.891687000000047</v>
          </cell>
          <cell r="Y34">
            <v>-129.41496909427769</v>
          </cell>
          <cell r="AL34">
            <v>423.46544736839718</v>
          </cell>
          <cell r="AV34">
            <v>550.59825792692891</v>
          </cell>
          <cell r="BG34">
            <v>-5.1483040097906052E-3</v>
          </cell>
          <cell r="BR34">
            <v>-6.1688198578619957E-3</v>
          </cell>
          <cell r="CC34">
            <v>-0.11591472945767765</v>
          </cell>
        </row>
        <row r="35">
          <cell r="CC35" t="str">
            <v xml:space="preserve"> </v>
          </cell>
        </row>
        <row r="36">
          <cell r="C36">
            <v>152.9</v>
          </cell>
          <cell r="N36">
            <v>355.98207019999995</v>
          </cell>
          <cell r="Y36">
            <v>445.61932095476669</v>
          </cell>
          <cell r="AL36">
            <v>132.82018979725305</v>
          </cell>
          <cell r="AV36">
            <v>25.180271215459314</v>
          </cell>
          <cell r="BG36">
            <v>0.20715149555183146</v>
          </cell>
          <cell r="BR36">
            <v>0.39583870966271273</v>
          </cell>
          <cell r="CC36">
            <v>0.41408325765577492</v>
          </cell>
        </row>
        <row r="37">
          <cell r="C37">
            <v>152.9</v>
          </cell>
          <cell r="N37">
            <v>355.98207019999995</v>
          </cell>
          <cell r="Y37">
            <v>445.61932095476669</v>
          </cell>
          <cell r="AL37">
            <v>132.82018979725305</v>
          </cell>
          <cell r="AV37">
            <v>25.180271215459314</v>
          </cell>
          <cell r="BG37">
            <v>0.20715149555183146</v>
          </cell>
          <cell r="BR37">
            <v>0.39583870966271273</v>
          </cell>
          <cell r="CC37">
            <v>0.41408325765577492</v>
          </cell>
        </row>
        <row r="38">
          <cell r="N38">
            <v>0</v>
          </cell>
          <cell r="AL38" t="str">
            <v>n.a.</v>
          </cell>
          <cell r="AV38" t="str">
            <v>n.a.</v>
          </cell>
          <cell r="BG38">
            <v>0</v>
          </cell>
          <cell r="BR38">
            <v>0</v>
          </cell>
          <cell r="CC38" t="str">
            <v xml:space="preserve"> </v>
          </cell>
        </row>
        <row r="40">
          <cell r="C40">
            <v>1508.3000000000002</v>
          </cell>
          <cell r="N40">
            <v>2126.2502839999997</v>
          </cell>
          <cell r="Y40">
            <v>2651.0188079860209</v>
          </cell>
          <cell r="AL40">
            <v>40.969985016243427</v>
          </cell>
          <cell r="AV40">
            <v>24.680468143138935</v>
          </cell>
          <cell r="BG40">
            <v>2.0434702468334036</v>
          </cell>
          <cell r="BR40">
            <v>2.3643105630732313</v>
          </cell>
          <cell r="CC40">
            <v>2.4634086820239309</v>
          </cell>
        </row>
        <row r="42">
          <cell r="C42">
            <v>-156.70000000000027</v>
          </cell>
          <cell r="N42">
            <v>-375.87375719999977</v>
          </cell>
          <cell r="Y42">
            <v>-581.9088414490443</v>
          </cell>
          <cell r="AL42">
            <v>139.86838366304983</v>
          </cell>
          <cell r="AV42">
            <v>54.814969202389598</v>
          </cell>
          <cell r="BG42">
            <v>-0.21229979956162204</v>
          </cell>
          <cell r="BR42">
            <v>-0.40200752952057472</v>
          </cell>
          <cell r="CC42">
            <v>-0.52120559466701688</v>
          </cell>
        </row>
        <row r="44">
          <cell r="C44">
            <v>21.799999999999997</v>
          </cell>
          <cell r="N44">
            <v>30.170460279310003</v>
          </cell>
          <cell r="Y44">
            <v>55.658390556203329</v>
          </cell>
          <cell r="AL44">
            <v>38.396606785825725</v>
          </cell>
          <cell r="AV44">
            <v>84.47975284743066</v>
          </cell>
          <cell r="BG44">
            <v>2.953500721406099E-2</v>
          </cell>
          <cell r="BR44">
            <v>3.354842017796715E-2</v>
          </cell>
          <cell r="CC44">
            <v>5.1719498221060159E-2</v>
          </cell>
        </row>
        <row r="46">
          <cell r="C46">
            <v>-178.50000000000028</v>
          </cell>
          <cell r="N46">
            <v>-406.04421747930979</v>
          </cell>
          <cell r="Y46">
            <v>-637.25664233272767</v>
          </cell>
          <cell r="AL46">
            <v>101.4717768772241</v>
          </cell>
          <cell r="AV46">
            <v>56.942671487545418</v>
          </cell>
          <cell r="BG46">
            <v>-0.24183480677568303</v>
          </cell>
          <cell r="BR46">
            <v>-0.43555594969854189</v>
          </cell>
          <cell r="CC46">
            <v>-0.57077965406995845</v>
          </cell>
        </row>
        <row r="48">
          <cell r="C48">
            <v>178.49999999999997</v>
          </cell>
          <cell r="N48">
            <v>406.35880005999991</v>
          </cell>
          <cell r="Y48">
            <v>786.32312548603068</v>
          </cell>
          <cell r="AL48">
            <v>127.65198882913165</v>
          </cell>
          <cell r="AV48">
            <v>93.504638110440339</v>
          </cell>
          <cell r="BG48">
            <v>0.24183480677568286</v>
          </cell>
          <cell r="BR48">
            <v>0.45185574370492176</v>
          </cell>
          <cell r="CC48">
            <v>0.73067577203273282</v>
          </cell>
        </row>
        <row r="50">
          <cell r="C50">
            <v>-20</v>
          </cell>
          <cell r="N50">
            <v>368.28438698000002</v>
          </cell>
          <cell r="Y50">
            <v>1057.3233530525597</v>
          </cell>
          <cell r="AL50">
            <v>-1941.4219349</v>
          </cell>
          <cell r="AV50">
            <v>187.09426476718343</v>
          </cell>
          <cell r="BG50">
            <v>-2.7096336893633929E-2</v>
          </cell>
          <cell r="BR50">
            <v>0.40951842447902703</v>
          </cell>
          <cell r="CC50">
            <v>0.98249756650917885</v>
          </cell>
        </row>
        <row r="51">
          <cell r="C51">
            <v>55.2</v>
          </cell>
          <cell r="N51">
            <v>464.97001040000004</v>
          </cell>
          <cell r="Y51">
            <v>1156.427368084393</v>
          </cell>
          <cell r="AL51">
            <v>742.33697536231875</v>
          </cell>
          <cell r="AV51">
            <v>148.71009790277711</v>
          </cell>
          <cell r="BG51">
            <v>7.4785889826429683E-2</v>
          </cell>
          <cell r="BR51">
            <v>0.517029211176811</v>
          </cell>
          <cell r="CC51">
            <v>1.0745880829240047</v>
          </cell>
        </row>
        <row r="52">
          <cell r="C52">
            <v>75.2</v>
          </cell>
          <cell r="N52">
            <v>96.685623419999999</v>
          </cell>
          <cell r="Y52">
            <v>99.104015031833342</v>
          </cell>
          <cell r="AL52">
            <v>28.571307739361696</v>
          </cell>
          <cell r="AV52">
            <v>2.5012939114307686</v>
          </cell>
          <cell r="BG52">
            <v>0.10188222672006361</v>
          </cell>
          <cell r="BR52">
            <v>0.10751078669778397</v>
          </cell>
          <cell r="CC52">
            <v>9.209051641482574E-2</v>
          </cell>
        </row>
        <row r="54">
          <cell r="C54">
            <v>189</v>
          </cell>
          <cell r="N54">
            <v>139.33639999999997</v>
          </cell>
          <cell r="Y54">
            <v>1085.5462213390001</v>
          </cell>
          <cell r="AL54">
            <v>-26.277037037037054</v>
          </cell>
          <cell r="AV54">
            <v>679.08301157414735</v>
          </cell>
          <cell r="BG54">
            <v>0.25606038364484074</v>
          </cell>
          <cell r="BR54">
            <v>0.1549368504825544</v>
          </cell>
          <cell r="CC54">
            <v>1.0087231287567937</v>
          </cell>
        </row>
        <row r="55">
          <cell r="C55">
            <v>338.7</v>
          </cell>
          <cell r="N55">
            <v>581.48199999999997</v>
          </cell>
          <cell r="Y55">
            <v>1294.443394439</v>
          </cell>
          <cell r="AL55">
            <v>71.680543253616776</v>
          </cell>
          <cell r="AV55">
            <v>122.61108588726736</v>
          </cell>
          <cell r="BG55">
            <v>0.45887646529369081</v>
          </cell>
          <cell r="BR55">
            <v>0.64658617340692548</v>
          </cell>
          <cell r="CC55">
            <v>1.2028368439498356</v>
          </cell>
        </row>
        <row r="56">
          <cell r="C56">
            <v>149.69999999999999</v>
          </cell>
          <cell r="N56">
            <v>442.1456</v>
          </cell>
          <cell r="Y56">
            <v>208.8971731</v>
          </cell>
          <cell r="AL56">
            <v>195.35444221776888</v>
          </cell>
          <cell r="AV56">
            <v>-52.753759598648053</v>
          </cell>
          <cell r="BG56">
            <v>0.20281608164885004</v>
          </cell>
          <cell r="BR56">
            <v>0.49164932292437108</v>
          </cell>
          <cell r="CC56">
            <v>0.19411371519304194</v>
          </cell>
        </row>
        <row r="58">
          <cell r="C58">
            <v>9.0999999999999659</v>
          </cell>
          <cell r="N58">
            <v>-101.26198692000006</v>
          </cell>
          <cell r="Y58">
            <v>-1521.0055514055289</v>
          </cell>
          <cell r="AL58">
            <v>-1212.7690870329718</v>
          </cell>
          <cell r="AV58">
            <v>1402.0498784081415</v>
          </cell>
          <cell r="BG58">
            <v>1.2328833286603405E-2</v>
          </cell>
          <cell r="BR58">
            <v>-0.11259953125665965</v>
          </cell>
          <cell r="CC58">
            <v>-1.4133654085937868</v>
          </cell>
        </row>
        <row r="59">
          <cell r="C59">
            <v>0</v>
          </cell>
          <cell r="N59">
            <v>0</v>
          </cell>
          <cell r="Y59">
            <v>91.614049333333355</v>
          </cell>
          <cell r="AL59" t="str">
            <v>n.a.</v>
          </cell>
          <cell r="AV59" t="str">
            <v>n.a.</v>
          </cell>
          <cell r="BG59">
            <v>0</v>
          </cell>
          <cell r="BR59">
            <v>0</v>
          </cell>
          <cell r="CC59">
            <v>8.5130608595928206E-2</v>
          </cell>
        </row>
        <row r="60">
          <cell r="C60">
            <v>69.3</v>
          </cell>
          <cell r="N60">
            <v>-88.561513997600088</v>
          </cell>
          <cell r="Y60">
            <v>-1560.4291113079034</v>
          </cell>
          <cell r="AL60">
            <v>-951.9088105132513</v>
          </cell>
          <cell r="AV60">
            <v>1661.9720360135095</v>
          </cell>
          <cell r="BG60">
            <v>9.3888807336441601E-2</v>
          </cell>
          <cell r="BR60">
            <v>-9.8477081744288056E-2</v>
          </cell>
          <cell r="CC60">
            <v>-1.4499989999690135</v>
          </cell>
        </row>
        <row r="61">
          <cell r="C61">
            <v>-60.200000000000031</v>
          </cell>
          <cell r="N61">
            <v>-12.70047292239996</v>
          </cell>
          <cell r="Y61">
            <v>-52.190489430958706</v>
          </cell>
          <cell r="AL61">
            <v>-78.902868899667851</v>
          </cell>
          <cell r="AV61">
            <v>310.93343334412202</v>
          </cell>
          <cell r="BG61">
            <v>-8.1559974049838196E-2</v>
          </cell>
          <cell r="BR61">
            <v>-1.4122449512371599E-2</v>
          </cell>
          <cell r="CC61">
            <v>-4.8497017220701599E-2</v>
          </cell>
        </row>
        <row r="63">
          <cell r="C63">
            <v>0.4</v>
          </cell>
          <cell r="N63">
            <v>0</v>
          </cell>
          <cell r="Y63">
            <v>164.4591025</v>
          </cell>
          <cell r="AL63">
            <v>167.65910249999999</v>
          </cell>
          <cell r="AV63" t="str">
            <v>n.a.</v>
          </cell>
          <cell r="BG63">
            <v>5.4192673787267884E-4</v>
          </cell>
          <cell r="BR63">
            <v>0</v>
          </cell>
          <cell r="CC63">
            <v>0.1528204853605474</v>
          </cell>
        </row>
        <row r="65">
          <cell r="C65">
            <v>-0.21586306542070674</v>
          </cell>
          <cell r="N65">
            <v>-0.40200752952057472</v>
          </cell>
          <cell r="Y65">
            <v>-0.52120559466701688</v>
          </cell>
          <cell r="CC65">
            <v>-0.52120559466701688</v>
          </cell>
        </row>
        <row r="66">
          <cell r="C66">
            <v>-0.24597064588245593</v>
          </cell>
          <cell r="N66">
            <v>-0.43555594969854189</v>
          </cell>
          <cell r="Y66">
            <v>-0.57077965406995845</v>
          </cell>
          <cell r="CC66">
            <v>-0.57077965406995845</v>
          </cell>
        </row>
        <row r="67">
          <cell r="C67">
            <v>35781.130639351853</v>
          </cell>
        </row>
        <row r="68">
          <cell r="C68">
            <v>-3.1263880373444408E-13</v>
          </cell>
          <cell r="N68">
            <v>0.31458258069011436</v>
          </cell>
          <cell r="Y68">
            <v>-0.98093126158437371</v>
          </cell>
          <cell r="BG68">
            <v>73810715</v>
          </cell>
        </row>
        <row r="69">
          <cell r="N69">
            <v>3.9322822586264294E-2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+D pagos"/>
      <sheetName val="P+D ingresos"/>
      <sheetName val="Dolares ingresos"/>
      <sheetName val="Pesos ingresos"/>
      <sheetName val="Dolares pagos"/>
      <sheetName val="Pesos pagos"/>
      <sheetName val="Seguimiento pagos"/>
      <sheetName val="Seguimiento ingresos"/>
      <sheetName val="Seguimiento Flujo"/>
      <sheetName val="Hoja2"/>
      <sheetName val="Hoja1"/>
      <sheetName val="Seguimiento Transferencias"/>
      <sheetName val="Gráfico3"/>
      <sheetName val="Reporte de Pagos"/>
      <sheetName val="Reporte Vicetecnico"/>
      <sheetName val="inversión"/>
      <sheetName val="Transferencias"/>
      <sheetName val="Calculo TC"/>
      <sheetName val="Gráfico TC"/>
      <sheetName val="Ejercicio Portafolio"/>
      <sheetName val="Rend. financieros"/>
      <sheetName val="Contingencias"/>
      <sheetName val="Resumen TES Convenidas"/>
      <sheetName val="TES Convenidas"/>
      <sheetName val="Gráfico1"/>
      <sheetName val="Comparación Tributarios"/>
      <sheetName val="Comparación Servicio Deuda"/>
      <sheetName val="Ahorro TES"/>
      <sheetName val="Flujo Tesorería"/>
      <sheetName val="P_D ingresos"/>
      <sheetName val="Seguimiento CSF"/>
      <sheetName val="Resumen OPEF"/>
      <sheetName val="Resumen MES OPEF"/>
      <sheetName val="EPS"/>
    </sheetNames>
    <sheetDataSet>
      <sheetData sheetId="0" refreshError="1"/>
      <sheetData sheetId="1" refreshError="1">
        <row r="2">
          <cell r="D2" t="str">
            <v>INGRESOS PROGRAMADOS DE RECAUDO PARA LA TESORERIA</v>
          </cell>
        </row>
        <row r="3">
          <cell r="D3" t="str">
            <v>PESOS MAS DOLARES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1140.71421463775</v>
          </cell>
          <cell r="I10">
            <v>2651.9847937195022</v>
          </cell>
          <cell r="J10">
            <v>1471.5354278392447</v>
          </cell>
          <cell r="K10">
            <v>2179.6081448299437</v>
          </cell>
          <cell r="L10">
            <v>1722.8942551986092</v>
          </cell>
          <cell r="M10">
            <v>1729.869501630498</v>
          </cell>
          <cell r="N10">
            <v>2106.3267525148112</v>
          </cell>
          <cell r="O10">
            <v>2025.1217938814996</v>
          </cell>
          <cell r="P10">
            <v>2249.0322651158435</v>
          </cell>
          <cell r="Q10">
            <v>1516.7031570160511</v>
          </cell>
          <cell r="R10">
            <v>1087.8304174938371</v>
          </cell>
          <cell r="S10">
            <v>1825.5303261381632</v>
          </cell>
          <cell r="T10">
            <v>21707.151050015753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898.2148985554644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H23">
            <v>0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M23">
            <v>0</v>
          </cell>
          <cell r="N23">
            <v>3.5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H24">
            <v>0</v>
          </cell>
          <cell r="I24">
            <v>0</v>
          </cell>
          <cell r="J24">
            <v>0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36.868704966588957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H36">
            <v>0</v>
          </cell>
          <cell r="I36">
            <v>0</v>
          </cell>
          <cell r="J36">
            <v>5</v>
          </cell>
          <cell r="K36">
            <v>1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F38" t="str">
            <v>Contraprestación Icel-Corelca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F39" t="str">
            <v>Otros No Tributarios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411.99226213767429</v>
          </cell>
          <cell r="I41">
            <v>1209.4085167199025</v>
          </cell>
          <cell r="J41">
            <v>612.63593395478995</v>
          </cell>
          <cell r="K41">
            <v>996.17730737216425</v>
          </cell>
          <cell r="L41">
            <v>712.91603366398579</v>
          </cell>
          <cell r="M41">
            <v>475.56815691244606</v>
          </cell>
          <cell r="N41">
            <v>1048.3826656734291</v>
          </cell>
          <cell r="O41">
            <v>714.5674845747003</v>
          </cell>
          <cell r="P41">
            <v>1320.4815308572013</v>
          </cell>
          <cell r="Q41">
            <v>207.76809372562374</v>
          </cell>
          <cell r="R41">
            <v>222.94976650111329</v>
          </cell>
          <cell r="S41">
            <v>447.69624485758766</v>
          </cell>
          <cell r="T41">
            <v>8380.5439969506187</v>
          </cell>
        </row>
        <row r="42">
          <cell r="E42" t="str">
            <v>2.1</v>
          </cell>
          <cell r="F42" t="str">
            <v>CREDITO EXTERNO</v>
          </cell>
          <cell r="H42">
            <v>31.615580854135906</v>
          </cell>
          <cell r="I42">
            <v>804.21490643300001</v>
          </cell>
          <cell r="J42">
            <v>62.173021754999994</v>
          </cell>
          <cell r="K42">
            <v>448.70730131700003</v>
          </cell>
          <cell r="L42">
            <v>21.168789650642193</v>
          </cell>
          <cell r="M42">
            <v>17.307276384997571</v>
          </cell>
          <cell r="N42">
            <v>43.08056111621061</v>
          </cell>
          <cell r="O42">
            <v>25.187102494115827</v>
          </cell>
          <cell r="P42">
            <v>413.48173885674629</v>
          </cell>
          <cell r="Q42">
            <v>21.436725135664975</v>
          </cell>
          <cell r="R42">
            <v>38.809750203640519</v>
          </cell>
          <cell r="S42">
            <v>61.866621600922549</v>
          </cell>
          <cell r="T42">
            <v>1989.0493758020766</v>
          </cell>
        </row>
        <row r="43">
          <cell r="F43" t="str">
            <v>Banca Multilateral</v>
          </cell>
          <cell r="H43">
            <v>31.615580854135906</v>
          </cell>
          <cell r="I43">
            <v>32.613038932999999</v>
          </cell>
          <cell r="J43">
            <v>62.173021754999994</v>
          </cell>
          <cell r="K43">
            <v>27.088977317000001</v>
          </cell>
          <cell r="L43">
            <v>21.168789650642193</v>
          </cell>
          <cell r="M43">
            <v>17.307276384997571</v>
          </cell>
          <cell r="N43">
            <v>43.08056111621061</v>
          </cell>
          <cell r="O43">
            <v>25.187102494115827</v>
          </cell>
          <cell r="P43">
            <v>55.992423656746311</v>
          </cell>
          <cell r="Q43">
            <v>21.436725135664975</v>
          </cell>
          <cell r="R43">
            <v>38.809750203640519</v>
          </cell>
          <cell r="S43">
            <v>61.866621600922549</v>
          </cell>
          <cell r="T43">
            <v>438.33986910207648</v>
          </cell>
        </row>
        <row r="44">
          <cell r="F44" t="str">
            <v>Banca Comercial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F45" t="str">
            <v>Bonos Resol. 4308/94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</row>
        <row r="46">
          <cell r="F46" t="str">
            <v>Bonos Externos</v>
          </cell>
          <cell r="H46">
            <v>0</v>
          </cell>
          <cell r="I46">
            <v>771.60186750000003</v>
          </cell>
          <cell r="J46">
            <v>0</v>
          </cell>
          <cell r="K46">
            <v>421.61832400000003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357.48931519999996</v>
          </cell>
          <cell r="Q46">
            <v>0</v>
          </cell>
          <cell r="R46">
            <v>0</v>
          </cell>
          <cell r="S46">
            <v>0</v>
          </cell>
          <cell r="T46">
            <v>1550.7095067</v>
          </cell>
        </row>
        <row r="47">
          <cell r="H47">
            <v>0</v>
          </cell>
          <cell r="I47">
            <v>771.60186750000003</v>
          </cell>
          <cell r="J47">
            <v>0</v>
          </cell>
          <cell r="K47">
            <v>421.61832400000003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357.48931519999996</v>
          </cell>
          <cell r="Q47">
            <v>0</v>
          </cell>
          <cell r="R47">
            <v>0</v>
          </cell>
          <cell r="S47">
            <v>0</v>
          </cell>
          <cell r="T47">
            <v>1550.7095067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820.70593967956142</v>
          </cell>
          <cell r="O48">
            <v>529.4886352406653</v>
          </cell>
          <cell r="P48">
            <v>717.46654953300788</v>
          </cell>
          <cell r="Q48">
            <v>157.02632428525027</v>
          </cell>
          <cell r="R48">
            <v>137.3196338237216</v>
          </cell>
          <cell r="S48">
            <v>202.79999999999998</v>
          </cell>
          <cell r="T48">
            <v>5015.4018692176123</v>
          </cell>
          <cell r="U48">
            <v>0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162.059</v>
          </cell>
          <cell r="O49">
            <v>155.102</v>
          </cell>
          <cell r="P49">
            <v>370.83500000000004</v>
          </cell>
          <cell r="Q49">
            <v>32.6</v>
          </cell>
          <cell r="R49">
            <v>32.6</v>
          </cell>
          <cell r="S49">
            <v>202.79999999999998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175.04250114310079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1376.0927519309294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H62">
            <v>0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158.43919920000002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158.43919920000002</v>
          </cell>
        </row>
        <row r="67">
          <cell r="F67" t="str">
            <v>-</v>
          </cell>
          <cell r="G67" t="str">
            <v>Banco Popular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H72">
            <v>0</v>
          </cell>
          <cell r="I72">
            <v>158.43919920000002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158.43919920000002</v>
          </cell>
        </row>
        <row r="73">
          <cell r="F73" t="str">
            <v>-</v>
          </cell>
          <cell r="G73" t="str">
            <v>Carbocol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103.5</v>
          </cell>
          <cell r="O80">
            <v>0</v>
          </cell>
          <cell r="P80">
            <v>103.5</v>
          </cell>
          <cell r="Q80">
            <v>0</v>
          </cell>
          <cell r="R80">
            <v>0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H81">
            <v>0</v>
          </cell>
          <cell r="I81">
            <v>0</v>
          </cell>
          <cell r="J81">
            <v>138.19999999999999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29</v>
          </cell>
          <cell r="T83">
            <v>29</v>
          </cell>
        </row>
        <row r="84">
          <cell r="T84">
            <v>436.05522537753154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20.542088572355723</v>
          </cell>
          <cell r="J85">
            <v>21.429380914338982</v>
          </cell>
          <cell r="K85">
            <v>21.971906138491516</v>
          </cell>
          <cell r="L85">
            <v>23.918774412177434</v>
          </cell>
          <cell r="M85">
            <v>35.375794960875339</v>
          </cell>
          <cell r="N85">
            <v>23.274859026641934</v>
          </cell>
          <cell r="O85">
            <v>18.548787561453171</v>
          </cell>
          <cell r="P85">
            <v>23.49701213548899</v>
          </cell>
          <cell r="Q85">
            <v>22.702260278133863</v>
          </cell>
          <cell r="R85">
            <v>36.716403708939026</v>
          </cell>
          <cell r="S85">
            <v>45.956902418778562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3.444755239022391</v>
          </cell>
          <cell r="J86">
            <v>2.5527331725103282</v>
          </cell>
          <cell r="K86">
            <v>2.454262661427554</v>
          </cell>
          <cell r="L86">
            <v>1.5</v>
          </cell>
          <cell r="M86">
            <v>12.590924219910802</v>
          </cell>
          <cell r="N86">
            <v>2.7474472511144099</v>
          </cell>
          <cell r="O86">
            <v>0</v>
          </cell>
          <cell r="P86">
            <v>0.79475185735512599</v>
          </cell>
          <cell r="Q86">
            <v>0</v>
          </cell>
          <cell r="R86">
            <v>15.237286551205267</v>
          </cell>
          <cell r="S86">
            <v>21.82668976738006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2" refreshError="1">
        <row r="2">
          <cell r="D2" t="str">
            <v>INGRESOS PROGRAMADOS DE RECAUDO PARA LA TESORERIA</v>
          </cell>
        </row>
        <row r="3">
          <cell r="D3" t="str">
            <v>DOLARES</v>
          </cell>
        </row>
        <row r="4">
          <cell r="D4" t="str">
            <v>1997</v>
          </cell>
        </row>
        <row r="5">
          <cell r="C5" t="str">
            <v>Millones de dólares</v>
          </cell>
        </row>
        <row r="6">
          <cell r="C6" t="str">
            <v>Millones de dólares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DEL PRESUPUESTO NACIONAL</v>
          </cell>
          <cell r="H10">
            <v>31.112160277748899</v>
          </cell>
          <cell r="I10">
            <v>861.7</v>
          </cell>
          <cell r="J10">
            <v>59.7</v>
          </cell>
          <cell r="K10">
            <v>425.7</v>
          </cell>
          <cell r="L10">
            <v>19.845725351165154</v>
          </cell>
          <cell r="M10">
            <v>16.035810890634625</v>
          </cell>
          <cell r="N10">
            <v>39.454286477204434</v>
          </cell>
          <cell r="O10">
            <v>22.803406540130013</v>
          </cell>
          <cell r="P10">
            <v>378.87059048571757</v>
          </cell>
          <cell r="Q10">
            <v>18.974318360239725</v>
          </cell>
          <cell r="R10">
            <v>33.972196701843529</v>
          </cell>
          <cell r="S10">
            <v>53.563289244788614</v>
          </cell>
          <cell r="T10">
            <v>1952.9817843294727</v>
          </cell>
        </row>
        <row r="11">
          <cell r="D11" t="str">
            <v>1.</v>
          </cell>
          <cell r="E11" t="str">
            <v>INGRESOS CORRIENTES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8.75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E12" t="str">
            <v>Timbre consulados</v>
          </cell>
          <cell r="T12">
            <v>0</v>
          </cell>
        </row>
        <row r="13">
          <cell r="E13" t="str">
            <v>Otros Ingresos Corrientes</v>
          </cell>
          <cell r="T13">
            <v>0</v>
          </cell>
        </row>
        <row r="14">
          <cell r="E14" t="str">
            <v>Concesiones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8.75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E15" t="str">
            <v>-</v>
          </cell>
          <cell r="F15" t="str">
            <v>Larga Distancia Nacional</v>
          </cell>
          <cell r="T15">
            <v>0</v>
          </cell>
        </row>
        <row r="16">
          <cell r="E16" t="str">
            <v>-</v>
          </cell>
          <cell r="F16" t="str">
            <v>Larga Distancia Internacional</v>
          </cell>
          <cell r="P16">
            <v>0</v>
          </cell>
          <cell r="T16">
            <v>0</v>
          </cell>
        </row>
        <row r="17">
          <cell r="E17" t="str">
            <v>-</v>
          </cell>
          <cell r="F17" t="str">
            <v>Telefonía Celular</v>
          </cell>
          <cell r="T17">
            <v>0</v>
          </cell>
        </row>
        <row r="18">
          <cell r="E18" t="str">
            <v>-</v>
          </cell>
          <cell r="F18" t="str">
            <v>Sociedades Portuarias</v>
          </cell>
          <cell r="T18">
            <v>0</v>
          </cell>
        </row>
        <row r="19">
          <cell r="M19">
            <v>0.62865230921037496</v>
          </cell>
          <cell r="N19">
            <v>1.116950996070021</v>
          </cell>
          <cell r="O19">
            <v>0.63163366358730622</v>
          </cell>
          <cell r="P19">
            <v>1.4278380019474304</v>
          </cell>
          <cell r="Q19">
            <v>0.52002857915163325</v>
          </cell>
          <cell r="R19">
            <v>0.95716645637821773</v>
          </cell>
          <cell r="S19">
            <v>0.60772999365501634</v>
          </cell>
        </row>
        <row r="20">
          <cell r="D20" t="str">
            <v>2.</v>
          </cell>
          <cell r="E20" t="str">
            <v>RECURSOS DE CAPITAL</v>
          </cell>
          <cell r="H20">
            <v>31.112160277748899</v>
          </cell>
          <cell r="I20">
            <v>861.7</v>
          </cell>
          <cell r="J20">
            <v>59.7</v>
          </cell>
          <cell r="K20">
            <v>425.7</v>
          </cell>
          <cell r="L20">
            <v>19.845725351165154</v>
          </cell>
          <cell r="M20">
            <v>16.035810890634625</v>
          </cell>
          <cell r="N20">
            <v>39.454286477204434</v>
          </cell>
          <cell r="O20">
            <v>22.803406540130013</v>
          </cell>
          <cell r="P20">
            <v>370.12059048571757</v>
          </cell>
          <cell r="Q20">
            <v>18.974318360239725</v>
          </cell>
          <cell r="R20">
            <v>33.972196701843529</v>
          </cell>
          <cell r="S20">
            <v>53.563289244788614</v>
          </cell>
          <cell r="T20">
            <v>1952.9817843294727</v>
          </cell>
        </row>
        <row r="21">
          <cell r="E21" t="str">
            <v>2.1</v>
          </cell>
          <cell r="F21" t="str">
            <v>CREDITO EXTERNO</v>
          </cell>
          <cell r="H21">
            <v>31.112160277748899</v>
          </cell>
          <cell r="I21">
            <v>781.7</v>
          </cell>
          <cell r="J21">
            <v>59.7</v>
          </cell>
          <cell r="K21">
            <v>425.7</v>
          </cell>
          <cell r="L21">
            <v>19.845725351165154</v>
          </cell>
          <cell r="M21">
            <v>16.035810890634625</v>
          </cell>
          <cell r="N21">
            <v>39.454286477204434</v>
          </cell>
          <cell r="O21">
            <v>22.803406540130013</v>
          </cell>
          <cell r="P21">
            <v>370.12059048571757</v>
          </cell>
          <cell r="Q21">
            <v>18.974318360239725</v>
          </cell>
          <cell r="R21">
            <v>33.972196701843529</v>
          </cell>
          <cell r="S21">
            <v>53.563289244788614</v>
          </cell>
          <cell r="T21">
            <v>1872.9817843294727</v>
          </cell>
        </row>
        <row r="22">
          <cell r="F22" t="str">
            <v>Banca Multilateral</v>
          </cell>
          <cell r="H22">
            <v>31.112160277748899</v>
          </cell>
          <cell r="I22">
            <v>31.7</v>
          </cell>
          <cell r="J22">
            <v>59.7</v>
          </cell>
          <cell r="K22">
            <v>25.7</v>
          </cell>
          <cell r="L22">
            <v>19.845725351165154</v>
          </cell>
          <cell r="M22">
            <v>16.035810890634625</v>
          </cell>
          <cell r="N22">
            <v>39.454286477204434</v>
          </cell>
          <cell r="O22">
            <v>22.803406540130013</v>
          </cell>
          <cell r="P22">
            <v>50.120590485717599</v>
          </cell>
          <cell r="Q22">
            <v>18.974318360239725</v>
          </cell>
          <cell r="R22">
            <v>33.972196701843529</v>
          </cell>
          <cell r="S22">
            <v>53.563289244788614</v>
          </cell>
          <cell r="T22">
            <v>402.98178432947265</v>
          </cell>
        </row>
        <row r="23">
          <cell r="F23" t="str">
            <v>Banca Comercial</v>
          </cell>
          <cell r="T23">
            <v>0</v>
          </cell>
        </row>
        <row r="24">
          <cell r="F24" t="str">
            <v>Bonos Res. 4308/94</v>
          </cell>
          <cell r="T24">
            <v>0</v>
          </cell>
        </row>
        <row r="25">
          <cell r="F25" t="str">
            <v>Bonos Externos</v>
          </cell>
          <cell r="I25">
            <v>750</v>
          </cell>
          <cell r="K25">
            <v>400</v>
          </cell>
          <cell r="L25">
            <v>0</v>
          </cell>
          <cell r="O25">
            <v>0</v>
          </cell>
          <cell r="P25">
            <v>320</v>
          </cell>
          <cell r="R25">
            <v>0</v>
          </cell>
          <cell r="T25">
            <v>1470</v>
          </cell>
        </row>
        <row r="26">
          <cell r="N26">
            <v>-1.4419893516166269</v>
          </cell>
          <cell r="O26">
            <v>-0.83342704551128721</v>
          </cell>
          <cell r="P26">
            <v>-1.8318252395439945</v>
          </cell>
          <cell r="Q26">
            <v>-0.69348016331401185</v>
          </cell>
          <cell r="R26">
            <v>-1.2416279768077285</v>
          </cell>
          <cell r="S26">
            <v>-1.9576502232063511</v>
          </cell>
        </row>
        <row r="27">
          <cell r="E27" t="str">
            <v>2.3.</v>
          </cell>
          <cell r="F27" t="str">
            <v>OTROS RECURSOS DE CAPITAL</v>
          </cell>
          <cell r="H27">
            <v>0</v>
          </cell>
          <cell r="I27">
            <v>80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80</v>
          </cell>
        </row>
        <row r="28">
          <cell r="F28" t="str">
            <v>Recuperación de Cartera SPNF</v>
          </cell>
          <cell r="T28">
            <v>0</v>
          </cell>
        </row>
        <row r="29">
          <cell r="F29" t="str">
            <v>Recuperación de Cartera SPF</v>
          </cell>
          <cell r="T29">
            <v>0</v>
          </cell>
        </row>
        <row r="30">
          <cell r="F30" t="str">
            <v>Rendimientos Financieros Portafolio</v>
          </cell>
          <cell r="T30">
            <v>0</v>
          </cell>
        </row>
        <row r="31">
          <cell r="F31" t="str">
            <v>Rendimientos Financieros Entidades</v>
          </cell>
          <cell r="T31">
            <v>0</v>
          </cell>
        </row>
        <row r="32">
          <cell r="F32" t="str">
            <v>Donaciones</v>
          </cell>
          <cell r="T32">
            <v>0</v>
          </cell>
        </row>
        <row r="33">
          <cell r="F33" t="str">
            <v>Apalancamiento de Betania</v>
          </cell>
          <cell r="T33">
            <v>0</v>
          </cell>
        </row>
        <row r="34">
          <cell r="F34" t="str">
            <v>Enajenación de Activos</v>
          </cell>
          <cell r="H34">
            <v>0</v>
          </cell>
          <cell r="I34">
            <v>80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80</v>
          </cell>
        </row>
        <row r="35">
          <cell r="F35" t="str">
            <v>-</v>
          </cell>
          <cell r="G35" t="str">
            <v>Banco Popular</v>
          </cell>
          <cell r="T35">
            <v>0</v>
          </cell>
        </row>
        <row r="36">
          <cell r="F36" t="str">
            <v>-</v>
          </cell>
          <cell r="G36" t="str">
            <v>Betania</v>
          </cell>
          <cell r="T36">
            <v>0</v>
          </cell>
        </row>
        <row r="37">
          <cell r="F37" t="str">
            <v>-</v>
          </cell>
          <cell r="G37" t="str">
            <v>Termotasajero</v>
          </cell>
          <cell r="T37">
            <v>0</v>
          </cell>
        </row>
        <row r="38">
          <cell r="F38" t="str">
            <v>-</v>
          </cell>
          <cell r="G38" t="str">
            <v>Termocartagena</v>
          </cell>
          <cell r="T38">
            <v>0</v>
          </cell>
        </row>
        <row r="39">
          <cell r="F39" t="str">
            <v>-</v>
          </cell>
          <cell r="G39" t="str">
            <v>Chivor</v>
          </cell>
          <cell r="T39">
            <v>0</v>
          </cell>
        </row>
        <row r="40">
          <cell r="F40" t="str">
            <v>-</v>
          </cell>
          <cell r="G40" t="str">
            <v>Cerromatoso</v>
          </cell>
          <cell r="I40">
            <v>80</v>
          </cell>
          <cell r="T40">
            <v>80</v>
          </cell>
        </row>
        <row r="41">
          <cell r="F41" t="str">
            <v>-</v>
          </cell>
          <cell r="G41" t="str">
            <v>Carbocol</v>
          </cell>
          <cell r="T41">
            <v>0</v>
          </cell>
        </row>
        <row r="42">
          <cell r="F42" t="str">
            <v>-</v>
          </cell>
          <cell r="G42" t="str">
            <v>Epsa</v>
          </cell>
          <cell r="T42">
            <v>0</v>
          </cell>
        </row>
        <row r="43">
          <cell r="F43" t="str">
            <v>Reintegros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F44" t="str">
            <v>-</v>
          </cell>
          <cell r="G44" t="str">
            <v>Exigibles</v>
          </cell>
          <cell r="T44">
            <v>0</v>
          </cell>
        </row>
        <row r="45">
          <cell r="F45" t="str">
            <v>-</v>
          </cell>
          <cell r="G45" t="str">
            <v>No exigibles</v>
          </cell>
          <cell r="T45">
            <v>0</v>
          </cell>
        </row>
        <row r="46">
          <cell r="F46" t="str">
            <v>Otros</v>
          </cell>
          <cell r="P46">
            <v>0</v>
          </cell>
          <cell r="T46">
            <v>0</v>
          </cell>
        </row>
        <row r="47">
          <cell r="T47">
            <v>0</v>
          </cell>
        </row>
        <row r="48">
          <cell r="C48" t="str">
            <v>confis</v>
          </cell>
          <cell r="H48">
            <v>35845.782996527778</v>
          </cell>
          <cell r="S48" t="str">
            <v>c:\ingres97.xls</v>
          </cell>
        </row>
      </sheetData>
      <sheetData sheetId="3" refreshError="1">
        <row r="2">
          <cell r="D2" t="str">
            <v>INGRESOS PROGRAMADOS DE RECAUDO PARA LA TESORERIA</v>
          </cell>
        </row>
        <row r="3">
          <cell r="D3" t="str">
            <v>PESOS</v>
          </cell>
        </row>
        <row r="4">
          <cell r="D4" t="str">
            <v>1997</v>
          </cell>
        </row>
        <row r="5">
          <cell r="D5" t="str">
            <v>Miles de millones de pesos</v>
          </cell>
        </row>
        <row r="6">
          <cell r="D6" t="str">
            <v>Miles de millones de pesos</v>
          </cell>
        </row>
        <row r="7">
          <cell r="H7" t="str">
            <v>Progr.</v>
          </cell>
          <cell r="I7" t="str">
            <v>Progr.</v>
          </cell>
          <cell r="J7" t="str">
            <v>Progr.</v>
          </cell>
          <cell r="K7" t="str">
            <v>Progr.</v>
          </cell>
          <cell r="L7" t="str">
            <v>Progr.</v>
          </cell>
          <cell r="M7" t="str">
            <v>Progr.</v>
          </cell>
          <cell r="N7" t="str">
            <v>Progr.</v>
          </cell>
          <cell r="O7" t="str">
            <v>Progr.</v>
          </cell>
          <cell r="P7" t="str">
            <v>Progr.</v>
          </cell>
          <cell r="Q7" t="str">
            <v>Progr.</v>
          </cell>
          <cell r="R7" t="str">
            <v>Progr.</v>
          </cell>
          <cell r="S7" t="str">
            <v>Progr.</v>
          </cell>
          <cell r="T7" t="str">
            <v>Progr.</v>
          </cell>
        </row>
        <row r="8">
          <cell r="D8" t="str">
            <v>CLASIFICACION DE LOS INGRESOS</v>
          </cell>
          <cell r="H8" t="str">
            <v>Ene</v>
          </cell>
          <cell r="I8" t="str">
            <v>Feb</v>
          </cell>
          <cell r="J8" t="str">
            <v>Mar</v>
          </cell>
          <cell r="K8" t="str">
            <v>Abr</v>
          </cell>
          <cell r="L8" t="str">
            <v>May</v>
          </cell>
          <cell r="M8" t="str">
            <v>Jun</v>
          </cell>
          <cell r="N8" t="str">
            <v>Jul</v>
          </cell>
          <cell r="O8" t="str">
            <v>Ago</v>
          </cell>
          <cell r="P8" t="str">
            <v>Sep</v>
          </cell>
          <cell r="Q8" t="str">
            <v>Oct</v>
          </cell>
          <cell r="R8" t="str">
            <v>Nov</v>
          </cell>
          <cell r="S8" t="str">
            <v>Dic</v>
          </cell>
          <cell r="T8" t="str">
            <v>1997</v>
          </cell>
        </row>
        <row r="9">
          <cell r="H9" t="str">
            <v>Ene</v>
          </cell>
          <cell r="I9" t="str">
            <v>Feb</v>
          </cell>
          <cell r="J9" t="str">
            <v>Mar</v>
          </cell>
          <cell r="K9" t="str">
            <v>Abr</v>
          </cell>
          <cell r="L9" t="str">
            <v>May</v>
          </cell>
          <cell r="M9" t="str">
            <v>Jun</v>
          </cell>
          <cell r="N9" t="str">
            <v>Jul</v>
          </cell>
          <cell r="O9" t="str">
            <v>Ago</v>
          </cell>
          <cell r="P9" t="str">
            <v>Sep</v>
          </cell>
          <cell r="Q9" t="str">
            <v>Oct</v>
          </cell>
          <cell r="R9" t="str">
            <v>Nov</v>
          </cell>
          <cell r="S9" t="str">
            <v>Dic</v>
          </cell>
          <cell r="T9" t="str">
            <v>1997</v>
          </cell>
        </row>
        <row r="10">
          <cell r="D10" t="str">
            <v>INGRESOS DE TESORERIA</v>
          </cell>
          <cell r="H10">
            <v>1109.0986337836141</v>
          </cell>
          <cell r="I10">
            <v>1765.6091627097242</v>
          </cell>
          <cell r="J10">
            <v>1409.3624060842446</v>
          </cell>
          <cell r="K10">
            <v>1730.9008435129435</v>
          </cell>
          <cell r="L10">
            <v>1700.2254655479671</v>
          </cell>
          <cell r="M10">
            <v>1718.3822252455006</v>
          </cell>
          <cell r="N10">
            <v>1994.2461913986008</v>
          </cell>
          <cell r="O10">
            <v>1929.9346913873837</v>
          </cell>
          <cell r="P10">
            <v>1851.2548541715967</v>
          </cell>
          <cell r="Q10">
            <v>1563.7024318803863</v>
          </cell>
          <cell r="R10">
            <v>1156.4856672901965</v>
          </cell>
          <cell r="S10">
            <v>1753.0707045372408</v>
          </cell>
          <cell r="T10">
            <v>19635.797475013678</v>
          </cell>
        </row>
        <row r="11">
          <cell r="D11" t="str">
            <v>1.</v>
          </cell>
          <cell r="E11" t="str">
            <v>INGRESOS CORRIENTES</v>
          </cell>
          <cell r="H11">
            <v>701.07716910883323</v>
          </cell>
          <cell r="I11">
            <v>1406.6193999999998</v>
          </cell>
          <cell r="J11">
            <v>826.18571257264614</v>
          </cell>
          <cell r="K11">
            <v>1158.766599881033</v>
          </cell>
          <cell r="L11">
            <v>976.37469552680034</v>
          </cell>
          <cell r="M11">
            <v>1206.3580765977517</v>
          </cell>
          <cell r="N11">
            <v>1027.8358138803353</v>
          </cell>
          <cell r="O11">
            <v>1277.204922608692</v>
          </cell>
          <cell r="P11">
            <v>902.40422646796435</v>
          </cell>
          <cell r="Q11">
            <v>1272.599177865987</v>
          </cell>
          <cell r="R11">
            <v>823.23277349802368</v>
          </cell>
          <cell r="S11">
            <v>1316.082587592038</v>
          </cell>
          <cell r="T11">
            <v>12890.551827687605</v>
          </cell>
        </row>
        <row r="12">
          <cell r="E12" t="str">
            <v>1.1.</v>
          </cell>
          <cell r="F12" t="str">
            <v>TRIBUTARIOS NETOS</v>
          </cell>
          <cell r="H12">
            <v>671.87829999999997</v>
          </cell>
          <cell r="I12">
            <v>1377.8193999999999</v>
          </cell>
          <cell r="J12">
            <v>794.88571257264618</v>
          </cell>
          <cell r="K12">
            <v>1131.6356558932416</v>
          </cell>
          <cell r="L12">
            <v>945.92995185581094</v>
          </cell>
          <cell r="M12">
            <v>1178.2635413740968</v>
          </cell>
          <cell r="N12">
            <v>994.8713388384574</v>
          </cell>
          <cell r="O12">
            <v>1243.2382258038617</v>
          </cell>
          <cell r="P12">
            <v>861.34619358887539</v>
          </cell>
          <cell r="Q12">
            <v>1227.9154123284868</v>
          </cell>
          <cell r="R12">
            <v>777.51844656240587</v>
          </cell>
          <cell r="S12">
            <v>1263.7437255066948</v>
          </cell>
          <cell r="T12">
            <v>12469.045904324577</v>
          </cell>
        </row>
        <row r="13">
          <cell r="F13" t="str">
            <v>Impuesto sobre la Renta Neto</v>
          </cell>
          <cell r="H13">
            <v>300.03099999999995</v>
          </cell>
          <cell r="I13">
            <v>412.96669999999995</v>
          </cell>
          <cell r="J13">
            <v>422.38810000000001</v>
          </cell>
          <cell r="K13">
            <v>270.87149999999997</v>
          </cell>
          <cell r="L13">
            <v>532.38040000000001</v>
          </cell>
          <cell r="M13">
            <v>355.23997216044501</v>
          </cell>
          <cell r="N13">
            <v>558.91641758847641</v>
          </cell>
          <cell r="O13">
            <v>371.8090108792548</v>
          </cell>
          <cell r="P13">
            <v>440.37570174627211</v>
          </cell>
          <cell r="Q13">
            <v>279.42668778052632</v>
          </cell>
          <cell r="R13">
            <v>351.98717283484154</v>
          </cell>
          <cell r="S13">
            <v>304.67413701018359</v>
          </cell>
          <cell r="T13">
            <v>4601.0667999999996</v>
          </cell>
        </row>
        <row r="14">
          <cell r="F14" t="str">
            <v>Impuesto sobre las ventas Interno Neto</v>
          </cell>
          <cell r="H14">
            <v>72.3048</v>
          </cell>
          <cell r="I14">
            <v>659.58270000000005</v>
          </cell>
          <cell r="J14">
            <v>82.931100000000001</v>
          </cell>
          <cell r="K14">
            <v>541.2278</v>
          </cell>
          <cell r="L14">
            <v>82.533199999999994</v>
          </cell>
          <cell r="M14">
            <v>518.56355474227507</v>
          </cell>
          <cell r="N14">
            <v>116.99062830861816</v>
          </cell>
          <cell r="O14">
            <v>557.47218471947701</v>
          </cell>
          <cell r="P14">
            <v>104.88887038582527</v>
          </cell>
          <cell r="Q14">
            <v>628.72312106976005</v>
          </cell>
          <cell r="R14">
            <v>109.46175963320539</v>
          </cell>
          <cell r="S14">
            <v>630.82109977233199</v>
          </cell>
          <cell r="T14">
            <v>4105.5008186314926</v>
          </cell>
        </row>
        <row r="15">
          <cell r="F15" t="str">
            <v>-</v>
          </cell>
          <cell r="G15" t="str">
            <v>Devoluciones Impuestos Internos</v>
          </cell>
          <cell r="T15">
            <v>0</v>
          </cell>
        </row>
        <row r="16">
          <cell r="F16" t="str">
            <v>Impuestos sobre aduanas y recargos Neto</v>
          </cell>
          <cell r="H16">
            <v>79.530992176990523</v>
          </cell>
          <cell r="I16">
            <v>79.5</v>
          </cell>
          <cell r="J16">
            <v>79.5</v>
          </cell>
          <cell r="K16">
            <v>86.8</v>
          </cell>
          <cell r="L16">
            <v>90.4</v>
          </cell>
          <cell r="M16">
            <v>83.529000000000011</v>
          </cell>
          <cell r="N16">
            <v>97.771530721467357</v>
          </cell>
          <cell r="O16">
            <v>97.880493855706547</v>
          </cell>
          <cell r="P16">
            <v>97.880493855706547</v>
          </cell>
          <cell r="Q16">
            <v>97.880493855706547</v>
          </cell>
          <cell r="R16">
            <v>97.880493855706547</v>
          </cell>
          <cell r="S16">
            <v>97.880493855706547</v>
          </cell>
          <cell r="T16">
            <v>1086.4339921769904</v>
          </cell>
        </row>
        <row r="17">
          <cell r="F17" t="str">
            <v>Impuesto sobre las ventas Externo Neto</v>
          </cell>
          <cell r="H17">
            <v>140.46900782300949</v>
          </cell>
          <cell r="I17">
            <v>140.5</v>
          </cell>
          <cell r="J17">
            <v>140.5</v>
          </cell>
          <cell r="K17">
            <v>153.19999999999999</v>
          </cell>
          <cell r="L17">
            <v>159.6</v>
          </cell>
          <cell r="M17">
            <v>143.29999999999998</v>
          </cell>
          <cell r="N17">
            <v>154.63297367285278</v>
          </cell>
          <cell r="O17">
            <v>154.83340526542943</v>
          </cell>
          <cell r="P17">
            <v>154.83340526542943</v>
          </cell>
          <cell r="Q17">
            <v>154.83340526542943</v>
          </cell>
          <cell r="R17">
            <v>154.83340526542943</v>
          </cell>
          <cell r="S17">
            <v>154.83340526542943</v>
          </cell>
          <cell r="T17">
            <v>1806.3690078230097</v>
          </cell>
        </row>
        <row r="18">
          <cell r="F18" t="str">
            <v>-</v>
          </cell>
          <cell r="G18" t="str">
            <v>Devoluciones Impuestos Externos</v>
          </cell>
          <cell r="T18">
            <v>0</v>
          </cell>
        </row>
        <row r="19">
          <cell r="F19" t="str">
            <v>Impuesto Global a la Gasolina y al ACPM</v>
          </cell>
          <cell r="H19">
            <v>60.442500000000003</v>
          </cell>
          <cell r="I19">
            <v>60.4</v>
          </cell>
          <cell r="J19">
            <v>60.4</v>
          </cell>
          <cell r="K19">
            <v>67.674722222222201</v>
          </cell>
          <cell r="L19">
            <v>68.014937910197958</v>
          </cell>
          <cell r="M19">
            <v>67.510089276573055</v>
          </cell>
          <cell r="N19">
            <v>46.237960557278967</v>
          </cell>
          <cell r="O19">
            <v>47.531574289860103</v>
          </cell>
          <cell r="P19">
            <v>46.214292171755893</v>
          </cell>
          <cell r="Q19">
            <v>48.610620419118682</v>
          </cell>
          <cell r="R19">
            <v>48.577251796072105</v>
          </cell>
          <cell r="S19">
            <v>58.797776860727197</v>
          </cell>
          <cell r="T19">
            <v>680.41172550380611</v>
          </cell>
        </row>
        <row r="20">
          <cell r="F20" t="str">
            <v>Impuesto 5% Pasajes Internacionales</v>
          </cell>
          <cell r="T20">
            <v>0</v>
          </cell>
        </row>
        <row r="21">
          <cell r="F21" t="str">
            <v>Timbre Nacional</v>
          </cell>
          <cell r="H21">
            <v>18.100000000000001</v>
          </cell>
          <cell r="I21">
            <v>23.2</v>
          </cell>
          <cell r="J21">
            <v>7.9965125726461519</v>
          </cell>
          <cell r="K21">
            <v>10.191633671019607</v>
          </cell>
          <cell r="L21">
            <v>10.740413945612969</v>
          </cell>
          <cell r="M21">
            <v>9.0509251948038436</v>
          </cell>
          <cell r="N21">
            <v>15.751827989763688</v>
          </cell>
          <cell r="O21">
            <v>12.641556794133745</v>
          </cell>
          <cell r="P21">
            <v>16.253430163886243</v>
          </cell>
          <cell r="Q21">
            <v>17.959083937945771</v>
          </cell>
          <cell r="R21">
            <v>14.390363177150888</v>
          </cell>
          <cell r="S21">
            <v>14.848812742315825</v>
          </cell>
          <cell r="T21">
            <v>171.12456018927872</v>
          </cell>
        </row>
        <row r="22">
          <cell r="F22" t="str">
            <v>Timbre Nacional Salidas al Exterior</v>
          </cell>
          <cell r="H22">
            <v>1</v>
          </cell>
          <cell r="I22">
            <v>0.97</v>
          </cell>
          <cell r="J22">
            <v>0.97</v>
          </cell>
          <cell r="K22">
            <v>0.97</v>
          </cell>
          <cell r="L22">
            <v>1.2610000000000001</v>
          </cell>
          <cell r="M22">
            <v>0.97</v>
          </cell>
          <cell r="N22">
            <v>0.97</v>
          </cell>
          <cell r="O22">
            <v>0.97</v>
          </cell>
          <cell r="P22">
            <v>0.8</v>
          </cell>
          <cell r="Q22">
            <v>0.28199999999999997</v>
          </cell>
          <cell r="R22">
            <v>0.188</v>
          </cell>
          <cell r="S22">
            <v>0.188</v>
          </cell>
          <cell r="T22">
            <v>9.5390000000000015</v>
          </cell>
        </row>
        <row r="23">
          <cell r="F23" t="str">
            <v>Timbre de Consulados</v>
          </cell>
          <cell r="I23">
            <v>0.7</v>
          </cell>
          <cell r="J23">
            <v>0.2</v>
          </cell>
          <cell r="K23">
            <v>0.5</v>
          </cell>
          <cell r="L23">
            <v>0.7</v>
          </cell>
          <cell r="N23">
            <v>3.5</v>
          </cell>
          <cell r="S23">
            <v>1.5</v>
          </cell>
          <cell r="T23">
            <v>7.1</v>
          </cell>
        </row>
        <row r="24">
          <cell r="F24" t="str">
            <v>Impuesto al Oro y Platino</v>
          </cell>
          <cell r="K24">
            <v>0.2</v>
          </cell>
          <cell r="L24">
            <v>0.3</v>
          </cell>
          <cell r="M24">
            <v>9.9999999999999978E-2</v>
          </cell>
          <cell r="N24">
            <v>0.1</v>
          </cell>
          <cell r="O24">
            <v>0.1</v>
          </cell>
          <cell r="P24">
            <v>0.1</v>
          </cell>
          <cell r="Q24">
            <v>0.2</v>
          </cell>
          <cell r="R24">
            <v>0.2</v>
          </cell>
          <cell r="S24">
            <v>0.2</v>
          </cell>
          <cell r="T24">
            <v>1.4999999999999998</v>
          </cell>
        </row>
        <row r="25">
          <cell r="F25" t="str">
            <v>Impuesto al Endeudamiento Externo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E27" t="str">
            <v>1.2.</v>
          </cell>
          <cell r="F27" t="str">
            <v>NO TRIBUTARIOS</v>
          </cell>
          <cell r="H27">
            <v>29.198869108833222</v>
          </cell>
          <cell r="I27">
            <v>28.8</v>
          </cell>
          <cell r="J27">
            <v>31.3</v>
          </cell>
          <cell r="K27">
            <v>27.130943987791408</v>
          </cell>
          <cell r="L27">
            <v>30.444743670989389</v>
          </cell>
          <cell r="M27">
            <v>28.094535223654923</v>
          </cell>
          <cell r="N27">
            <v>32.964475041877975</v>
          </cell>
          <cell r="O27">
            <v>33.966696804830221</v>
          </cell>
          <cell r="P27">
            <v>41.058032879088955</v>
          </cell>
          <cell r="Q27">
            <v>44.683765537500214</v>
          </cell>
          <cell r="R27">
            <v>45.714326935617784</v>
          </cell>
          <cell r="S27">
            <v>52.338862085343102</v>
          </cell>
          <cell r="T27">
            <v>421.50592336302719</v>
          </cell>
        </row>
        <row r="28">
          <cell r="F28" t="str">
            <v>Cuota de Valorización Obras Nacionales</v>
          </cell>
          <cell r="T28">
            <v>0</v>
          </cell>
        </row>
        <row r="29">
          <cell r="F29" t="str">
            <v>Tasas, Multas y contribuciones NEP</v>
          </cell>
          <cell r="H29">
            <v>2.971571263926239</v>
          </cell>
          <cell r="I29">
            <v>3.1</v>
          </cell>
          <cell r="J29">
            <v>2.6</v>
          </cell>
          <cell r="K29">
            <v>0.83203995389934704</v>
          </cell>
          <cell r="L29">
            <v>0.83235920128808694</v>
          </cell>
          <cell r="M29">
            <v>0.62458576923480202</v>
          </cell>
          <cell r="N29">
            <v>0.76403102564640202</v>
          </cell>
          <cell r="O29">
            <v>0.27889051282320099</v>
          </cell>
          <cell r="P29">
            <v>0.97611679488120406</v>
          </cell>
          <cell r="Q29">
            <v>4.7294671795248178</v>
          </cell>
          <cell r="R29">
            <v>2.372842346168766</v>
          </cell>
          <cell r="S29">
            <v>3.2095138846383717</v>
          </cell>
          <cell r="T29">
            <v>23.291417932031241</v>
          </cell>
        </row>
        <row r="30">
          <cell r="F30" t="str">
            <v>Contribución Hidrocarburos</v>
          </cell>
          <cell r="H30">
            <v>22</v>
          </cell>
          <cell r="I30">
            <v>22</v>
          </cell>
          <cell r="J30">
            <v>22</v>
          </cell>
          <cell r="K30">
            <v>23</v>
          </cell>
          <cell r="L30">
            <v>26.92924657871426</v>
          </cell>
          <cell r="M30">
            <v>26.163933174329078</v>
          </cell>
          <cell r="N30">
            <v>28.791741525193945</v>
          </cell>
          <cell r="O30">
            <v>31.365999571845165</v>
          </cell>
          <cell r="P30">
            <v>35.89258817170775</v>
          </cell>
          <cell r="Q30">
            <v>37.614982077884349</v>
          </cell>
          <cell r="R30">
            <v>39.681940737265919</v>
          </cell>
          <cell r="S30">
            <v>42.410028342390405</v>
          </cell>
          <cell r="T30">
            <v>357.85046017933087</v>
          </cell>
        </row>
        <row r="31">
          <cell r="F31" t="str">
            <v>5% Contratos Obras Públicas Ley104/93</v>
          </cell>
          <cell r="H31">
            <v>4.2272978449069809</v>
          </cell>
          <cell r="I31">
            <v>3.7</v>
          </cell>
          <cell r="J31">
            <v>1.7</v>
          </cell>
          <cell r="K31">
            <v>2.2989040338920601</v>
          </cell>
          <cell r="L31">
            <v>2.6831378909870427</v>
          </cell>
          <cell r="M31">
            <v>1.3060162800910444</v>
          </cell>
          <cell r="N31">
            <v>3.4087024910376238</v>
          </cell>
          <cell r="O31">
            <v>2.3218067201618524</v>
          </cell>
          <cell r="P31">
            <v>0</v>
          </cell>
          <cell r="Q31">
            <v>2.3393162800910448</v>
          </cell>
          <cell r="R31">
            <v>3.6595438521831016</v>
          </cell>
          <cell r="S31">
            <v>6.7193198583143285</v>
          </cell>
          <cell r="T31">
            <v>34.364045251665075</v>
          </cell>
        </row>
        <row r="32">
          <cell r="F32" t="str">
            <v>Telefonía Celular</v>
          </cell>
          <cell r="T32">
            <v>0</v>
          </cell>
        </row>
        <row r="33">
          <cell r="F33" t="str">
            <v>Concesiones</v>
          </cell>
          <cell r="H33">
            <v>0</v>
          </cell>
          <cell r="I33">
            <v>0</v>
          </cell>
          <cell r="J33">
            <v>5</v>
          </cell>
          <cell r="K33">
            <v>1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4.1893279124999996</v>
          </cell>
          <cell r="Q33">
            <v>0</v>
          </cell>
          <cell r="R33">
            <v>0</v>
          </cell>
          <cell r="S33">
            <v>0</v>
          </cell>
          <cell r="T33">
            <v>6</v>
          </cell>
        </row>
        <row r="34">
          <cell r="F34" t="str">
            <v>-</v>
          </cell>
          <cell r="G34" t="str">
            <v>Larga Distancia Nacional</v>
          </cell>
          <cell r="T34">
            <v>0</v>
          </cell>
        </row>
        <row r="35">
          <cell r="F35" t="str">
            <v>-</v>
          </cell>
          <cell r="G35" t="str">
            <v>Larga Distancia Internacional</v>
          </cell>
          <cell r="P35">
            <v>0</v>
          </cell>
          <cell r="T35">
            <v>0</v>
          </cell>
        </row>
        <row r="36">
          <cell r="F36" t="str">
            <v>-</v>
          </cell>
          <cell r="G36" t="str">
            <v>Sociedades Portuarias</v>
          </cell>
          <cell r="J36">
            <v>5</v>
          </cell>
          <cell r="K36">
            <v>1</v>
          </cell>
          <cell r="T36">
            <v>6</v>
          </cell>
        </row>
        <row r="37">
          <cell r="F37" t="str">
            <v>-</v>
          </cell>
          <cell r="G37" t="str">
            <v>Otras</v>
          </cell>
          <cell r="T37">
            <v>0</v>
          </cell>
        </row>
        <row r="38">
          <cell r="F38" t="str">
            <v>Contraprestación Icel-Corelca</v>
          </cell>
          <cell r="T38">
            <v>0</v>
          </cell>
        </row>
        <row r="39">
          <cell r="F39" t="str">
            <v>Otros No Tributarios</v>
          </cell>
          <cell r="S39">
            <v>0</v>
          </cell>
          <cell r="T39">
            <v>0</v>
          </cell>
        </row>
        <row r="40">
          <cell r="S40">
            <v>0</v>
          </cell>
          <cell r="T40">
            <v>0</v>
          </cell>
        </row>
        <row r="41">
          <cell r="D41" t="str">
            <v>2.</v>
          </cell>
          <cell r="E41" t="str">
            <v>RECURSOS DE CAPITAL</v>
          </cell>
          <cell r="H41">
            <v>380.3766812835384</v>
          </cell>
          <cell r="I41">
            <v>322.88941108690256</v>
          </cell>
          <cell r="J41">
            <v>550.46291219979003</v>
          </cell>
          <cell r="K41">
            <v>547.47000605516428</v>
          </cell>
          <cell r="L41">
            <v>691.74724401334356</v>
          </cell>
          <cell r="M41">
            <v>458.26088052744848</v>
          </cell>
          <cell r="N41">
            <v>935.30210455721863</v>
          </cell>
          <cell r="O41">
            <v>619.38038208058447</v>
          </cell>
          <cell r="P41">
            <v>918.61479200045471</v>
          </cell>
          <cell r="Q41">
            <v>254.76736858995878</v>
          </cell>
          <cell r="R41">
            <v>291.55501629747278</v>
          </cell>
          <cell r="S41">
            <v>378.68662325666514</v>
          </cell>
          <cell r="T41">
            <v>6309.1904219485423</v>
          </cell>
        </row>
        <row r="42">
          <cell r="E42" t="str">
            <v>2.1</v>
          </cell>
          <cell r="F42" t="str">
            <v>CREDITO EXTERNO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F43" t="str">
            <v>Banca Multilateral</v>
          </cell>
          <cell r="T43">
            <v>0</v>
          </cell>
        </row>
        <row r="44">
          <cell r="F44" t="str">
            <v>Banca Comercial</v>
          </cell>
          <cell r="T44">
            <v>0</v>
          </cell>
        </row>
        <row r="45">
          <cell r="F45" t="str">
            <v>Bonos Resol. 4308/94</v>
          </cell>
          <cell r="T45">
            <v>0</v>
          </cell>
        </row>
        <row r="46">
          <cell r="F46" t="str">
            <v>Bonos Externos</v>
          </cell>
          <cell r="T46">
            <v>0</v>
          </cell>
        </row>
        <row r="47">
          <cell r="T47">
            <v>0</v>
          </cell>
        </row>
        <row r="48">
          <cell r="E48" t="str">
            <v>2.2</v>
          </cell>
          <cell r="F48" t="str">
            <v>CREDITO INTERNO</v>
          </cell>
          <cell r="H48">
            <v>366.71800000000002</v>
          </cell>
          <cell r="I48">
            <v>230.15110914380179</v>
          </cell>
          <cell r="J48">
            <v>377.76291219978998</v>
          </cell>
          <cell r="K48">
            <v>517.47121621495808</v>
          </cell>
          <cell r="L48">
            <v>670.7728257158501</v>
          </cell>
          <cell r="M48">
            <v>287.71872338100593</v>
          </cell>
          <cell r="N48">
            <v>750.70593967956142</v>
          </cell>
          <cell r="O48">
            <v>459.4886352406653</v>
          </cell>
          <cell r="P48">
            <v>729.08154953300777</v>
          </cell>
          <cell r="Q48">
            <v>225.46232428525028</v>
          </cell>
          <cell r="R48">
            <v>244.73463382372159</v>
          </cell>
          <cell r="S48">
            <v>195.65699999999998</v>
          </cell>
          <cell r="T48">
            <v>5015.4018692176123</v>
          </cell>
        </row>
        <row r="49">
          <cell r="F49" t="str">
            <v>TES Convenidos</v>
          </cell>
          <cell r="H49">
            <v>116.718</v>
          </cell>
          <cell r="I49">
            <v>76.635999999999996</v>
          </cell>
          <cell r="J49">
            <v>129.99199999999999</v>
          </cell>
          <cell r="K49">
            <v>266.02800000000002</v>
          </cell>
          <cell r="L49">
            <v>151.977</v>
          </cell>
          <cell r="M49">
            <v>62.365000000000002</v>
          </cell>
          <cell r="N49">
            <v>92.058999999999997</v>
          </cell>
          <cell r="O49">
            <v>85.102000000000004</v>
          </cell>
          <cell r="P49">
            <v>382.45</v>
          </cell>
          <cell r="Q49">
            <v>101.036</v>
          </cell>
          <cell r="R49">
            <v>140.01499999999999</v>
          </cell>
          <cell r="S49">
            <v>195.65699999999998</v>
          </cell>
          <cell r="T49">
            <v>1759.7119999999998</v>
          </cell>
        </row>
        <row r="50">
          <cell r="F50" t="str">
            <v>-</v>
          </cell>
          <cell r="G50" t="str">
            <v>ISS</v>
          </cell>
          <cell r="H50">
            <v>66.718000000000004</v>
          </cell>
          <cell r="I50">
            <v>76.635999999999996</v>
          </cell>
          <cell r="J50">
            <v>107.092</v>
          </cell>
          <cell r="K50">
            <v>265.02800000000002</v>
          </cell>
          <cell r="L50">
            <v>97.777000000000001</v>
          </cell>
          <cell r="M50">
            <v>40.265000000000001</v>
          </cell>
          <cell r="N50">
            <v>92.058999999999997</v>
          </cell>
          <cell r="O50">
            <v>85.102000000000004</v>
          </cell>
          <cell r="P50">
            <v>296.23500000000001</v>
          </cell>
          <cell r="Q50">
            <v>0</v>
          </cell>
          <cell r="R50">
            <v>0</v>
          </cell>
          <cell r="S50">
            <v>0</v>
          </cell>
          <cell r="T50">
            <v>1126.9119999999998</v>
          </cell>
        </row>
        <row r="51">
          <cell r="F51" t="str">
            <v>-</v>
          </cell>
          <cell r="G51" t="str">
            <v>Telecom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F52" t="str">
            <v>-</v>
          </cell>
          <cell r="G52" t="str">
            <v>Ecopetrol</v>
          </cell>
          <cell r="H52">
            <v>50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50</v>
          </cell>
        </row>
        <row r="53">
          <cell r="F53" t="str">
            <v>-</v>
          </cell>
          <cell r="G53" t="str">
            <v>Otros</v>
          </cell>
          <cell r="H53">
            <v>0</v>
          </cell>
          <cell r="I53">
            <v>0</v>
          </cell>
          <cell r="J53">
            <v>22.9</v>
          </cell>
          <cell r="K53">
            <v>1</v>
          </cell>
          <cell r="L53">
            <v>54.2</v>
          </cell>
          <cell r="M53">
            <v>22.1</v>
          </cell>
          <cell r="N53">
            <v>70</v>
          </cell>
          <cell r="O53">
            <v>70</v>
          </cell>
          <cell r="P53">
            <v>74.599999999999994</v>
          </cell>
          <cell r="Q53">
            <v>32.6</v>
          </cell>
          <cell r="R53">
            <v>32.6</v>
          </cell>
          <cell r="S53">
            <v>202.79999999999998</v>
          </cell>
          <cell r="T53">
            <v>582.79999999999995</v>
          </cell>
        </row>
        <row r="54">
          <cell r="F54" t="str">
            <v>TES Subastas</v>
          </cell>
          <cell r="H54">
            <v>100</v>
          </cell>
          <cell r="I54">
            <v>91.8</v>
          </cell>
          <cell r="J54">
            <v>91.8</v>
          </cell>
          <cell r="K54">
            <v>91.8</v>
          </cell>
          <cell r="L54">
            <v>160.82836400000002</v>
          </cell>
          <cell r="M54">
            <v>145.68512794082542</v>
          </cell>
          <cell r="N54">
            <v>177.58576494394242</v>
          </cell>
          <cell r="O54">
            <v>120.00641697117565</v>
          </cell>
          <cell r="P54">
            <v>115.87254878652655</v>
          </cell>
          <cell r="Q54">
            <v>124.42632428525027</v>
          </cell>
          <cell r="R54">
            <v>4.719633823721594</v>
          </cell>
          <cell r="S54">
            <v>0</v>
          </cell>
          <cell r="T54">
            <v>1224.5241807514419</v>
          </cell>
        </row>
        <row r="55">
          <cell r="F55" t="str">
            <v>TES Inversión Forzosa</v>
          </cell>
          <cell r="H55">
            <v>150</v>
          </cell>
          <cell r="I55">
            <v>61.715109143801804</v>
          </cell>
          <cell r="J55">
            <v>155.97091219979001</v>
          </cell>
          <cell r="K55">
            <v>159.64321621495799</v>
          </cell>
          <cell r="L55">
            <v>195.95822258717899</v>
          </cell>
          <cell r="M55">
            <v>79.668595440180496</v>
          </cell>
          <cell r="N55">
            <v>360.06117473561909</v>
          </cell>
          <cell r="O55">
            <v>204.3802182694896</v>
          </cell>
          <cell r="P55">
            <v>130.75900074648132</v>
          </cell>
          <cell r="Q55">
            <v>0</v>
          </cell>
          <cell r="R55">
            <v>0</v>
          </cell>
          <cell r="S55">
            <v>0</v>
          </cell>
          <cell r="T55">
            <v>1498.1564493374995</v>
          </cell>
        </row>
        <row r="56">
          <cell r="F56" t="str">
            <v>Bonos de Seguridad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62.009239128671091</v>
          </cell>
          <cell r="M56">
            <v>0</v>
          </cell>
          <cell r="N56">
            <v>121</v>
          </cell>
          <cell r="O56">
            <v>50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233.00923912867108</v>
          </cell>
        </row>
        <row r="57">
          <cell r="F57" t="str">
            <v>TES de corto plazo</v>
          </cell>
          <cell r="H57">
            <v>0</v>
          </cell>
          <cell r="I57">
            <v>0</v>
          </cell>
          <cell r="K57">
            <v>0</v>
          </cell>
          <cell r="L57">
            <v>100</v>
          </cell>
          <cell r="M57">
            <v>0</v>
          </cell>
          <cell r="N57">
            <v>0</v>
          </cell>
          <cell r="O57">
            <v>0</v>
          </cell>
          <cell r="P57">
            <v>100</v>
          </cell>
          <cell r="Q57">
            <v>0</v>
          </cell>
          <cell r="R57">
            <v>100</v>
          </cell>
          <cell r="S57">
            <v>0</v>
          </cell>
          <cell r="T57">
            <v>300</v>
          </cell>
        </row>
        <row r="58">
          <cell r="K58">
            <v>0</v>
          </cell>
          <cell r="L58">
            <v>100</v>
          </cell>
          <cell r="M58">
            <v>0</v>
          </cell>
          <cell r="N58">
            <v>0</v>
          </cell>
          <cell r="O58">
            <v>0</v>
          </cell>
          <cell r="P58">
            <v>100</v>
          </cell>
          <cell r="Q58">
            <v>0</v>
          </cell>
          <cell r="R58">
            <v>100</v>
          </cell>
          <cell r="S58">
            <v>0</v>
          </cell>
          <cell r="T58">
            <v>300</v>
          </cell>
        </row>
        <row r="59">
          <cell r="E59" t="str">
            <v>2.3.</v>
          </cell>
          <cell r="F59" t="str">
            <v>OTROS RECURSOS DE CAPITAL</v>
          </cell>
          <cell r="H59">
            <v>13.658681283538403</v>
          </cell>
          <cell r="I59">
            <v>92.738301943100765</v>
          </cell>
          <cell r="J59">
            <v>172.7</v>
          </cell>
          <cell r="K59">
            <v>29.998789840206186</v>
          </cell>
          <cell r="L59">
            <v>20.974418297493415</v>
          </cell>
          <cell r="M59">
            <v>170.54215714644255</v>
          </cell>
          <cell r="N59">
            <v>184.59616487765717</v>
          </cell>
          <cell r="O59">
            <v>159.89174683991916</v>
          </cell>
          <cell r="P59">
            <v>189.53324246744697</v>
          </cell>
          <cell r="Q59">
            <v>29.305044304708506</v>
          </cell>
          <cell r="R59">
            <v>46.820382473751181</v>
          </cell>
          <cell r="S59">
            <v>183.02962325666513</v>
          </cell>
          <cell r="T59">
            <v>1293.7885527309295</v>
          </cell>
        </row>
        <row r="60">
          <cell r="F60" t="str">
            <v>Recuperación de Cartera SPNF</v>
          </cell>
          <cell r="H60">
            <v>1.5389999999999999</v>
          </cell>
          <cell r="I60">
            <v>2.1778</v>
          </cell>
          <cell r="J60">
            <v>20.100000000000001</v>
          </cell>
          <cell r="K60">
            <v>0.223</v>
          </cell>
          <cell r="L60">
            <v>3.2370000000000001</v>
          </cell>
          <cell r="M60">
            <v>25.085000000000001</v>
          </cell>
          <cell r="N60">
            <v>1.096689375721686</v>
          </cell>
          <cell r="O60">
            <v>1.4323977912433654</v>
          </cell>
          <cell r="P60">
            <v>12.204177175122091</v>
          </cell>
          <cell r="Q60">
            <v>1.6509677743996103</v>
          </cell>
          <cell r="R60">
            <v>1.397563418328972</v>
          </cell>
          <cell r="S60">
            <v>21.756404465184275</v>
          </cell>
          <cell r="T60">
            <v>91.899999999999991</v>
          </cell>
        </row>
        <row r="61">
          <cell r="F61" t="str">
            <v>Recuperación de Cartera SPF</v>
          </cell>
          <cell r="S61">
            <v>8.1000000000000014</v>
          </cell>
          <cell r="T61">
            <v>8.1000000000000014</v>
          </cell>
        </row>
        <row r="62">
          <cell r="F62" t="str">
            <v>Rendimientos Financieros Portafolio</v>
          </cell>
          <cell r="I62">
            <v>2</v>
          </cell>
          <cell r="J62">
            <v>3</v>
          </cell>
          <cell r="K62">
            <v>7</v>
          </cell>
          <cell r="L62">
            <v>5.7633723330006204</v>
          </cell>
          <cell r="M62">
            <v>4.519024780865009</v>
          </cell>
          <cell r="N62">
            <v>12.366200009698105</v>
          </cell>
          <cell r="O62">
            <v>11.567340970263652</v>
          </cell>
          <cell r="P62">
            <v>9.033778604086141</v>
          </cell>
          <cell r="Q62">
            <v>8.9142718220435455</v>
          </cell>
          <cell r="R62">
            <v>9.088742890797322</v>
          </cell>
          <cell r="S62">
            <v>10.206095067016435</v>
          </cell>
          <cell r="T62">
            <v>83.458826477770828</v>
          </cell>
        </row>
        <row r="63">
          <cell r="F63" t="str">
            <v>Rendimientos Financieros Entidades</v>
          </cell>
          <cell r="H63">
            <v>2</v>
          </cell>
          <cell r="I63">
            <v>2.0664580924855489</v>
          </cell>
          <cell r="J63">
            <v>2</v>
          </cell>
          <cell r="K63">
            <v>15</v>
          </cell>
          <cell r="L63">
            <v>3.03890895953757</v>
          </cell>
          <cell r="M63">
            <v>4.5676748950433073</v>
          </cell>
          <cell r="N63">
            <v>10.852332334209898</v>
          </cell>
          <cell r="O63">
            <v>1.2297586255885826</v>
          </cell>
          <cell r="P63">
            <v>1.3175985274163389</v>
          </cell>
          <cell r="Q63">
            <v>7.7043802819906304</v>
          </cell>
          <cell r="R63">
            <v>1.3175985274163389</v>
          </cell>
          <cell r="S63">
            <v>15.010656808334909</v>
          </cell>
          <cell r="T63">
            <v>66.105367052023112</v>
          </cell>
        </row>
        <row r="64">
          <cell r="F64" t="str">
            <v>Donaciones</v>
          </cell>
          <cell r="R64">
            <v>9.25</v>
          </cell>
          <cell r="S64">
            <v>9.25</v>
          </cell>
          <cell r="T64">
            <v>18.5</v>
          </cell>
        </row>
        <row r="65">
          <cell r="F65" t="str">
            <v>Apalancamiento de Betania</v>
          </cell>
          <cell r="T65">
            <v>0</v>
          </cell>
        </row>
        <row r="66">
          <cell r="F66" t="str">
            <v>Enajenación de Activos</v>
          </cell>
          <cell r="H66">
            <v>0</v>
          </cell>
          <cell r="I66">
            <v>76.135000000000005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76.135000000000005</v>
          </cell>
        </row>
        <row r="67">
          <cell r="F67" t="str">
            <v>-</v>
          </cell>
          <cell r="G67" t="str">
            <v>Banco Popular</v>
          </cell>
          <cell r="T67">
            <v>0</v>
          </cell>
        </row>
        <row r="68">
          <cell r="F68" t="str">
            <v>-</v>
          </cell>
          <cell r="G68" t="str">
            <v>Betania</v>
          </cell>
          <cell r="T68">
            <v>0</v>
          </cell>
        </row>
        <row r="69">
          <cell r="F69" t="str">
            <v>-</v>
          </cell>
          <cell r="G69" t="str">
            <v>Termotasajero</v>
          </cell>
          <cell r="T69">
            <v>0</v>
          </cell>
        </row>
        <row r="70">
          <cell r="F70" t="str">
            <v>-</v>
          </cell>
          <cell r="G70" t="str">
            <v>Termocartagena</v>
          </cell>
          <cell r="T70">
            <v>0</v>
          </cell>
        </row>
        <row r="71">
          <cell r="F71" t="str">
            <v>-</v>
          </cell>
          <cell r="G71" t="str">
            <v>Chivor</v>
          </cell>
          <cell r="T71">
            <v>0</v>
          </cell>
        </row>
        <row r="72">
          <cell r="F72" t="str">
            <v>-</v>
          </cell>
          <cell r="G72" t="str">
            <v>Cerromatoso</v>
          </cell>
          <cell r="I72">
            <v>76.135000000000005</v>
          </cell>
          <cell r="T72">
            <v>76.135000000000005</v>
          </cell>
        </row>
        <row r="73">
          <cell r="F73" t="str">
            <v>-</v>
          </cell>
          <cell r="G73" t="str">
            <v>Carbocol</v>
          </cell>
          <cell r="T73">
            <v>0</v>
          </cell>
        </row>
        <row r="74">
          <cell r="F74" t="str">
            <v>-</v>
          </cell>
          <cell r="G74" t="str">
            <v>Epsa</v>
          </cell>
          <cell r="T74">
            <v>0</v>
          </cell>
        </row>
        <row r="75">
          <cell r="F75" t="str">
            <v>Reintegros</v>
          </cell>
          <cell r="H75">
            <v>10</v>
          </cell>
          <cell r="I75">
            <v>10</v>
          </cell>
          <cell r="J75">
            <v>6.1</v>
          </cell>
          <cell r="K75">
            <v>3.3475823492852701</v>
          </cell>
          <cell r="L75">
            <v>2.7996517268046435</v>
          </cell>
          <cell r="M75">
            <v>14.958101911085247</v>
          </cell>
          <cell r="N75">
            <v>4.0419431580274763</v>
          </cell>
          <cell r="O75">
            <v>22.383449452823548</v>
          </cell>
          <cell r="P75">
            <v>18.579267657032968</v>
          </cell>
          <cell r="Q75">
            <v>3.9626893706151733</v>
          </cell>
          <cell r="R75">
            <v>4.7552272447382089</v>
          </cell>
          <cell r="S75">
            <v>28.219051415193622</v>
          </cell>
          <cell r="T75">
            <v>129.14696428560617</v>
          </cell>
        </row>
        <row r="76">
          <cell r="F76" t="str">
            <v>-</v>
          </cell>
          <cell r="G76" t="str">
            <v>Exigibles</v>
          </cell>
          <cell r="T76">
            <v>0</v>
          </cell>
        </row>
        <row r="77">
          <cell r="F77" t="str">
            <v>-</v>
          </cell>
          <cell r="G77" t="str">
            <v>No Exigibles</v>
          </cell>
          <cell r="H77">
            <v>10</v>
          </cell>
          <cell r="I77">
            <v>10</v>
          </cell>
          <cell r="J77">
            <v>6.1</v>
          </cell>
          <cell r="K77">
            <v>3.3475823492852701</v>
          </cell>
          <cell r="L77">
            <v>2.7996517268046435</v>
          </cell>
          <cell r="M77">
            <v>14.958101911085247</v>
          </cell>
          <cell r="N77">
            <v>4.0419431580274763</v>
          </cell>
          <cell r="O77">
            <v>22.383449452823548</v>
          </cell>
          <cell r="P77">
            <v>18.579267657032968</v>
          </cell>
          <cell r="Q77">
            <v>3.9626893706151733</v>
          </cell>
          <cell r="R77">
            <v>4.7552272447382089</v>
          </cell>
          <cell r="S77">
            <v>28.219051415193622</v>
          </cell>
          <cell r="T77">
            <v>129.14696428560617</v>
          </cell>
        </row>
        <row r="78">
          <cell r="F78" t="str">
            <v>Recursos No Apropiados</v>
          </cell>
          <cell r="H78">
            <v>0.11968128353840318</v>
          </cell>
          <cell r="I78">
            <v>0.35904385061520949</v>
          </cell>
          <cell r="J78">
            <v>3.3</v>
          </cell>
          <cell r="K78">
            <v>4.4282074909209204</v>
          </cell>
          <cell r="L78">
            <v>6.1354852781505809</v>
          </cell>
          <cell r="M78">
            <v>4.8211555594489761</v>
          </cell>
          <cell r="N78">
            <v>0</v>
          </cell>
          <cell r="O78">
            <v>0</v>
          </cell>
          <cell r="P78">
            <v>4.2484205037894229</v>
          </cell>
          <cell r="Q78">
            <v>0.57273505565954475</v>
          </cell>
          <cell r="R78">
            <v>3.1029503924703397</v>
          </cell>
          <cell r="S78">
            <v>5.1546155009359014</v>
          </cell>
          <cell r="T78">
            <v>32.2422949155293</v>
          </cell>
        </row>
        <row r="79">
          <cell r="F79" t="str">
            <v>Excedentes Financieros</v>
          </cell>
          <cell r="H79">
            <v>0</v>
          </cell>
          <cell r="I79">
            <v>0</v>
          </cell>
          <cell r="J79">
            <v>138.19999999999999</v>
          </cell>
          <cell r="K79">
            <v>0</v>
          </cell>
          <cell r="L79">
            <v>0</v>
          </cell>
          <cell r="M79">
            <v>116.5912</v>
          </cell>
          <cell r="N79">
            <v>156.239</v>
          </cell>
          <cell r="O79">
            <v>123.2788</v>
          </cell>
          <cell r="P79">
            <v>144.15</v>
          </cell>
          <cell r="Q79">
            <v>6.5</v>
          </cell>
          <cell r="R79">
            <v>17.908300000000001</v>
          </cell>
          <cell r="S79">
            <v>56.332799999999999</v>
          </cell>
          <cell r="T79">
            <v>759.20010000000002</v>
          </cell>
        </row>
        <row r="80">
          <cell r="F80" t="str">
            <v>-</v>
          </cell>
          <cell r="G80" t="str">
            <v>Ecopetrol</v>
          </cell>
          <cell r="N80">
            <v>103.5</v>
          </cell>
          <cell r="P80">
            <v>103.5</v>
          </cell>
          <cell r="S80">
            <v>0</v>
          </cell>
          <cell r="T80">
            <v>207</v>
          </cell>
        </row>
        <row r="81">
          <cell r="F81" t="str">
            <v>-</v>
          </cell>
          <cell r="G81" t="str">
            <v>Banco de la República</v>
          </cell>
          <cell r="J81">
            <v>138.19999999999999</v>
          </cell>
          <cell r="T81">
            <v>138.19999999999999</v>
          </cell>
        </row>
        <row r="82">
          <cell r="F82" t="str">
            <v>-</v>
          </cell>
          <cell r="G82" t="str">
            <v>Resto</v>
          </cell>
          <cell r="M82">
            <v>116.5912</v>
          </cell>
          <cell r="N82">
            <v>52.738999999999997</v>
          </cell>
          <cell r="O82">
            <v>123.2788</v>
          </cell>
          <cell r="P82">
            <v>40.650000000000006</v>
          </cell>
          <cell r="Q82">
            <v>6.5</v>
          </cell>
          <cell r="R82">
            <v>17.908300000000001</v>
          </cell>
          <cell r="S82">
            <v>56.332799999999999</v>
          </cell>
          <cell r="T82">
            <v>414.00010000000003</v>
          </cell>
        </row>
        <row r="83">
          <cell r="F83" t="str">
            <v>Otros</v>
          </cell>
          <cell r="S83">
            <v>29</v>
          </cell>
          <cell r="T83">
            <v>29</v>
          </cell>
        </row>
        <row r="84">
          <cell r="S84">
            <v>29</v>
          </cell>
          <cell r="T84">
            <v>29</v>
          </cell>
        </row>
        <row r="85">
          <cell r="D85" t="str">
            <v>3.</v>
          </cell>
          <cell r="E85" t="str">
            <v>FONDOS ESPECIALES</v>
          </cell>
          <cell r="H85">
            <v>21.992685496589797</v>
          </cell>
          <cell r="I85">
            <v>20.685563195577181</v>
          </cell>
          <cell r="J85">
            <v>21.429380914338978</v>
          </cell>
          <cell r="K85">
            <v>21.971906138491516</v>
          </cell>
          <cell r="L85">
            <v>22.418774412177434</v>
          </cell>
          <cell r="M85">
            <v>41.195794960875382</v>
          </cell>
          <cell r="N85">
            <v>24.274859026641934</v>
          </cell>
          <cell r="O85">
            <v>18.548787561453171</v>
          </cell>
          <cell r="P85">
            <v>23.397012135488989</v>
          </cell>
          <cell r="Q85">
            <v>22.702260278133863</v>
          </cell>
          <cell r="R85">
            <v>36.766403708939031</v>
          </cell>
          <cell r="S85">
            <v>42.506902418778566</v>
          </cell>
          <cell r="T85">
            <v>315.92685562426436</v>
          </cell>
        </row>
        <row r="86">
          <cell r="E86" t="str">
            <v>Contribuciones Superintendencias</v>
          </cell>
          <cell r="H86">
            <v>5.2389612080578161</v>
          </cell>
          <cell r="I86">
            <v>3.5882298622438502</v>
          </cell>
          <cell r="J86">
            <v>2.5527331725103277</v>
          </cell>
          <cell r="K86">
            <v>2.4542626614275531</v>
          </cell>
          <cell r="L86">
            <v>0</v>
          </cell>
          <cell r="M86">
            <v>18.410924219910846</v>
          </cell>
          <cell r="N86">
            <v>3.7474472511144099</v>
          </cell>
          <cell r="O86">
            <v>0</v>
          </cell>
          <cell r="P86">
            <v>0.69475185735512635</v>
          </cell>
          <cell r="Q86">
            <v>0</v>
          </cell>
          <cell r="R86">
            <v>15.28728655120527</v>
          </cell>
          <cell r="S86">
            <v>18.376689767380064</v>
          </cell>
          <cell r="T86">
            <v>68.387811927983748</v>
          </cell>
        </row>
        <row r="87">
          <cell r="E87" t="str">
            <v>-</v>
          </cell>
          <cell r="F87" t="str">
            <v>Sociedades</v>
          </cell>
          <cell r="H87">
            <v>0.27555396711937097</v>
          </cell>
          <cell r="I87">
            <v>0.4</v>
          </cell>
          <cell r="J87">
            <v>0.55110793423874205</v>
          </cell>
          <cell r="K87">
            <v>0.41057541100786299</v>
          </cell>
          <cell r="L87">
            <v>0.5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6.0621872766261617</v>
          </cell>
          <cell r="S87">
            <v>7.7621872766261601</v>
          </cell>
          <cell r="T87">
            <v>15.961611865618298</v>
          </cell>
        </row>
        <row r="88">
          <cell r="E88" t="str">
            <v>-</v>
          </cell>
          <cell r="F88" t="str">
            <v>Contraloría</v>
          </cell>
          <cell r="H88">
            <v>2.7203020637898687</v>
          </cell>
          <cell r="I88">
            <v>1.8</v>
          </cell>
          <cell r="J88">
            <v>0.155534709193246</v>
          </cell>
          <cell r="K88">
            <v>0.155534709193246</v>
          </cell>
          <cell r="L88">
            <v>1</v>
          </cell>
          <cell r="M88">
            <v>0.9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0.4</v>
          </cell>
          <cell r="T88">
            <v>7.1313714821763607</v>
          </cell>
        </row>
        <row r="89">
          <cell r="E89" t="str">
            <v>-</v>
          </cell>
          <cell r="F89" t="str">
            <v>Subsidio Familiar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1.6878571428571429</v>
          </cell>
          <cell r="S89">
            <v>2.363</v>
          </cell>
          <cell r="T89">
            <v>4.0508571428571427</v>
          </cell>
        </row>
        <row r="90">
          <cell r="E90" t="str">
            <v>-</v>
          </cell>
          <cell r="F90" t="str">
            <v>Superbancaria</v>
          </cell>
          <cell r="H90">
            <v>0</v>
          </cell>
          <cell r="I90">
            <v>0.34737592867756317</v>
          </cell>
          <cell r="J90">
            <v>0</v>
          </cell>
          <cell r="K90">
            <v>0</v>
          </cell>
          <cell r="L90">
            <v>0</v>
          </cell>
          <cell r="M90">
            <v>11.690924219910801</v>
          </cell>
          <cell r="N90">
            <v>2.7474472511144099</v>
          </cell>
          <cell r="O90">
            <v>0</v>
          </cell>
          <cell r="P90">
            <v>0.79475185735512599</v>
          </cell>
          <cell r="Q90">
            <v>0</v>
          </cell>
          <cell r="R90">
            <v>3.5225007429420496</v>
          </cell>
          <cell r="S90">
            <v>3.0225007429420496</v>
          </cell>
          <cell r="T90">
            <v>22.125500742941998</v>
          </cell>
        </row>
        <row r="91">
          <cell r="E91" t="str">
            <v>-</v>
          </cell>
          <cell r="F91" t="str">
            <v>Industria y Comercio</v>
          </cell>
          <cell r="H91">
            <v>0.39027069438995687</v>
          </cell>
          <cell r="I91">
            <v>0.4</v>
          </cell>
          <cell r="J91">
            <v>0.97567673597489202</v>
          </cell>
          <cell r="K91">
            <v>1.2664284032954101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0.88054138877991395</v>
          </cell>
          <cell r="S91">
            <v>4.9513534719497798</v>
          </cell>
          <cell r="T91">
            <v>8.864270694389953</v>
          </cell>
        </row>
        <row r="92">
          <cell r="E92" t="str">
            <v>-</v>
          </cell>
          <cell r="F92" t="str">
            <v>Nacional de Valores</v>
          </cell>
          <cell r="H92">
            <v>1.4797999999999998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1.3841999999999999</v>
          </cell>
          <cell r="S92">
            <v>1.3841999999999999</v>
          </cell>
          <cell r="T92">
            <v>4.2481999999999998</v>
          </cell>
        </row>
        <row r="93">
          <cell r="E93" t="str">
            <v>-</v>
          </cell>
          <cell r="F93" t="str">
            <v>Salud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E94" t="str">
            <v>-</v>
          </cell>
          <cell r="F94" t="str">
            <v>Puertos</v>
          </cell>
          <cell r="H94">
            <v>0.37303448275862067</v>
          </cell>
          <cell r="I94">
            <v>0.49737931034482757</v>
          </cell>
          <cell r="J94">
            <v>0.87041379310344802</v>
          </cell>
          <cell r="K94">
            <v>0.62172413793103498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1.7</v>
          </cell>
          <cell r="S94">
            <v>1.9434482758620699</v>
          </cell>
          <cell r="T94">
            <v>6.0060000000000011</v>
          </cell>
        </row>
        <row r="95">
          <cell r="E95" t="str">
            <v>-</v>
          </cell>
          <cell r="F95" t="str">
            <v>Servicios Públicos Domiciliarios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E96" t="str">
            <v>Fondo de Defensa Nacional</v>
          </cell>
          <cell r="H96">
            <v>0</v>
          </cell>
          <cell r="I96">
            <v>0</v>
          </cell>
          <cell r="J96">
            <v>2.0767363583403453</v>
          </cell>
          <cell r="K96">
            <v>0</v>
          </cell>
          <cell r="L96">
            <v>2.1445764127127966</v>
          </cell>
          <cell r="M96">
            <v>3.4612272639005761</v>
          </cell>
          <cell r="N96">
            <v>2.0767363583403453</v>
          </cell>
          <cell r="O96">
            <v>0</v>
          </cell>
          <cell r="P96">
            <v>4.1534727166806906</v>
          </cell>
          <cell r="Q96">
            <v>4.1534727166806906</v>
          </cell>
          <cell r="R96">
            <v>3.3227781733445529</v>
          </cell>
          <cell r="S96">
            <v>1.1227781733445497</v>
          </cell>
          <cell r="T96">
            <v>22.511778173344545</v>
          </cell>
        </row>
        <row r="97">
          <cell r="E97" t="str">
            <v>Fondo de Estupefacientes</v>
          </cell>
          <cell r="H97">
            <v>0.1962242885319809</v>
          </cell>
          <cell r="I97">
            <v>0.1</v>
          </cell>
          <cell r="J97">
            <v>0.34241138348830702</v>
          </cell>
          <cell r="K97">
            <v>0.3924485770639618</v>
          </cell>
          <cell r="L97">
            <v>0.29433643279797134</v>
          </cell>
          <cell r="M97">
            <v>0.3924485770639618</v>
          </cell>
          <cell r="N97">
            <v>0.29433643279797134</v>
          </cell>
          <cell r="O97">
            <v>0.3924485770639618</v>
          </cell>
          <cell r="P97">
            <v>0.3924485770639618</v>
          </cell>
          <cell r="Q97">
            <v>0.3924485770639618</v>
          </cell>
          <cell r="R97">
            <v>0</v>
          </cell>
          <cell r="S97">
            <v>0.2</v>
          </cell>
          <cell r="T97">
            <v>3.3895514229360399</v>
          </cell>
        </row>
        <row r="98">
          <cell r="E98" t="str">
            <v>Fondo Rotatorio de Minas y Energía</v>
          </cell>
          <cell r="H98">
            <v>0</v>
          </cell>
          <cell r="I98">
            <v>0.49733333333333329</v>
          </cell>
          <cell r="J98">
            <v>0</v>
          </cell>
          <cell r="K98">
            <v>0</v>
          </cell>
          <cell r="L98">
            <v>0.74866666666666704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0.6</v>
          </cell>
          <cell r="T98">
            <v>1.8460000000000005</v>
          </cell>
        </row>
        <row r="99">
          <cell r="E99" t="str">
            <v>Fondo de Bienestar Social Dian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E100" t="str">
            <v>Financiación Sector Justicia</v>
          </cell>
          <cell r="H100">
            <v>2</v>
          </cell>
          <cell r="I100">
            <v>1.9</v>
          </cell>
          <cell r="J100">
            <v>1.9</v>
          </cell>
          <cell r="K100">
            <v>1.7</v>
          </cell>
          <cell r="L100">
            <v>2.15</v>
          </cell>
          <cell r="M100">
            <v>1.85</v>
          </cell>
          <cell r="N100">
            <v>8.5496599999999994</v>
          </cell>
          <cell r="O100">
            <v>8.5496599999999994</v>
          </cell>
          <cell r="P100">
            <v>8.5496599999999994</v>
          </cell>
          <cell r="Q100">
            <v>8.5496599999999994</v>
          </cell>
          <cell r="R100">
            <v>8.5496599999999994</v>
          </cell>
          <cell r="S100">
            <v>11.44966</v>
          </cell>
          <cell r="T100">
            <v>65.697959999999995</v>
          </cell>
        </row>
        <row r="101">
          <cell r="E101" t="str">
            <v>Contribución para la Descentralización</v>
          </cell>
          <cell r="H101">
            <v>14.557499999999999</v>
          </cell>
          <cell r="I101">
            <v>14.6</v>
          </cell>
          <cell r="J101">
            <v>14.557499999999999</v>
          </cell>
          <cell r="K101">
            <v>17.425194900000001</v>
          </cell>
          <cell r="L101">
            <v>17.0811949</v>
          </cell>
          <cell r="M101">
            <v>17.0811949</v>
          </cell>
          <cell r="N101">
            <v>9.6066789843892106</v>
          </cell>
          <cell r="O101">
            <v>9.6066789843892106</v>
          </cell>
          <cell r="P101">
            <v>9.6066789843892106</v>
          </cell>
          <cell r="Q101">
            <v>9.6066789843892106</v>
          </cell>
          <cell r="R101">
            <v>9.6066789843892106</v>
          </cell>
          <cell r="S101">
            <v>10.757774478053955</v>
          </cell>
          <cell r="T101">
            <v>154.09375410000001</v>
          </cell>
        </row>
        <row r="102">
          <cell r="E102" t="str">
            <v>Comisión Regulación Energía y Gas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E103" t="str">
            <v>Comisión Regulación Agua Potable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E104" t="str">
            <v>Comisión Regulación Telecomunicaciones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E105" t="str">
            <v>Unidad Minero-Energética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E106" t="str">
            <v>Compensación Canales Radioelétricos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E107" t="str">
            <v>Otros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D109" t="str">
            <v>4.</v>
          </cell>
          <cell r="E109" t="str">
            <v>INGRESOS POR DISTRIBUIR</v>
          </cell>
          <cell r="H109">
            <v>5.6520978946527904</v>
          </cell>
          <cell r="I109">
            <v>15.4147884272444</v>
          </cell>
          <cell r="J109">
            <v>11.2844003974697</v>
          </cell>
          <cell r="K109">
            <v>2.6923314382546799</v>
          </cell>
          <cell r="L109">
            <v>9.684751595645599</v>
          </cell>
          <cell r="M109">
            <v>12.567473159424969</v>
          </cell>
          <cell r="N109">
            <v>6.8334139344049625</v>
          </cell>
          <cell r="O109">
            <v>14.800599136654286</v>
          </cell>
          <cell r="P109">
            <v>6.8388235676887454</v>
          </cell>
          <cell r="Q109">
            <v>13.633625146306517</v>
          </cell>
          <cell r="R109">
            <v>4.9314737857612929</v>
          </cell>
          <cell r="S109">
            <v>15.794591269759209</v>
          </cell>
          <cell r="T109">
            <v>120.12836975326715</v>
          </cell>
        </row>
        <row r="110">
          <cell r="H110">
            <v>5.6520978946527904</v>
          </cell>
          <cell r="I110">
            <v>15.4147884272444</v>
          </cell>
          <cell r="J110">
            <v>11.2844003974697</v>
          </cell>
          <cell r="K110">
            <v>2.6923314382546799</v>
          </cell>
          <cell r="L110">
            <v>9.684751595645599</v>
          </cell>
          <cell r="M110">
            <v>12.567473159424969</v>
          </cell>
          <cell r="N110">
            <v>6.8334139344049625</v>
          </cell>
          <cell r="O110">
            <v>14.800599136654286</v>
          </cell>
          <cell r="P110">
            <v>6.8388235676887454</v>
          </cell>
          <cell r="Q110">
            <v>13.633625146306517</v>
          </cell>
          <cell r="R110">
            <v>4.9314737857612929</v>
          </cell>
          <cell r="S110">
            <v>15.794591269759209</v>
          </cell>
          <cell r="T110">
            <v>120.12836975326715</v>
          </cell>
        </row>
        <row r="111">
          <cell r="C111" t="str">
            <v>confis</v>
          </cell>
          <cell r="H111">
            <v>35845.782996527778</v>
          </cell>
          <cell r="S111" t="str">
            <v>c:\ingres97.xls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O DE GASOLINA"/>
      <sheetName val="MODELO DE TRANSF.IMPUESTOS"/>
      <sheetName val="SUPUESTOS BASICOS"/>
      <sheetName val="OPE DOLARES"/>
      <sheetName val="OPE PESOS"/>
      <sheetName val="OPE TOTALES"/>
      <sheetName val="Supuestos Macro"/>
      <sheetName val="Volumenes"/>
      <sheetName val="Precios"/>
      <sheetName val="OPEC Pesos y US$"/>
      <sheetName val="OPEC Pesos + US$"/>
      <sheetName val="Consolidado Diego"/>
      <sheetName val="CAJA MENSUAL PESOS"/>
      <sheetName val="CAJA MENSUAL DOLARES"/>
      <sheetName val="OPE CAJA PESOS"/>
      <sheetName val="OPE CAJA DOLARES"/>
      <sheetName val="OPE CAJA TOTAL"/>
      <sheetName val="FINANCIAMIENTO "/>
      <sheetName val="CONSOLIDADO"/>
      <sheetName val="RESUMENES"/>
      <sheetName val="INVERSIONES "/>
      <sheetName val="MODELO DE REGALÍAS"/>
      <sheetName val="GIROS SITUAD.FISCAL- 2000"/>
      <sheetName val="MODELO DE TRANSF_IMPUESTOS"/>
      <sheetName val="INFORMAC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-TRANSF"/>
      <sheetName val="LIQUI_TRANSF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ADDIST"/>
      <sheetName val="DISTRIBVTAS"/>
      <sheetName val="Datos"/>
      <sheetName val="PROVYOTF"/>
      <sheetName val="MFISICA"/>
      <sheetName val="Inv"/>
      <sheetName val="O&amp;A"/>
      <sheetName val="LIQUI-TRANSF"/>
      <sheetName val="MODELO DE GASOLI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Seguimiento CSF"/>
      <sheetName val="Resumen OPEF"/>
      <sheetName val="Resumen MES OPEF"/>
      <sheetName val="VIGN"/>
      <sheetName val="i"/>
      <sheetName val="Datos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00"/>
      <sheetName val="Pagos00"/>
      <sheetName val="Financiamiento00"/>
      <sheetName val="opetesorer"/>
      <sheetName val="CAIDAINGRESOS"/>
      <sheetName val="caidaTRAS.TERRIT"/>
      <sheetName val="inversion"/>
      <sheetName val="variacionapropiacion"/>
      <sheetName val="METAPAGOS.REZAGO(sincambio)"/>
      <sheetName val="REZAGO CON Y SIN ESPACIO"/>
      <sheetName val="REZAGO CON ESPACIO FISCAL(FMI)"/>
      <sheetName val="REZAGO CON ESPACIO FISCAL(F (2)"/>
      <sheetName val="REZAGO CON ESPACIO FISCAL (2)"/>
      <sheetName val="REZAGO CON ESPACIO FISCAL 4813"/>
      <sheetName val="REZAGO CON ESPACIO FISCAL M-25"/>
      <sheetName val="ESCENA(CON ESPACIO)"/>
      <sheetName val="ESCENA(CON Y SIN ESPACIO)"/>
      <sheetName val="ESCENARIOS(BASICO)"/>
      <sheetName val="DETALLE-DEUDA"/>
      <sheetName val="ESCENARIOS(BASICO) (2)"/>
      <sheetName val="DETALLE_DEU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(fmi)"/>
      <sheetName val="RESUOPE"/>
      <sheetName val="MODELO"/>
      <sheetName val="INGRESOS GOB"/>
      <sheetName val="PAGOS GOB"/>
      <sheetName val="FINANCIAMIENTO GOB"/>
      <sheetName val="INGRESOS"/>
      <sheetName val="DETALL SP Y GG"/>
      <sheetName val="EXEDENT FINANC Y UTILI"/>
      <sheetName val="CAMBIOS2001"/>
      <sheetName val="ING-PROY-02 "/>
      <sheetName val="LIQUIDACION98"/>
      <sheetName val="Hoja1"/>
      <sheetName val="APRyPAGO-TRANSFE"/>
      <sheetName val="BDGOBIERNO"/>
      <sheetName val="SGPET"/>
      <sheetName val="TRANSFERENCIAS"/>
      <sheetName val="FONPET PPTO"/>
      <sheetName val="TRANSF_REFORMA98"/>
      <sheetName val="COSTO LEY100"/>
      <sheetName val="FINANCIAMIENTO"/>
      <sheetName val="DIFERIDOS"/>
      <sheetName val="CONSOLIDADO  FMI"/>
      <sheetName val="PRES NETO"/>
      <sheetName val="DEUDA EXTERNA"/>
      <sheetName val="proyeccionTESJULIO"/>
      <sheetName val="PRIVATIZACIONES"/>
      <sheetName val="proyeccionTES (2)"/>
      <sheetName val="proyeccionTES"/>
      <sheetName val="RESUMEN"/>
      <sheetName val="RESUMEN CON PLAN"/>
      <sheetName val="PIB"/>
      <sheetName val="DEUDA"/>
      <sheetName val="RESUOPE (2)"/>
      <sheetName val="Liquidación"/>
      <sheetName val="PROYECCION2000"/>
      <sheetName val="Cuadros CONFIS"/>
      <sheetName val=" SP y GG Leo"/>
      <sheetName val="deuda interna"/>
      <sheetName val="Proyecto Reforma Tributaria"/>
      <sheetName val="excedentes financieros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DEUDA ALTERN"/>
      <sheetName val="Formato Largo"/>
      <sheetName val="MODGOBIE"/>
      <sheetName val="TRIBUTARIOS"/>
      <sheetName val="APORTES A SEGSO"/>
      <sheetName val="TERRITORIALES"/>
      <sheetName val="OTROS CAPITAL"/>
      <sheetName val="% PIB"/>
      <sheetName val="DETALLE SERV.PERS. Y GTOS.GRALS"/>
      <sheetName val="TES"/>
      <sheetName val="DEUDA EXTERNA Y PRES NETO"/>
      <sheetName val="GOBIERNO"/>
      <sheetName val="Gráfico1"/>
      <sheetName val="PROYECCION 2003"/>
      <sheetName val="RECLASIF"/>
      <sheetName val="DOSX100099"/>
      <sheetName val="CUADRES"/>
      <sheetName val="Gráfico3"/>
      <sheetName val="Gráfico2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CRSF"/>
      <sheetName val="Crecimiento pensiones Agosto05"/>
      <sheetName val="Dint. 01-0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7"/>
      <sheetName val="GPT"/>
      <sheetName val="GPN"/>
      <sheetName val="GPP"/>
      <sheetName val="GGT"/>
      <sheetName val="GGN"/>
      <sheetName val="GGP"/>
      <sheetName val="CUA1-3"/>
      <sheetName val="PLANOJUL13"/>
      <sheetName val="CUA1_3"/>
      <sheetName val="i"/>
      <sheetName val="Datos"/>
      <sheetName val="Seguimiento CSF"/>
      <sheetName val="Resumen OPEF"/>
      <sheetName val="Resumen MES OPEF"/>
      <sheetName val="VIGN"/>
      <sheetName val="SUPUE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 (2)"/>
      <sheetName val="extraordina (2)"/>
      <sheetName val="extraordina (constantes 2002)"/>
      <sheetName val="extraordinainicial"/>
      <sheetName val="extraorsin-inver"/>
      <sheetName val="extraordina"/>
      <sheetName val="98-2002"/>
      <sheetName val="cua2planfinanciero"/>
      <sheetName val="02-03"/>
      <sheetName val="Supuestos"/>
      <sheetName val="cua2conincrem"/>
      <sheetName val="cuadro10 real"/>
      <sheetName val="resto"/>
      <sheetName val="araña"/>
      <sheetName val="sector-ok"/>
      <sheetName val="inver03"/>
      <sheetName val="cua2amortiz"/>
      <sheetName val="cua2abr16"/>
      <sheetName val="cua2sin militar"/>
      <sheetName val="indirectos"/>
      <sheetName val="secciones"/>
      <sheetName val="cua2sinincrem (2)"/>
      <sheetName val="shirley"/>
      <sheetName val="gg-defensa"/>
      <sheetName val="Vf2001"/>
      <sheetName val="VF2002"/>
      <sheetName val="defensa-ok"/>
      <sheetName val="rama-ok"/>
      <sheetName val="gg-ok"/>
      <sheetName val="deuda-ok"/>
      <sheetName val="resu-ok"/>
      <sheetName val="cua2militok"/>
      <sheetName val="Supuestosdef"/>
      <sheetName val="98_2002"/>
      <sheetName val="resu-cta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OFMI"/>
      <sheetName val="PAGOS VIGENCIA t"/>
      <sheetName val="PAGORES"/>
      <sheetName val="SP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PUESTOS"/>
      <sheetName val="RESUOPE"/>
      <sheetName val="RESUMEN"/>
      <sheetName val="PRES NETO"/>
      <sheetName val="Gráfico1"/>
      <sheetName val="PROYECCION 2003"/>
      <sheetName val="PIB"/>
      <sheetName val="RECLASIF"/>
      <sheetName val="MODELO"/>
      <sheetName val="TRIBUTARIOS"/>
      <sheetName val="excedentes financieros"/>
      <sheetName val="APORTES A SEGSO"/>
      <sheetName val="COSTO LEY100"/>
      <sheetName val="DOSX100099"/>
      <sheetName val="CUADRES"/>
      <sheetName val="BDGOBIERNO"/>
      <sheetName val="TRANSFERENCIAS"/>
      <sheetName val="TERRITORIALES"/>
      <sheetName val="Gráfico3"/>
      <sheetName val="Gráfico2"/>
      <sheetName val="APRyPAGO-TRANSFE"/>
      <sheetName val="LIQUIDACION98"/>
      <sheetName val=" SP y GG Leo"/>
      <sheetName val="DETALL SP Y GG"/>
      <sheetName val="FINANCIAMIENTO"/>
      <sheetName val="DEUDA ALTERN"/>
      <sheetName val="DEUDA EXTERNA"/>
      <sheetName val="PRIVATIZACIONES"/>
      <sheetName val="Cuadros CONFIS"/>
      <sheetName val="INGRESOS"/>
      <sheetName val="EXEDENT FINANC Y UTILI"/>
      <sheetName val="proyeccionTES"/>
      <sheetName val="proyeccionTES (2)"/>
      <sheetName val="DEUDA"/>
      <sheetName val="deuda interna"/>
      <sheetName val="Proyecto Reforma Tributaria"/>
      <sheetName val="Dint. 00-02"/>
      <sheetName val="Transf Regio 2001-2"/>
      <sheetName val="Alicuotas"/>
      <sheetName val="Fondos"/>
      <sheetName val="gestion"/>
      <sheetName val="rendimientos financieros 01"/>
      <sheetName val="otros pagos FOPEP"/>
      <sheetName val="RESUMEN CON PLAN"/>
      <sheetName val="CRSF"/>
      <sheetName val="Modgobie"/>
      <sheetName val="Dint. 01-02"/>
      <sheetName val="RESUOPE(fmi)"/>
      <sheetName val="INGRESOS GOB"/>
      <sheetName val="PAGOS GOB"/>
      <sheetName val="FINANCIAMIENTO GOB"/>
      <sheetName val="CAMBIOS2001"/>
      <sheetName val="ING-PROY-02 "/>
      <sheetName val="Hoja1"/>
      <sheetName val="SGPET"/>
      <sheetName val="FONPET PPTO"/>
      <sheetName val="TRANSF_REFORMA98"/>
      <sheetName val="DIFERIDOS"/>
      <sheetName val="CONSOLIDADO  FMI"/>
      <sheetName val="proyeccionTESJULIO"/>
      <sheetName val="RESUOPE (2)"/>
      <sheetName val="Liquidación"/>
      <sheetName val="PROYECCION2000"/>
      <sheetName val="Módulo1"/>
      <sheetName val="Módulo2"/>
      <sheetName val="DIFINGRESOS"/>
      <sheetName val="proy9798"/>
      <sheetName val="rezago"/>
      <sheetName val="I-FBKF"/>
      <sheetName val="DETALLE-INV"/>
      <sheetName val="detalle-planfin97-julio"/>
      <sheetName val="Formato Largo"/>
      <sheetName val="OTROS CAPITAL"/>
      <sheetName val="% PIB"/>
      <sheetName val="DETALLE SERV.PERS. Y GTOS.GRALS"/>
      <sheetName val="TES"/>
      <sheetName val="DEUDA EXTERNA Y PRES NETO"/>
      <sheetName val="GOBIERNO"/>
      <sheetName val="Crecimiento pensiones Agosto05"/>
      <sheetName val="FONDOS CSF - SSF"/>
      <sheetName val="INVERSION"/>
    </sheetNames>
    <sheetDataSet>
      <sheetData sheetId="0" refreshError="1">
        <row r="18">
          <cell r="N18">
            <v>1953.1762100000001</v>
          </cell>
        </row>
        <row r="47">
          <cell r="O47">
            <v>179050318.89173758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 refreshError="1"/>
      <sheetData sheetId="8">
        <row r="349">
          <cell r="F349" t="str">
            <v xml:space="preserve">PROYECCION DE INGRESOS DE OPERACIONES EFECTIVAS </v>
          </cell>
        </row>
      </sheetData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RBOCOL"/>
      <sheetName val="PRES NETO"/>
      <sheetName val="DEUDA EXTERNA"/>
      <sheetName val="SUPUESTOS"/>
      <sheetName val="RESUMEN"/>
      <sheetName val="RESUMEN CON PLAN"/>
      <sheetName val="PIB"/>
      <sheetName val="TRANSFERENCIAS"/>
      <sheetName val="PPTO97"/>
      <sheetName val="CARBOCOL"/>
      <sheetName val="INTERESES"/>
      <sheetName val="AMORTIZA"/>
      <sheetName val="DEXT"/>
      <sheetName val="Diálogo1"/>
      <sheetName val="Módulo1"/>
      <sheetName val="PROYECTO97"/>
      <sheetName val="Hoja1"/>
      <sheetName val="SEG99"/>
      <sheetName val="RESU99"/>
      <sheetName val="SEG2000"/>
      <sheetName val="RESU2000"/>
      <sheetName val="C1-3vig97-00"/>
      <sheetName val="C1-3vIg98-00"/>
      <sheetName val="chequeo99"/>
      <sheetName val="plano-mensaje"/>
      <sheetName val="C1-3men"/>
      <sheetName val="DIFERENCIAS SIMUL"/>
      <sheetName val="SPC"/>
      <sheetName val="MODCARBO"/>
      <sheetName val="DATOS"/>
      <sheetName val="RUBRO 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DCAFE"/>
      <sheetName val="PRES NETO"/>
      <sheetName val="DEUDA EXTERNA"/>
      <sheetName val="PIB"/>
      <sheetName val="RESUMEN"/>
      <sheetName val="RESUMEN CON PLAN"/>
      <sheetName val="SUPUESTOS"/>
      <sheetName val="CONSOLIDADO"/>
      <sheetName val="CRECIMIENTOS %"/>
      <sheetName val="ANUAL1"/>
      <sheetName val="Asesores Junio 01"/>
      <sheetName val="TRANSFERENCIAS"/>
      <sheetName val="Módulo1"/>
      <sheetName val="MODCAFE"/>
      <sheetName val="DIFERENCIAS SIMUL"/>
      <sheetName val="ASESORES AGOSTO 13"/>
      <sheetName val="ASESORES AGOSTO 11"/>
      <sheetName val="ASESORES SEPTIEM 9"/>
      <sheetName val="ASESORES SEPTIEM 7"/>
      <sheetName val="ASESORES AGOSTO 26"/>
      <sheetName val="ASESORES AGOSTO 24"/>
      <sheetName val="Asesores"/>
      <sheetName val="Asesores nov8-00"/>
      <sheetName val="OPEF resumen"/>
      <sheetName val="compara 2001"/>
      <sheetName val="Resumen Supuestos"/>
      <sheetName val="2001vs00"/>
      <sheetName val="2000-02"/>
      <sheetName val="2002 actual vs fmi"/>
      <sheetName val="Gráfico Precio 2002"/>
      <sheetName val="Gráfico2"/>
      <sheetName val="Gráfico3"/>
      <sheetName val="Cuadro Resumen 2000-01"/>
      <sheetName val="Cuadro Resumen 02-03 FMIvsActua"/>
      <sheetName val="Cuadro Resumen 02-03"/>
      <sheetName val="OEC Revision 2002"/>
      <sheetName val="Resumen Supuestos 2002"/>
      <sheetName val="ResumenFinal2002"/>
      <sheetName val="Gráfico1"/>
      <sheetName val="2003 2004"/>
      <sheetName val="GráficoPrecio2002"/>
      <sheetName val="DATOS"/>
      <sheetName val="RUBRO L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yecINGRESOS99"/>
      <sheetName val="proyecINGRESOS99 (det)"/>
      <sheetName val="proyecINGRESOS99 _det_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PGN 2025">
      <a:dk1>
        <a:srgbClr val="2C2C2C"/>
      </a:dk1>
      <a:lt1>
        <a:sysClr val="window" lastClr="FFFFFF"/>
      </a:lt1>
      <a:dk2>
        <a:srgbClr val="2C2C2C"/>
      </a:dk2>
      <a:lt2>
        <a:srgbClr val="FFFFFF"/>
      </a:lt2>
      <a:accent1>
        <a:srgbClr val="26325C"/>
      </a:accent1>
      <a:accent2>
        <a:srgbClr val="346EB1"/>
      </a:accent2>
      <a:accent3>
        <a:srgbClr val="56ABDF"/>
      </a:accent3>
      <a:accent4>
        <a:srgbClr val="4CA9A9"/>
      </a:accent4>
      <a:accent5>
        <a:srgbClr val="52ACB8"/>
      </a:accent5>
      <a:accent6>
        <a:srgbClr val="A0CFD4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321"/>
  <sheetViews>
    <sheetView showGridLines="0" topLeftCell="A65" zoomScale="89" zoomScaleNormal="89" workbookViewId="0">
      <selection activeCell="B67" sqref="B67"/>
    </sheetView>
  </sheetViews>
  <sheetFormatPr baseColWidth="10" defaultColWidth="11.42578125" defaultRowHeight="12.75" outlineLevelRow="2"/>
  <cols>
    <col min="1" max="1" width="45.7109375" style="72" bestFit="1" customWidth="1"/>
    <col min="2" max="2" width="25.140625" style="72" bestFit="1" customWidth="1"/>
    <col min="3" max="3" width="24.7109375" style="72" bestFit="1" customWidth="1"/>
    <col min="4" max="4" width="13.28515625" style="72" customWidth="1"/>
    <col min="5" max="5" width="12.28515625" style="72" customWidth="1"/>
    <col min="6" max="6" width="14" style="72" customWidth="1"/>
    <col min="7" max="7" width="38.7109375" style="72" customWidth="1"/>
    <col min="8" max="8" width="15" style="72" customWidth="1"/>
    <col min="9" max="9" width="14.7109375" style="72" customWidth="1"/>
    <col min="10" max="10" width="11.5703125" style="72" bestFit="1" customWidth="1"/>
    <col min="11" max="12" width="11.42578125" style="72"/>
    <col min="13" max="13" width="28.28515625" style="72" customWidth="1"/>
    <col min="14" max="14" width="11.5703125" style="72" bestFit="1" customWidth="1"/>
    <col min="15" max="16384" width="11.42578125" style="72"/>
  </cols>
  <sheetData>
    <row r="1" spans="1:14" s="71" customFormat="1">
      <c r="A1" s="364" t="s">
        <v>0</v>
      </c>
      <c r="B1" s="364"/>
      <c r="C1" s="364"/>
      <c r="D1" s="364"/>
      <c r="G1" s="71">
        <v>1000</v>
      </c>
    </row>
    <row r="2" spans="1:14">
      <c r="A2" s="72" t="s">
        <v>1</v>
      </c>
      <c r="C2" s="73">
        <v>1000000000000</v>
      </c>
    </row>
    <row r="4" spans="1:14">
      <c r="A4" s="72" t="s">
        <v>2</v>
      </c>
      <c r="C4" s="73">
        <v>348347521760380</v>
      </c>
      <c r="D4" s="74">
        <f>+C4/$C$2</f>
        <v>348.34752176038</v>
      </c>
    </row>
    <row r="5" spans="1:14">
      <c r="A5" s="72" t="s">
        <v>3</v>
      </c>
      <c r="C5" s="73">
        <v>350397521760380</v>
      </c>
      <c r="D5" s="74">
        <f>+C5/$C$2</f>
        <v>350.39752176038002</v>
      </c>
    </row>
    <row r="6" spans="1:14">
      <c r="A6" s="72" t="s">
        <v>4</v>
      </c>
      <c r="D6" s="75">
        <f>+D5-D4</f>
        <v>2.0500000000000114</v>
      </c>
    </row>
    <row r="8" spans="1:14">
      <c r="A8" s="364" t="s">
        <v>5</v>
      </c>
      <c r="B8" s="364"/>
      <c r="C8" s="364"/>
      <c r="D8" s="364"/>
    </row>
    <row r="10" spans="1:14">
      <c r="M10" s="76" t="s">
        <v>6</v>
      </c>
      <c r="N10" s="77">
        <v>246.3463626451875</v>
      </c>
    </row>
    <row r="11" spans="1:14">
      <c r="A11" s="76" t="s">
        <v>7</v>
      </c>
      <c r="B11" s="77">
        <v>27.308463866396</v>
      </c>
      <c r="C11" s="78">
        <f>(B11/$B$16)</f>
        <v>5.3440474773425437E-2</v>
      </c>
      <c r="M11" s="76" t="s">
        <v>8</v>
      </c>
      <c r="N11" s="77">
        <v>109.22124397368539</v>
      </c>
    </row>
    <row r="12" spans="1:14">
      <c r="A12" s="76" t="s">
        <v>9</v>
      </c>
      <c r="B12" s="77">
        <v>4.0316898533089995</v>
      </c>
      <c r="C12" s="78">
        <f>(B12/$B$16)</f>
        <v>7.8896938675909987E-3</v>
      </c>
      <c r="M12" s="76" t="s">
        <v>10</v>
      </c>
      <c r="N12" s="77">
        <v>13.208790205607</v>
      </c>
    </row>
    <row r="13" spans="1:14">
      <c r="A13" s="76" t="s">
        <v>10</v>
      </c>
      <c r="B13" s="77">
        <v>18.119471887410999</v>
      </c>
      <c r="C13" s="78">
        <f>(B13/$B$16)</f>
        <v>3.5458354048926249E-2</v>
      </c>
      <c r="M13" s="76" t="s">
        <v>11</v>
      </c>
      <c r="N13" s="77">
        <v>2.6773823750759997</v>
      </c>
    </row>
    <row r="14" spans="1:14">
      <c r="A14" s="76" t="s">
        <v>8</v>
      </c>
      <c r="B14" s="77">
        <v>155.76958022453837</v>
      </c>
      <c r="C14" s="78">
        <f>(B14/$B$16)</f>
        <v>0.30482858220011316</v>
      </c>
      <c r="M14" s="76" t="s">
        <v>7</v>
      </c>
      <c r="N14" s="77">
        <v>19.979232999903093</v>
      </c>
    </row>
    <row r="15" spans="1:14">
      <c r="A15" s="76" t="s">
        <v>6</v>
      </c>
      <c r="B15" s="77">
        <f>305.777928408399</f>
        <v>305.77792840839902</v>
      </c>
      <c r="C15" s="78">
        <f>(B15/$B$16)</f>
        <v>0.59838289510994414</v>
      </c>
    </row>
    <row r="16" spans="1:14">
      <c r="B16" s="79">
        <f>SUM(B11:B15)</f>
        <v>511.0071342400534</v>
      </c>
      <c r="C16" s="78">
        <f t="shared" ref="C16" si="0">(B16/$B$16)</f>
        <v>1</v>
      </c>
    </row>
    <row r="19" spans="1:3">
      <c r="A19" s="80"/>
    </row>
    <row r="20" spans="1:3">
      <c r="A20" s="80"/>
    </row>
    <row r="21" spans="1:3">
      <c r="A21" s="80"/>
    </row>
    <row r="22" spans="1:3">
      <c r="A22" s="80"/>
    </row>
    <row r="23" spans="1:3">
      <c r="A23" s="80"/>
    </row>
    <row r="24" spans="1:3">
      <c r="B24" s="72">
        <v>1000</v>
      </c>
    </row>
    <row r="26" spans="1:3">
      <c r="A26" s="76" t="s">
        <v>6</v>
      </c>
    </row>
    <row r="27" spans="1:3">
      <c r="A27" s="76" t="s">
        <v>12</v>
      </c>
      <c r="B27" s="77">
        <v>266.589154408399</v>
      </c>
    </row>
    <row r="28" spans="1:3">
      <c r="A28" s="76" t="s">
        <v>13</v>
      </c>
      <c r="B28" s="77">
        <v>37.915613999999998</v>
      </c>
    </row>
    <row r="29" spans="1:3">
      <c r="A29" s="76" t="s">
        <v>14</v>
      </c>
      <c r="B29" s="77">
        <v>1.2731600000000001</v>
      </c>
      <c r="C29" s="72">
        <v>1000</v>
      </c>
    </row>
    <row r="31" spans="1:3">
      <c r="A31" s="76" t="s">
        <v>15</v>
      </c>
    </row>
    <row r="32" spans="1:3">
      <c r="A32" s="76" t="s">
        <v>16</v>
      </c>
      <c r="B32" s="77">
        <v>60.25</v>
      </c>
    </row>
    <row r="33" spans="1:2">
      <c r="A33" s="76" t="s">
        <v>17</v>
      </c>
      <c r="B33" s="77">
        <v>19.525981295283472</v>
      </c>
    </row>
    <row r="34" spans="1:2">
      <c r="A34" s="76" t="s">
        <v>18</v>
      </c>
      <c r="B34" s="77">
        <v>37.962000000000003</v>
      </c>
    </row>
    <row r="35" spans="1:2">
      <c r="A35" s="76" t="s">
        <v>19</v>
      </c>
      <c r="B35" s="77">
        <v>8.6961070407489007</v>
      </c>
    </row>
    <row r="36" spans="1:2">
      <c r="A36" s="76" t="s">
        <v>20</v>
      </c>
      <c r="B36" s="77">
        <v>5.5394526001000005E-2</v>
      </c>
    </row>
    <row r="37" spans="1:2">
      <c r="A37" s="76" t="s">
        <v>21</v>
      </c>
      <c r="B37" s="77">
        <v>29.280097362505</v>
      </c>
    </row>
    <row r="39" spans="1:2">
      <c r="A39" s="76" t="s">
        <v>10</v>
      </c>
    </row>
    <row r="40" spans="1:2">
      <c r="A40" s="76" t="s">
        <v>22</v>
      </c>
      <c r="B40" s="77">
        <v>3.1193502880000001</v>
      </c>
    </row>
    <row r="41" spans="1:2">
      <c r="A41" s="76" t="s">
        <v>23</v>
      </c>
      <c r="B41" s="77">
        <v>3.2032349999999998</v>
      </c>
    </row>
    <row r="42" spans="1:2">
      <c r="A42" s="76" t="s">
        <v>24</v>
      </c>
      <c r="B42" s="77">
        <v>2.3492878641120001</v>
      </c>
    </row>
    <row r="43" spans="1:2">
      <c r="A43" s="76" t="s">
        <v>25</v>
      </c>
      <c r="B43" s="77">
        <v>9.4475987352989979</v>
      </c>
    </row>
    <row r="46" spans="1:2">
      <c r="A46" s="76" t="s">
        <v>26</v>
      </c>
    </row>
    <row r="47" spans="1:2">
      <c r="A47" s="76" t="s">
        <v>27</v>
      </c>
      <c r="B47" s="77">
        <v>3.4501003610819998</v>
      </c>
    </row>
    <row r="48" spans="1:2">
      <c r="A48" s="76" t="s">
        <v>28</v>
      </c>
      <c r="B48" s="77">
        <v>4.4200884605869994</v>
      </c>
    </row>
    <row r="49" spans="1:7">
      <c r="A49" s="76" t="s">
        <v>29</v>
      </c>
      <c r="B49" s="77">
        <v>1.680930986918</v>
      </c>
    </row>
    <row r="50" spans="1:7">
      <c r="A50" s="76" t="s">
        <v>30</v>
      </c>
      <c r="B50" s="77">
        <v>3.1213608347740003</v>
      </c>
    </row>
    <row r="51" spans="1:7">
      <c r="A51" s="72" t="s">
        <v>31</v>
      </c>
      <c r="B51" s="80">
        <v>3.0704103288669997</v>
      </c>
    </row>
    <row r="52" spans="1:7">
      <c r="A52" s="72" t="s">
        <v>25</v>
      </c>
      <c r="B52" s="74">
        <v>11.565572894167996</v>
      </c>
    </row>
    <row r="61" spans="1:7" ht="15.75" customHeight="1">
      <c r="A61" s="365" t="s">
        <v>32</v>
      </c>
      <c r="B61" s="365"/>
      <c r="C61" s="365"/>
      <c r="D61" s="365"/>
      <c r="E61" s="365"/>
    </row>
    <row r="62" spans="1:7">
      <c r="G62" s="72">
        <v>1000</v>
      </c>
    </row>
    <row r="64" spans="1:7">
      <c r="B64" s="120">
        <v>2024</v>
      </c>
      <c r="C64" s="120">
        <v>2025</v>
      </c>
      <c r="D64" s="121" t="s">
        <v>33</v>
      </c>
      <c r="E64" s="121" t="s">
        <v>34</v>
      </c>
      <c r="F64" s="121" t="s">
        <v>35</v>
      </c>
    </row>
    <row r="65" spans="1:8">
      <c r="A65" s="72" t="s">
        <v>36</v>
      </c>
      <c r="B65" s="80">
        <f>+Resumen!B6/1000</f>
        <v>317.40020600000008</v>
      </c>
      <c r="C65" s="80">
        <f>+(Resumen!C6)/1000</f>
        <v>305.77792840839896</v>
      </c>
      <c r="D65" s="81">
        <f>+B65/$B$70</f>
        <v>0.63070817228169962</v>
      </c>
      <c r="E65" s="81">
        <f>+C65/$C$70</f>
        <v>0.59838289510994414</v>
      </c>
      <c r="F65" s="81">
        <f>+C65/B65-1</f>
        <v>-3.6617107903203827E-2</v>
      </c>
    </row>
    <row r="66" spans="1:8">
      <c r="A66" s="72" t="s">
        <v>15</v>
      </c>
      <c r="B66" s="80">
        <f>+Resumen!B7/1000</f>
        <v>140.82597895795701</v>
      </c>
      <c r="C66" s="80">
        <f>+Resumen!C7/1000</f>
        <v>155.76958022453837</v>
      </c>
      <c r="D66" s="81">
        <f>+B66/$B$70</f>
        <v>0.27983628907397157</v>
      </c>
      <c r="E66" s="81">
        <f>+C66/$C$70</f>
        <v>0.30482858220011316</v>
      </c>
      <c r="F66" s="81">
        <f t="shared" ref="F66:F67" si="1">+C66/B66-1</f>
        <v>0.10611395267518575</v>
      </c>
    </row>
    <row r="67" spans="1:8">
      <c r="A67" s="72" t="s">
        <v>10</v>
      </c>
      <c r="B67" s="80">
        <f>+Resumen!B8/1000</f>
        <v>15.207329599316997</v>
      </c>
      <c r="C67" s="80">
        <f>+Resumen!C8/1000</f>
        <v>18.119471887410999</v>
      </c>
      <c r="D67" s="81">
        <f>+B67/$B$70</f>
        <v>3.0218591152617626E-2</v>
      </c>
      <c r="E67" s="81">
        <f>+C67/$C$70</f>
        <v>3.5458354048926256E-2</v>
      </c>
      <c r="F67" s="81">
        <f t="shared" si="1"/>
        <v>0.19149596706477601</v>
      </c>
    </row>
    <row r="68" spans="1:8">
      <c r="A68" s="72" t="s">
        <v>9</v>
      </c>
      <c r="B68" s="80">
        <f>+Resumen!B9/1000</f>
        <v>3.1070450878739999</v>
      </c>
      <c r="C68" s="80">
        <f>+Resumen!C9/1000</f>
        <v>4.0316898533089995</v>
      </c>
      <c r="D68" s="81">
        <f>+B68/$B$70</f>
        <v>6.1740310545666203E-3</v>
      </c>
      <c r="E68" s="81">
        <f>+C68/$C$70</f>
        <v>7.8896938675909987E-3</v>
      </c>
      <c r="F68" s="81">
        <f>+C68/B68-1</f>
        <v>0.29759618521264808</v>
      </c>
    </row>
    <row r="69" spans="1:8">
      <c r="A69" s="72" t="s">
        <v>7</v>
      </c>
      <c r="B69" s="80">
        <f>+Resumen!B11/1000</f>
        <v>26.703602947114</v>
      </c>
      <c r="C69" s="80">
        <f>+Resumen!C11/1000</f>
        <v>27.308463866396</v>
      </c>
      <c r="D69" s="81">
        <f>+B69/$B$70</f>
        <v>5.3062916437144572E-2</v>
      </c>
      <c r="E69" s="81">
        <f>+C69/$C$70</f>
        <v>5.3440474773425443E-2</v>
      </c>
      <c r="F69" s="81">
        <f>+C69/B69-1</f>
        <v>2.2650910458783979E-2</v>
      </c>
    </row>
    <row r="70" spans="1:8">
      <c r="B70" s="122">
        <f>(SUM(B65:B69))</f>
        <v>503.24416259226211</v>
      </c>
      <c r="C70" s="122">
        <f>SUM(C65:C69)</f>
        <v>511.00713424005335</v>
      </c>
      <c r="D70" s="123">
        <f>SUM(D65:D69)</f>
        <v>1</v>
      </c>
      <c r="E70" s="123">
        <f>SUM(E65:E69)</f>
        <v>0.99999999999999989</v>
      </c>
      <c r="F70" s="123">
        <f>+C70/B70-1</f>
        <v>1.5425855329952221E-2</v>
      </c>
    </row>
    <row r="72" spans="1:8" ht="21.75" customHeight="1" thickBot="1"/>
    <row r="73" spans="1:8" ht="24" customHeight="1" thickBot="1">
      <c r="G73" s="366" t="s">
        <v>37</v>
      </c>
      <c r="H73" s="367"/>
    </row>
    <row r="74" spans="1:8" ht="22.5" customHeight="1">
      <c r="G74" s="82" t="s">
        <v>38</v>
      </c>
      <c r="H74" s="83">
        <v>9.5114148436761026E-2</v>
      </c>
    </row>
    <row r="75" spans="1:8" ht="24" customHeight="1">
      <c r="G75" s="84" t="s">
        <v>39</v>
      </c>
      <c r="H75" s="83">
        <v>0.16981874866583468</v>
      </c>
    </row>
    <row r="76" spans="1:8" ht="27" customHeight="1">
      <c r="G76" s="84" t="s">
        <v>40</v>
      </c>
      <c r="H76" s="83">
        <v>-0.64666230161297888</v>
      </c>
    </row>
    <row r="77" spans="1:8" ht="13.5" thickBot="1">
      <c r="G77" s="85" t="s">
        <v>41</v>
      </c>
      <c r="H77" s="86">
        <v>1.8430248780210823E-2</v>
      </c>
    </row>
    <row r="97" spans="1:10">
      <c r="A97" s="364" t="s">
        <v>42</v>
      </c>
      <c r="B97" s="364"/>
      <c r="C97" s="364"/>
      <c r="D97" s="364"/>
      <c r="E97" s="364"/>
      <c r="F97" s="364"/>
      <c r="G97" s="364"/>
      <c r="H97" s="364"/>
      <c r="I97" s="364"/>
      <c r="J97" s="73"/>
    </row>
    <row r="98" spans="1:10">
      <c r="A98" s="73">
        <v>1000000000000</v>
      </c>
    </row>
    <row r="99" spans="1:10">
      <c r="A99" s="72" t="s">
        <v>43</v>
      </c>
      <c r="B99" s="72" t="s">
        <v>44</v>
      </c>
      <c r="C99" s="87" t="s">
        <v>45</v>
      </c>
    </row>
    <row r="100" spans="1:10">
      <c r="A100" s="72" t="s">
        <v>46</v>
      </c>
      <c r="B100" s="80">
        <v>327.93771126438997</v>
      </c>
      <c r="C100" s="81">
        <f>+B100/$B$103</f>
        <v>0.6270234016197429</v>
      </c>
    </row>
    <row r="101" spans="1:10">
      <c r="A101" s="72" t="s">
        <v>47</v>
      </c>
      <c r="B101" s="80">
        <v>112.60518639403401</v>
      </c>
      <c r="C101" s="81">
        <f t="shared" ref="C101" si="2">+B101/$B$103</f>
        <v>0.21530334751860347</v>
      </c>
      <c r="F101" s="80"/>
    </row>
    <row r="102" spans="1:10">
      <c r="A102" s="72" t="s">
        <v>48</v>
      </c>
      <c r="B102" s="80">
        <v>82.464234798280003</v>
      </c>
      <c r="C102" s="81">
        <f>+B102/$B$103</f>
        <v>0.15767325086165365</v>
      </c>
      <c r="F102" s="88"/>
      <c r="I102" s="72">
        <v>1000000000000</v>
      </c>
    </row>
    <row r="103" spans="1:10">
      <c r="B103" s="74">
        <f>SUM(B100:B102)</f>
        <v>523.00713245670397</v>
      </c>
    </row>
    <row r="107" spans="1:10">
      <c r="A107" s="72" t="s">
        <v>49</v>
      </c>
      <c r="B107" s="80">
        <f>+B100-B108</f>
        <v>80.045905619049961</v>
      </c>
      <c r="H107" s="72" t="s">
        <v>50</v>
      </c>
      <c r="I107" s="80">
        <v>246.54291264534001</v>
      </c>
    </row>
    <row r="108" spans="1:10">
      <c r="A108" s="72" t="s">
        <v>51</v>
      </c>
      <c r="B108" s="80">
        <f>+(I107+I108)</f>
        <v>247.89180564534001</v>
      </c>
      <c r="H108" s="72" t="s">
        <v>52</v>
      </c>
      <c r="I108" s="80">
        <v>1.3488929999999999</v>
      </c>
    </row>
    <row r="110" spans="1:10">
      <c r="A110" s="72" t="s">
        <v>53</v>
      </c>
    </row>
    <row r="111" spans="1:10">
      <c r="A111" s="72" t="s">
        <v>49</v>
      </c>
      <c r="B111" s="81">
        <f>+B107/$B$100</f>
        <v>0.2440887487761825</v>
      </c>
    </row>
    <row r="112" spans="1:10">
      <c r="A112" s="72" t="s">
        <v>51</v>
      </c>
      <c r="B112" s="81">
        <f>+B108/$B$100</f>
        <v>0.75591125122381753</v>
      </c>
    </row>
    <row r="121" spans="1:2">
      <c r="A121" s="72" t="s">
        <v>46</v>
      </c>
    </row>
    <row r="122" spans="1:2">
      <c r="A122" s="72" t="s">
        <v>54</v>
      </c>
      <c r="B122" s="80">
        <v>60.156000903383998</v>
      </c>
    </row>
    <row r="123" spans="1:2">
      <c r="A123" s="72" t="s">
        <v>55</v>
      </c>
      <c r="B123" s="80">
        <v>15.476614989124</v>
      </c>
    </row>
    <row r="124" spans="1:2">
      <c r="A124" s="72" t="s">
        <v>51</v>
      </c>
      <c r="B124" s="80">
        <v>247.89180564534001</v>
      </c>
    </row>
    <row r="125" spans="1:2">
      <c r="A125" s="72" t="s">
        <v>56</v>
      </c>
      <c r="B125" s="80">
        <v>2.0468978319439999</v>
      </c>
    </row>
    <row r="126" spans="1:2">
      <c r="A126" s="72" t="s">
        <v>57</v>
      </c>
      <c r="B126" s="80">
        <v>0.75853212673899995</v>
      </c>
    </row>
    <row r="127" spans="1:2">
      <c r="A127" s="72" t="s">
        <v>58</v>
      </c>
      <c r="B127" s="80">
        <v>0.33914596514700002</v>
      </c>
    </row>
    <row r="128" spans="1:2">
      <c r="A128" s="72" t="s">
        <v>59</v>
      </c>
      <c r="B128" s="80">
        <v>1.268713802712</v>
      </c>
    </row>
    <row r="129" spans="1:2">
      <c r="B129" s="74">
        <f>(SUM(B122:B128))</f>
        <v>327.93771126439003</v>
      </c>
    </row>
    <row r="132" spans="1:2">
      <c r="B132" s="81"/>
    </row>
    <row r="134" spans="1:2">
      <c r="B134" s="74"/>
    </row>
    <row r="135" spans="1:2">
      <c r="B135" s="81"/>
    </row>
    <row r="137" spans="1:2">
      <c r="B137" s="80"/>
    </row>
    <row r="138" spans="1:2">
      <c r="B138" s="80"/>
    </row>
    <row r="139" spans="1:2">
      <c r="A139" s="72" t="s">
        <v>60</v>
      </c>
    </row>
    <row r="140" spans="1:2">
      <c r="A140" s="72" t="s">
        <v>61</v>
      </c>
      <c r="B140" s="80">
        <v>50.766256775910001</v>
      </c>
    </row>
    <row r="141" spans="1:2">
      <c r="A141" s="72" t="s">
        <v>62</v>
      </c>
      <c r="B141" s="80">
        <v>59.484648305607998</v>
      </c>
    </row>
    <row r="142" spans="1:2">
      <c r="A142" s="72" t="s">
        <v>63</v>
      </c>
      <c r="B142" s="80">
        <v>0.44718369439200001</v>
      </c>
    </row>
    <row r="143" spans="1:2">
      <c r="A143" s="72" t="s">
        <v>64</v>
      </c>
      <c r="B143" s="80">
        <v>1.907097618124</v>
      </c>
    </row>
    <row r="144" spans="1:2">
      <c r="B144" s="74">
        <f>SUM(B140:B143)</f>
        <v>112.60518639403399</v>
      </c>
    </row>
    <row r="149" spans="1:3">
      <c r="A149" s="72" t="s">
        <v>48</v>
      </c>
      <c r="B149" s="72" t="s">
        <v>44</v>
      </c>
    </row>
    <row r="150" spans="1:3">
      <c r="A150" s="72" t="s">
        <v>65</v>
      </c>
      <c r="B150" s="80">
        <v>13.48811358747</v>
      </c>
      <c r="C150" s="89">
        <f>+B150/$B$156</f>
        <v>0.16356319343123682</v>
      </c>
    </row>
    <row r="151" spans="1:3">
      <c r="A151" s="72" t="s">
        <v>66</v>
      </c>
      <c r="B151" s="80">
        <v>10.038656221050999</v>
      </c>
      <c r="C151" s="89">
        <f t="shared" ref="C151:C155" si="3">+B151/$B$156</f>
        <v>0.12173345506214996</v>
      </c>
    </row>
    <row r="152" spans="1:3">
      <c r="A152" s="72" t="s">
        <v>67</v>
      </c>
      <c r="B152" s="80">
        <v>8.0130282366269991</v>
      </c>
      <c r="C152" s="89">
        <f t="shared" si="3"/>
        <v>9.7169739781471087E-2</v>
      </c>
    </row>
    <row r="153" spans="1:3">
      <c r="A153" s="72" t="s">
        <v>68</v>
      </c>
      <c r="B153" s="80">
        <v>7.4491793321789999</v>
      </c>
      <c r="C153" s="89">
        <f t="shared" si="3"/>
        <v>9.0332243431359316E-2</v>
      </c>
    </row>
    <row r="154" spans="1:3">
      <c r="A154" s="72" t="s">
        <v>69</v>
      </c>
      <c r="B154" s="80">
        <v>7.4194788758480001</v>
      </c>
      <c r="C154" s="89">
        <f t="shared" si="3"/>
        <v>8.9972081763653899E-2</v>
      </c>
    </row>
    <row r="155" spans="1:3">
      <c r="A155" s="72" t="s">
        <v>70</v>
      </c>
      <c r="B155" s="80">
        <v>36.055778545104999</v>
      </c>
      <c r="C155" s="89">
        <f t="shared" si="3"/>
        <v>0.43722928653012905</v>
      </c>
    </row>
    <row r="156" spans="1:3">
      <c r="B156" s="74">
        <f>SUM(B150:B155)</f>
        <v>82.464234798279989</v>
      </c>
    </row>
    <row r="161" spans="1:6">
      <c r="A161" s="72" t="s">
        <v>43</v>
      </c>
      <c r="B161" s="90">
        <v>2024</v>
      </c>
      <c r="C161" s="90">
        <v>2025</v>
      </c>
      <c r="D161" s="90" t="s">
        <v>71</v>
      </c>
      <c r="E161" s="90" t="s">
        <v>72</v>
      </c>
      <c r="F161" s="90" t="s">
        <v>73</v>
      </c>
    </row>
    <row r="162" spans="1:6">
      <c r="A162" s="72" t="s">
        <v>46</v>
      </c>
      <c r="B162" s="80">
        <f>+Resumen!B19/1000</f>
        <v>308.85520162327305</v>
      </c>
      <c r="C162" s="80">
        <f>+Resumen!C19/1000</f>
        <v>327.93771126438997</v>
      </c>
      <c r="D162" s="81">
        <f>+B162/$B$165</f>
        <v>0.61372833423904682</v>
      </c>
      <c r="E162" s="81">
        <f>+C162/$C$165</f>
        <v>0.6270234016197429</v>
      </c>
      <c r="F162" s="81">
        <f>+C162/B162-1</f>
        <v>6.1784647112380187E-2</v>
      </c>
    </row>
    <row r="163" spans="1:6">
      <c r="A163" s="72" t="s">
        <v>47</v>
      </c>
      <c r="B163" s="80">
        <f>+Resumen!B20/1000</f>
        <v>94.521847301682996</v>
      </c>
      <c r="C163" s="80">
        <f>+Resumen!C20/1000</f>
        <v>112.60518639403399</v>
      </c>
      <c r="D163" s="81">
        <f t="shared" ref="D163:D164" si="4">+B163/$B$165</f>
        <v>0.18782502476490004</v>
      </c>
      <c r="E163" s="81">
        <f>+C163/$C$165</f>
        <v>0.21530334751860344</v>
      </c>
      <c r="F163" s="81">
        <f>+C163/B163-1</f>
        <v>0.19131385609334162</v>
      </c>
    </row>
    <row r="164" spans="1:6">
      <c r="A164" s="72" t="s">
        <v>48</v>
      </c>
      <c r="B164" s="80">
        <f>+Resumen!B21/1000</f>
        <v>99.867113667306</v>
      </c>
      <c r="C164" s="80">
        <f>+Resumen!C21/1000</f>
        <v>82.464234798280003</v>
      </c>
      <c r="D164" s="81">
        <f t="shared" si="4"/>
        <v>0.19844664099605308</v>
      </c>
      <c r="E164" s="81">
        <f>+C164/$C$165</f>
        <v>0.15767325086165365</v>
      </c>
      <c r="F164" s="81">
        <f>+C164/B164-1</f>
        <v>-0.17426035688786778</v>
      </c>
    </row>
    <row r="165" spans="1:6">
      <c r="B165" s="74">
        <f>SUM(B162:B164)</f>
        <v>503.24416259226206</v>
      </c>
      <c r="C165" s="74">
        <f>SUM(C162:C164)</f>
        <v>523.00713245670397</v>
      </c>
      <c r="D165" s="81">
        <f t="shared" ref="D165" si="5">+B165/$B$165</f>
        <v>1</v>
      </c>
      <c r="E165" s="81">
        <f t="shared" ref="E165" si="6">+C165/$C$165</f>
        <v>1</v>
      </c>
      <c r="F165" s="81">
        <f>+C165/B165-1</f>
        <v>3.9271135829257897E-2</v>
      </c>
    </row>
    <row r="176" spans="1:6" hidden="1" outlineLevel="1"/>
    <row r="177" spans="1:6" hidden="1" outlineLevel="1">
      <c r="A177" s="72" t="s">
        <v>74</v>
      </c>
      <c r="B177" s="90">
        <v>2021</v>
      </c>
      <c r="C177" s="90">
        <v>2022</v>
      </c>
      <c r="D177" s="90" t="s">
        <v>71</v>
      </c>
      <c r="E177" s="90" t="s">
        <v>72</v>
      </c>
      <c r="F177" s="90" t="s">
        <v>73</v>
      </c>
    </row>
    <row r="178" spans="1:6" hidden="1" outlineLevel="1">
      <c r="A178" s="72" t="s">
        <v>75</v>
      </c>
      <c r="B178" s="80">
        <v>35.976167780058958</v>
      </c>
      <c r="C178" s="80">
        <v>37.873341409258998</v>
      </c>
      <c r="D178" s="81">
        <f>+B178/$B$185</f>
        <v>0.17657706460348879</v>
      </c>
      <c r="E178" s="81">
        <f>+C178/$C$185</f>
        <v>0.18023270898741289</v>
      </c>
      <c r="F178" s="81">
        <f>+C178/B178-1</f>
        <v>5.2734177825677575E-2</v>
      </c>
    </row>
    <row r="179" spans="1:6" hidden="1" outlineLevel="1">
      <c r="A179" s="72" t="s">
        <v>76</v>
      </c>
      <c r="B179" s="80">
        <v>9.9787926131100004</v>
      </c>
      <c r="C179" s="80">
        <v>9.921100968068</v>
      </c>
      <c r="D179" s="81">
        <f t="shared" ref="D179:D184" si="7">+B179/$B$185</f>
        <v>4.8977587570808619E-2</v>
      </c>
      <c r="E179" s="81">
        <f t="shared" ref="E179:E184" si="8">+C179/$C$185</f>
        <v>4.7212810834150395E-2</v>
      </c>
      <c r="F179" s="81">
        <f t="shared" ref="F179:F184" si="9">+C179/B179-1</f>
        <v>-5.7814253967164442E-3</v>
      </c>
    </row>
    <row r="180" spans="1:6" hidden="1" outlineLevel="1">
      <c r="A180" s="72" t="s">
        <v>77</v>
      </c>
      <c r="B180" s="80">
        <v>154.45059197272144</v>
      </c>
      <c r="C180" s="80">
        <v>157.62103013391001</v>
      </c>
      <c r="D180" s="81">
        <f t="shared" si="7"/>
        <v>0.75806940649001009</v>
      </c>
      <c r="E180" s="81">
        <f t="shared" si="8"/>
        <v>0.75009133594629562</v>
      </c>
      <c r="F180" s="81">
        <f>+C180/B180-1</f>
        <v>2.0527199803471952E-2</v>
      </c>
    </row>
    <row r="181" spans="1:6" hidden="1" outlineLevel="1">
      <c r="A181" s="72" t="s">
        <v>78</v>
      </c>
      <c r="B181" s="80">
        <v>1.730830826177</v>
      </c>
      <c r="C181" s="80">
        <v>2.7008994681009999</v>
      </c>
      <c r="D181" s="81">
        <f t="shared" si="7"/>
        <v>8.4952079521090421E-3</v>
      </c>
      <c r="E181" s="81">
        <f t="shared" si="8"/>
        <v>1.2853115403213374E-2</v>
      </c>
      <c r="F181" s="81">
        <f t="shared" si="9"/>
        <v>0.56046415816770168</v>
      </c>
    </row>
    <row r="182" spans="1:6" hidden="1" outlineLevel="1">
      <c r="A182" s="72" t="s">
        <v>79</v>
      </c>
      <c r="B182" s="80">
        <v>0.51466316400000001</v>
      </c>
      <c r="C182" s="80">
        <v>0.490558404</v>
      </c>
      <c r="D182" s="81">
        <f t="shared" si="7"/>
        <v>2.5260531170036423E-3</v>
      </c>
      <c r="E182" s="81">
        <f t="shared" si="8"/>
        <v>2.3344829576575662E-3</v>
      </c>
      <c r="F182" s="81">
        <f t="shared" si="9"/>
        <v>-4.6835992326818232E-2</v>
      </c>
    </row>
    <row r="183" spans="1:6" hidden="1" outlineLevel="1">
      <c r="A183" s="72" t="s">
        <v>80</v>
      </c>
      <c r="B183" s="80">
        <v>0.44790490065592153</v>
      </c>
      <c r="C183" s="80">
        <v>0.41117672042999998</v>
      </c>
      <c r="D183" s="81">
        <f t="shared" si="7"/>
        <v>2.1983923652696027E-3</v>
      </c>
      <c r="E183" s="81">
        <f t="shared" si="8"/>
        <v>1.9567191971485713E-3</v>
      </c>
      <c r="F183" s="81">
        <f t="shared" si="9"/>
        <v>-8.1999951713267794E-2</v>
      </c>
    </row>
    <row r="184" spans="1:6" hidden="1" outlineLevel="1">
      <c r="A184" s="72" t="s">
        <v>81</v>
      </c>
      <c r="B184" s="80">
        <v>0.64306847185781424</v>
      </c>
      <c r="C184" s="80">
        <v>1.1176758073349999</v>
      </c>
      <c r="D184" s="81">
        <f t="shared" si="7"/>
        <v>3.1562879013101483E-3</v>
      </c>
      <c r="E184" s="81">
        <f t="shared" si="8"/>
        <v>5.3188266741215967E-3</v>
      </c>
      <c r="F184" s="81">
        <f t="shared" si="9"/>
        <v>0.73803546005925758</v>
      </c>
    </row>
    <row r="185" spans="1:6" hidden="1" outlineLevel="1">
      <c r="B185" s="74">
        <f>SUM(B178:B184)</f>
        <v>203.74201972858114</v>
      </c>
      <c r="C185" s="74">
        <f>SUM(C178:C184)</f>
        <v>210.13578291110301</v>
      </c>
    </row>
    <row r="186" spans="1:6" hidden="1" outlineLevel="1"/>
    <row r="187" spans="1:6" hidden="1" outlineLevel="1"/>
    <row r="188" spans="1:6" hidden="1" outlineLevel="1"/>
    <row r="189" spans="1:6" hidden="1" outlineLevel="1"/>
    <row r="190" spans="1:6" hidden="1" outlineLevel="1"/>
    <row r="191" spans="1:6" hidden="1" outlineLevel="1"/>
    <row r="192" spans="1:6" hidden="1" outlineLevel="1"/>
    <row r="193" spans="2:10" hidden="1" outlineLevel="1"/>
    <row r="194" spans="2:10" hidden="1" outlineLevel="1"/>
    <row r="195" spans="2:10" hidden="1" outlineLevel="1"/>
    <row r="196" spans="2:10" hidden="1" outlineLevel="1"/>
    <row r="197" spans="2:10" hidden="1" outlineLevel="1"/>
    <row r="198" spans="2:10" hidden="1" outlineLevel="1"/>
    <row r="199" spans="2:10" hidden="1" outlineLevel="1"/>
    <row r="200" spans="2:10" hidden="1" outlineLevel="1"/>
    <row r="201" spans="2:10" hidden="1" outlineLevel="1"/>
    <row r="202" spans="2:10" collapsed="1">
      <c r="B202" s="371"/>
      <c r="C202" s="371"/>
      <c r="D202" s="371"/>
      <c r="E202" s="371"/>
      <c r="F202" s="372"/>
      <c r="G202" s="372"/>
      <c r="H202" s="372"/>
      <c r="I202" s="372"/>
    </row>
    <row r="203" spans="2:10">
      <c r="B203" s="87"/>
      <c r="C203" s="87"/>
      <c r="D203" s="87"/>
      <c r="E203" s="87"/>
      <c r="F203" s="87"/>
      <c r="G203" s="87"/>
      <c r="H203" s="87"/>
      <c r="I203" s="87"/>
    </row>
    <row r="204" spans="2:10" hidden="1" outlineLevel="1">
      <c r="B204" s="87"/>
      <c r="C204" s="87"/>
      <c r="D204" s="87"/>
      <c r="E204" s="87"/>
      <c r="F204" s="87"/>
      <c r="G204" s="87"/>
      <c r="H204" s="87"/>
      <c r="I204" s="87"/>
    </row>
    <row r="205" spans="2:10" hidden="1" outlineLevel="1">
      <c r="B205" s="87"/>
      <c r="C205" s="87"/>
      <c r="D205" s="87"/>
      <c r="E205" s="87"/>
      <c r="F205" s="87"/>
      <c r="G205" s="87"/>
      <c r="H205" s="87"/>
      <c r="I205" s="87"/>
    </row>
    <row r="206" spans="2:10" hidden="1" outlineLevel="1"/>
    <row r="207" spans="2:10" hidden="1" outlineLevel="1"/>
    <row r="208" spans="2:10" hidden="1" outlineLevel="1">
      <c r="C208" s="87" t="s">
        <v>82</v>
      </c>
      <c r="D208" s="87" t="s">
        <v>83</v>
      </c>
      <c r="E208" s="72" t="s">
        <v>84</v>
      </c>
      <c r="F208" s="90" t="s">
        <v>85</v>
      </c>
      <c r="G208" s="90" t="s">
        <v>86</v>
      </c>
      <c r="I208" s="90" t="s">
        <v>87</v>
      </c>
      <c r="J208" s="90" t="s">
        <v>88</v>
      </c>
    </row>
    <row r="209" spans="1:10" hidden="1" outlineLevel="1">
      <c r="A209" s="368" t="s">
        <v>61</v>
      </c>
      <c r="B209" s="72">
        <v>2021</v>
      </c>
      <c r="C209" s="80">
        <v>14.652075232203</v>
      </c>
      <c r="D209" s="80">
        <v>20.318277880309001</v>
      </c>
      <c r="F209" s="81">
        <f>+C209/$C$217</f>
        <v>0.57817415958895169</v>
      </c>
      <c r="G209" s="81">
        <f>+D209/$D$217</f>
        <v>0.44974090778371523</v>
      </c>
      <c r="I209" s="75">
        <f>+C209+D209</f>
        <v>34.970353112512001</v>
      </c>
      <c r="J209" s="81">
        <f>+I210/I209-1</f>
        <v>0.10779427402076425</v>
      </c>
    </row>
    <row r="210" spans="1:10" hidden="1" outlineLevel="1">
      <c r="A210" s="368"/>
      <c r="B210" s="72">
        <v>2022</v>
      </c>
      <c r="C210" s="80">
        <v>3.9361348662240001</v>
      </c>
      <c r="D210" s="80">
        <f>34.803822072301-E210-F102</f>
        <v>33.261805452601003</v>
      </c>
      <c r="E210" s="80">
        <v>1.5420166197</v>
      </c>
      <c r="F210" s="81">
        <f>+C210/$C$218</f>
        <v>0.25197151154643688</v>
      </c>
      <c r="G210" s="81">
        <f>+D210/$D$218</f>
        <v>0.52708016798995194</v>
      </c>
      <c r="H210" s="81">
        <f>+E210/$D$218</f>
        <v>2.4435425795301113E-2</v>
      </c>
      <c r="I210" s="75">
        <f>+C210+D210+E210</f>
        <v>38.739956938525005</v>
      </c>
    </row>
    <row r="211" spans="1:10" hidden="1" outlineLevel="1">
      <c r="A211" s="368" t="s">
        <v>62</v>
      </c>
      <c r="B211" s="72">
        <v>2021</v>
      </c>
      <c r="C211" s="80">
        <v>10.555484872721999</v>
      </c>
      <c r="D211" s="80">
        <v>23.738863815226999</v>
      </c>
      <c r="F211" s="81">
        <f>+C211/$C$217</f>
        <v>0.41652178948185331</v>
      </c>
      <c r="G211" s="81">
        <f>+D211/$D$217</f>
        <v>0.52545487491146636</v>
      </c>
      <c r="I211" s="75">
        <f t="shared" ref="I211:I216" si="10">+C211+D211</f>
        <v>34.294348687948997</v>
      </c>
      <c r="J211" s="81">
        <f>+I212/I211-1</f>
        <v>0.11447606992106407</v>
      </c>
    </row>
    <row r="212" spans="1:10" hidden="1" outlineLevel="1">
      <c r="A212" s="368"/>
      <c r="B212" s="72">
        <v>2022</v>
      </c>
      <c r="C212" s="80">
        <v>11.581091215574</v>
      </c>
      <c r="D212" s="80">
        <v>26.639139730674</v>
      </c>
      <c r="F212" s="81">
        <f>+C212/$C$218</f>
        <v>0.7413630777709429</v>
      </c>
      <c r="G212" s="81">
        <f>+D212/$D$218</f>
        <v>0.42213469934337194</v>
      </c>
      <c r="I212" s="75">
        <f t="shared" si="10"/>
        <v>38.220230946248002</v>
      </c>
      <c r="J212" s="81"/>
    </row>
    <row r="213" spans="1:10" hidden="1" outlineLevel="1">
      <c r="A213" s="368" t="s">
        <v>89</v>
      </c>
      <c r="B213" s="72">
        <v>2021</v>
      </c>
      <c r="C213" s="80">
        <v>0.13441512727800001</v>
      </c>
      <c r="D213" s="80">
        <v>0.286236184773</v>
      </c>
      <c r="F213" s="81">
        <f>+C213/$C$217</f>
        <v>5.3040509291948819E-3</v>
      </c>
      <c r="G213" s="81">
        <f>+D213/$D$217</f>
        <v>6.3357791609452343E-3</v>
      </c>
      <c r="I213" s="75">
        <f t="shared" si="10"/>
        <v>0.42065131205100004</v>
      </c>
      <c r="J213" s="81">
        <f>+I214/I213-1</f>
        <v>0.22533191300853006</v>
      </c>
    </row>
    <row r="214" spans="1:10" hidden="1" outlineLevel="1">
      <c r="A214" s="368"/>
      <c r="B214" s="72">
        <v>2022</v>
      </c>
      <c r="C214" s="80">
        <v>0.10412270508099999</v>
      </c>
      <c r="D214" s="80">
        <v>0.411314771824</v>
      </c>
      <c r="F214" s="81">
        <f>+C214/$C$218</f>
        <v>6.6654106826202382E-3</v>
      </c>
      <c r="G214" s="81">
        <f>+D214/$D$218</f>
        <v>6.5178620366438851E-3</v>
      </c>
      <c r="I214" s="75">
        <f t="shared" si="10"/>
        <v>0.51543747690499997</v>
      </c>
      <c r="J214" s="81"/>
    </row>
    <row r="215" spans="1:10" hidden="1" outlineLevel="1">
      <c r="A215" s="368" t="s">
        <v>64</v>
      </c>
      <c r="B215" s="72">
        <v>2021</v>
      </c>
      <c r="C215" s="80">
        <v>0</v>
      </c>
      <c r="D215" s="80">
        <v>0.8343623</v>
      </c>
      <c r="G215" s="81">
        <f>+D215/$D$217</f>
        <v>1.8468438143872938E-2</v>
      </c>
      <c r="I215" s="75">
        <f t="shared" si="10"/>
        <v>0.8343623</v>
      </c>
      <c r="J215" s="81">
        <f>+I216/I215-1</f>
        <v>0.49995277772737334</v>
      </c>
    </row>
    <row r="216" spans="1:10" hidden="1" outlineLevel="1">
      <c r="A216" s="368"/>
      <c r="B216" s="72">
        <v>2022</v>
      </c>
      <c r="C216" s="80">
        <v>0</v>
      </c>
      <c r="D216" s="80">
        <v>1.2515040495159999</v>
      </c>
      <c r="G216" s="81">
        <f>+D216/$D$218</f>
        <v>1.9831844834731171E-2</v>
      </c>
      <c r="I216" s="75">
        <f t="shared" si="10"/>
        <v>1.2515040495159999</v>
      </c>
    </row>
    <row r="217" spans="1:10" hidden="1" outlineLevel="1">
      <c r="C217" s="75">
        <f>+C209+C211+C213+C215</f>
        <v>25.341975232203001</v>
      </c>
      <c r="D217" s="75">
        <f>+D209+D211+D213+D215</f>
        <v>45.177740180309009</v>
      </c>
    </row>
    <row r="218" spans="1:10" hidden="1" outlineLevel="1">
      <c r="C218" s="75">
        <f>+C210+C212+C214+C216</f>
        <v>15.621348786879</v>
      </c>
      <c r="D218" s="75">
        <f>+D210+D212+D214+D216+E210</f>
        <v>63.105780624315003</v>
      </c>
    </row>
    <row r="219" spans="1:10" hidden="1" outlineLevel="1"/>
    <row r="220" spans="1:10" hidden="1" outlineLevel="1"/>
    <row r="221" spans="1:10" hidden="1" outlineLevel="1"/>
    <row r="222" spans="1:10" hidden="1" outlineLevel="1"/>
    <row r="223" spans="1:10" hidden="1" outlineLevel="1"/>
    <row r="224" spans="1:10" hidden="1" outlineLevel="1"/>
    <row r="225" spans="1:6" hidden="1" outlineLevel="1"/>
    <row r="226" spans="1:6" hidden="1" outlineLevel="1"/>
    <row r="227" spans="1:6" hidden="1" outlineLevel="1"/>
    <row r="228" spans="1:6" hidden="1" outlineLevel="1"/>
    <row r="229" spans="1:6" hidden="1" outlineLevel="1"/>
    <row r="230" spans="1:6" hidden="1" outlineLevel="1"/>
    <row r="231" spans="1:6" hidden="1" outlineLevel="1"/>
    <row r="232" spans="1:6" hidden="1" outlineLevel="1"/>
    <row r="233" spans="1:6" hidden="1" outlineLevel="1"/>
    <row r="234" spans="1:6" hidden="1" outlineLevel="1"/>
    <row r="235" spans="1:6" hidden="1" outlineLevel="1"/>
    <row r="236" spans="1:6" hidden="1" outlineLevel="1"/>
    <row r="237" spans="1:6" collapsed="1"/>
    <row r="238" spans="1:6" hidden="1" outlineLevel="1">
      <c r="A238" s="72" t="s">
        <v>90</v>
      </c>
      <c r="B238" s="90">
        <v>2023</v>
      </c>
      <c r="C238" s="90">
        <v>2024</v>
      </c>
      <c r="D238" s="90" t="s">
        <v>71</v>
      </c>
      <c r="E238" s="90" t="s">
        <v>72</v>
      </c>
      <c r="F238" s="90" t="s">
        <v>73</v>
      </c>
    </row>
    <row r="239" spans="1:6" hidden="1" outlineLevel="1">
      <c r="A239" s="72" t="s">
        <v>91</v>
      </c>
      <c r="B239" s="80">
        <v>14.303286157606999</v>
      </c>
      <c r="C239" s="80">
        <v>20.003621605871999</v>
      </c>
      <c r="D239" s="81">
        <f>+B239/$B$271</f>
        <v>0.24397942808662434</v>
      </c>
      <c r="E239" s="81">
        <f>+C239/$C$271</f>
        <v>0.32135049740780247</v>
      </c>
      <c r="F239" s="81">
        <f>+C239/B239-1</f>
        <v>0.39853327308517539</v>
      </c>
    </row>
    <row r="240" spans="1:6" hidden="1" outlineLevel="1">
      <c r="A240" s="72" t="s">
        <v>65</v>
      </c>
      <c r="B240" s="80">
        <v>9.9773857854809993</v>
      </c>
      <c r="C240" s="80">
        <v>10.329918326783</v>
      </c>
      <c r="D240" s="81">
        <f t="shared" ref="D240:D244" si="11">+B240/$B$271</f>
        <v>0.17019004240830587</v>
      </c>
      <c r="E240" s="81">
        <f t="shared" ref="E240:E244" si="12">+C240/$C$271</f>
        <v>0.16594617004349133</v>
      </c>
      <c r="F240" s="81">
        <f t="shared" ref="F240:F244" si="13">+C240/B240-1</f>
        <v>3.5333157290059258E-2</v>
      </c>
    </row>
    <row r="241" spans="1:6" hidden="1" outlineLevel="1">
      <c r="A241" s="72" t="s">
        <v>67</v>
      </c>
      <c r="B241" s="80">
        <v>4.5272434345350003</v>
      </c>
      <c r="C241" s="80">
        <v>5.2600332843319997</v>
      </c>
      <c r="D241" s="81">
        <f t="shared" si="11"/>
        <v>7.7223810793950506E-2</v>
      </c>
      <c r="E241" s="81">
        <f t="shared" si="12"/>
        <v>8.4500414255261599E-2</v>
      </c>
      <c r="F241" s="81">
        <f t="shared" si="13"/>
        <v>0.16186225909724361</v>
      </c>
    </row>
    <row r="242" spans="1:6" hidden="1" outlineLevel="1">
      <c r="A242" s="72" t="s">
        <v>92</v>
      </c>
      <c r="B242" s="80">
        <v>4.1295558400030004</v>
      </c>
      <c r="C242" s="80">
        <v>4.1915641399480004</v>
      </c>
      <c r="D242" s="81">
        <f t="shared" si="11"/>
        <v>7.0440223385999506E-2</v>
      </c>
      <c r="E242" s="81">
        <f t="shared" si="12"/>
        <v>6.7335867865726956E-2</v>
      </c>
      <c r="F242" s="81">
        <f t="shared" si="13"/>
        <v>1.5015731073140026E-2</v>
      </c>
    </row>
    <row r="243" spans="1:6" hidden="1" outlineLevel="1">
      <c r="A243" s="72" t="s">
        <v>93</v>
      </c>
      <c r="B243" s="80">
        <v>3.555647011389</v>
      </c>
      <c r="C243" s="80">
        <v>3.8817416704959999</v>
      </c>
      <c r="D243" s="81">
        <f t="shared" si="11"/>
        <v>6.0650728424057519E-2</v>
      </c>
      <c r="E243" s="81">
        <f t="shared" si="12"/>
        <v>6.2358688901429406E-2</v>
      </c>
      <c r="F243" s="81">
        <f t="shared" si="13"/>
        <v>9.171176386814972E-2</v>
      </c>
    </row>
    <row r="244" spans="1:6" hidden="1" outlineLevel="1">
      <c r="A244" s="72" t="s">
        <v>94</v>
      </c>
      <c r="B244" s="74">
        <f>+SUM(B246:B270)</f>
        <v>22.131849743812001</v>
      </c>
      <c r="C244" s="74">
        <f>+SUM(C246:C270)</f>
        <v>18.581730410652003</v>
      </c>
      <c r="D244" s="81">
        <f t="shared" si="11"/>
        <v>0.37751576690106237</v>
      </c>
      <c r="E244" s="81">
        <f t="shared" si="12"/>
        <v>0.29850836152628835</v>
      </c>
      <c r="F244" s="81">
        <f t="shared" si="13"/>
        <v>-0.16040770989567199</v>
      </c>
    </row>
    <row r="245" spans="1:6" hidden="1" outlineLevel="1">
      <c r="D245" s="81"/>
      <c r="E245" s="81"/>
      <c r="F245" s="81"/>
    </row>
    <row r="246" spans="1:6" hidden="1" outlineLevel="2">
      <c r="A246" s="72" t="s">
        <v>95</v>
      </c>
      <c r="B246" s="80">
        <v>4.7919439659879997</v>
      </c>
      <c r="C246" s="80">
        <v>3.6682175860789998</v>
      </c>
      <c r="D246" s="81"/>
      <c r="E246" s="81"/>
      <c r="F246" s="81"/>
    </row>
    <row r="247" spans="1:6" hidden="1" outlineLevel="2">
      <c r="A247" s="72" t="s">
        <v>96</v>
      </c>
      <c r="B247" s="80">
        <v>2.917762733485</v>
      </c>
      <c r="C247" s="80">
        <v>2.3094578868809998</v>
      </c>
    </row>
    <row r="248" spans="1:6" hidden="1" outlineLevel="2">
      <c r="A248" s="72" t="s">
        <v>97</v>
      </c>
      <c r="B248" s="80">
        <v>1.6066742111829999</v>
      </c>
      <c r="C248" s="80">
        <v>1.6559043306000001</v>
      </c>
    </row>
    <row r="249" spans="1:6" hidden="1" outlineLevel="2">
      <c r="A249" s="72" t="s">
        <v>98</v>
      </c>
      <c r="B249" s="80">
        <v>2.0494063300000001</v>
      </c>
      <c r="C249" s="80">
        <v>1.590842767</v>
      </c>
    </row>
    <row r="250" spans="1:6" hidden="1" outlineLevel="2">
      <c r="A250" s="72" t="s">
        <v>99</v>
      </c>
      <c r="B250" s="80">
        <v>1.7163514258599999</v>
      </c>
      <c r="C250" s="80">
        <v>1.3521383885760001</v>
      </c>
    </row>
    <row r="251" spans="1:6" hidden="1" outlineLevel="2">
      <c r="A251" s="72" t="s">
        <v>100</v>
      </c>
      <c r="B251" s="80">
        <v>0.93639939251100002</v>
      </c>
      <c r="C251" s="80">
        <v>1.1641983654429999</v>
      </c>
    </row>
    <row r="252" spans="1:6" hidden="1" outlineLevel="2">
      <c r="A252" s="72" t="s">
        <v>101</v>
      </c>
      <c r="B252" s="80">
        <v>0.879746749153</v>
      </c>
      <c r="C252" s="80">
        <v>1.069950441452</v>
      </c>
    </row>
    <row r="253" spans="1:6" hidden="1" outlineLevel="2">
      <c r="A253" s="72" t="s">
        <v>102</v>
      </c>
      <c r="B253" s="80">
        <v>0.51262561484900004</v>
      </c>
      <c r="C253" s="80">
        <v>0.60329875289000001</v>
      </c>
    </row>
    <row r="254" spans="1:6" hidden="1" outlineLevel="2">
      <c r="A254" s="72" t="s">
        <v>103</v>
      </c>
      <c r="B254" s="80">
        <v>0.48026066286500002</v>
      </c>
      <c r="C254" s="80">
        <v>0.53687466268600004</v>
      </c>
    </row>
    <row r="255" spans="1:6" hidden="1" outlineLevel="2">
      <c r="A255" s="72" t="s">
        <v>104</v>
      </c>
      <c r="B255" s="80">
        <v>0.69761899288999996</v>
      </c>
      <c r="C255" s="80">
        <v>0.52560101953799998</v>
      </c>
    </row>
    <row r="256" spans="1:6" hidden="1" outlineLevel="2">
      <c r="A256" s="72" t="s">
        <v>105</v>
      </c>
      <c r="B256" s="80">
        <v>0.49771790731600002</v>
      </c>
      <c r="C256" s="80">
        <v>0.46363545005099999</v>
      </c>
    </row>
    <row r="257" spans="1:3" hidden="1" outlineLevel="2">
      <c r="A257" s="72" t="s">
        <v>106</v>
      </c>
      <c r="B257" s="80">
        <v>0.34290172433100002</v>
      </c>
      <c r="C257" s="80">
        <v>0.455585545802</v>
      </c>
    </row>
    <row r="258" spans="1:3" hidden="1" outlineLevel="2">
      <c r="A258" s="72" t="s">
        <v>107</v>
      </c>
      <c r="B258" s="80">
        <v>0.71533979298200001</v>
      </c>
      <c r="C258" s="80">
        <v>0.42970910654900002</v>
      </c>
    </row>
    <row r="259" spans="1:3" hidden="1" outlineLevel="2">
      <c r="A259" s="72" t="s">
        <v>108</v>
      </c>
      <c r="B259" s="80">
        <v>1.419165126714</v>
      </c>
      <c r="C259" s="80">
        <v>0.39778779109000001</v>
      </c>
    </row>
    <row r="260" spans="1:3" hidden="1" outlineLevel="2">
      <c r="A260" s="72" t="s">
        <v>109</v>
      </c>
      <c r="B260" s="80">
        <v>0.420864117062</v>
      </c>
      <c r="C260" s="80">
        <v>0.368829414493</v>
      </c>
    </row>
    <row r="261" spans="1:3" hidden="1" outlineLevel="2">
      <c r="A261" s="72" t="s">
        <v>110</v>
      </c>
      <c r="B261" s="80">
        <v>0.339473503402</v>
      </c>
      <c r="C261" s="80">
        <v>0.36276532194</v>
      </c>
    </row>
    <row r="262" spans="1:3" hidden="1" outlineLevel="2">
      <c r="A262" s="72" t="s">
        <v>111</v>
      </c>
      <c r="B262" s="80">
        <v>0.33463944533700002</v>
      </c>
      <c r="C262" s="80">
        <v>0.35391421980799997</v>
      </c>
    </row>
    <row r="263" spans="1:3" hidden="1" outlineLevel="2">
      <c r="A263" s="72" t="s">
        <v>112</v>
      </c>
      <c r="B263" s="80">
        <v>0.38646516252699997</v>
      </c>
      <c r="C263" s="80">
        <v>0.32359142042299999</v>
      </c>
    </row>
    <row r="264" spans="1:3" hidden="1" outlineLevel="2">
      <c r="A264" s="72" t="s">
        <v>113</v>
      </c>
      <c r="B264" s="80">
        <v>0.36220051585700003</v>
      </c>
      <c r="C264" s="80">
        <v>0.30290143327199998</v>
      </c>
    </row>
    <row r="265" spans="1:3" hidden="1" outlineLevel="2">
      <c r="A265" s="72" t="s">
        <v>114</v>
      </c>
      <c r="B265" s="80">
        <v>0.21422298737600001</v>
      </c>
      <c r="C265" s="80">
        <v>0.190370783071</v>
      </c>
    </row>
    <row r="266" spans="1:3" hidden="1" outlineLevel="2">
      <c r="A266" s="72" t="s">
        <v>115</v>
      </c>
      <c r="B266" s="80">
        <v>0.20353888283800001</v>
      </c>
      <c r="C266" s="80">
        <v>0.15530658894800001</v>
      </c>
    </row>
    <row r="267" spans="1:3" hidden="1" outlineLevel="2">
      <c r="A267" s="72" t="s">
        <v>116</v>
      </c>
      <c r="B267" s="80">
        <v>0.120208690351</v>
      </c>
      <c r="C267" s="80">
        <v>0.12853721917499999</v>
      </c>
    </row>
    <row r="268" spans="1:3" hidden="1" outlineLevel="2">
      <c r="A268" s="72" t="s">
        <v>117</v>
      </c>
      <c r="B268" s="80">
        <v>0.10651346817</v>
      </c>
      <c r="C268" s="80">
        <v>8.5133450966000002E-2</v>
      </c>
    </row>
    <row r="269" spans="1:3" hidden="1" outlineLevel="2">
      <c r="A269" s="72" t="s">
        <v>118</v>
      </c>
      <c r="B269" s="80">
        <v>7.1962289824000006E-2</v>
      </c>
      <c r="C269" s="80">
        <v>7.9178463919000006E-2</v>
      </c>
    </row>
    <row r="270" spans="1:3" hidden="1" outlineLevel="2">
      <c r="A270" s="72" t="s">
        <v>119</v>
      </c>
      <c r="B270" s="80">
        <v>7.8460509410000004E-3</v>
      </c>
      <c r="C270" s="80">
        <v>8.0000000000000002E-3</v>
      </c>
    </row>
    <row r="271" spans="1:3" hidden="1" outlineLevel="1" collapsed="1">
      <c r="B271" s="91">
        <f>+SUM(B239:B244)</f>
        <v>58.624967972826994</v>
      </c>
      <c r="C271" s="91">
        <f>+SUM(C239:C244)</f>
        <v>62.248609438082994</v>
      </c>
    </row>
    <row r="272" spans="1:3" hidden="1" outlineLevel="1"/>
    <row r="273" spans="8:9" hidden="1" outlineLevel="1"/>
    <row r="274" spans="8:9" hidden="1" outlineLevel="1"/>
    <row r="275" spans="8:9" ht="13.5" hidden="1" outlineLevel="1" thickBot="1"/>
    <row r="276" spans="8:9" ht="13.5" hidden="1" outlineLevel="1" thickBot="1">
      <c r="H276" s="369" t="s">
        <v>37</v>
      </c>
      <c r="I276" s="370"/>
    </row>
    <row r="277" spans="8:9" ht="45.75" hidden="1" outlineLevel="1" thickBot="1">
      <c r="H277" s="92" t="s">
        <v>91</v>
      </c>
      <c r="I277" s="93">
        <v>0.39853327308517539</v>
      </c>
    </row>
    <row r="278" spans="8:9" ht="15.75" hidden="1" outlineLevel="1" thickBot="1">
      <c r="H278" s="94" t="s">
        <v>65</v>
      </c>
      <c r="I278" s="95">
        <v>3.5333157290059258E-2</v>
      </c>
    </row>
    <row r="279" spans="8:9" ht="15.75" hidden="1" outlineLevel="1" thickBot="1">
      <c r="H279" s="96" t="s">
        <v>67</v>
      </c>
      <c r="I279" s="97">
        <v>0.16186225909724361</v>
      </c>
    </row>
    <row r="280" spans="8:9" ht="15.75" hidden="1" outlineLevel="1" thickBot="1">
      <c r="H280" s="96" t="s">
        <v>92</v>
      </c>
      <c r="I280" s="97">
        <v>1.5015731073140026E-2</v>
      </c>
    </row>
    <row r="281" spans="8:9" ht="15.75" hidden="1" outlineLevel="1" thickBot="1">
      <c r="H281" s="96" t="s">
        <v>93</v>
      </c>
      <c r="I281" s="97">
        <v>9.171176386814972E-2</v>
      </c>
    </row>
    <row r="282" spans="8:9" ht="30.75" hidden="1" outlineLevel="1" thickBot="1">
      <c r="H282" s="96" t="s">
        <v>94</v>
      </c>
      <c r="I282" s="97">
        <v>-0.16040770989567199</v>
      </c>
    </row>
    <row r="283" spans="8:9" hidden="1" outlineLevel="1"/>
    <row r="284" spans="8:9" hidden="1" outlineLevel="1"/>
    <row r="285" spans="8:9" hidden="1" outlineLevel="1"/>
    <row r="286" spans="8:9" hidden="1" outlineLevel="1"/>
    <row r="287" spans="8:9" hidden="1" outlineLevel="1"/>
    <row r="288" spans="8:9" hidden="1" outlineLevel="1"/>
    <row r="289" spans="1:2" hidden="1" outlineLevel="1"/>
    <row r="290" spans="1:2" hidden="1" outlineLevel="1"/>
    <row r="291" spans="1:2" hidden="1" outlineLevel="1"/>
    <row r="292" spans="1:2" hidden="1" outlineLevel="1"/>
    <row r="293" spans="1:2" collapsed="1"/>
    <row r="296" spans="1:2">
      <c r="A296" s="98" t="s">
        <v>120</v>
      </c>
    </row>
    <row r="298" spans="1:2">
      <c r="A298" s="72" t="s">
        <v>121</v>
      </c>
      <c r="B298" s="80">
        <v>24.265550266760297</v>
      </c>
    </row>
    <row r="299" spans="1:2">
      <c r="A299" s="72" t="s">
        <v>122</v>
      </c>
      <c r="B299" s="80">
        <v>0.11365757264662424</v>
      </c>
    </row>
    <row r="300" spans="1:2">
      <c r="A300" s="72" t="s">
        <v>123</v>
      </c>
      <c r="B300" s="80">
        <v>-2.5807671787008928E-2</v>
      </c>
    </row>
    <row r="301" spans="1:2">
      <c r="A301" s="72" t="s">
        <v>48</v>
      </c>
      <c r="B301" s="200">
        <v>-1.2959917037710662</v>
      </c>
    </row>
    <row r="302" spans="1:2">
      <c r="A302" s="72" t="s">
        <v>124</v>
      </c>
      <c r="B302" s="80">
        <v>23.057408463848848</v>
      </c>
    </row>
    <row r="307" spans="1:2">
      <c r="A307" s="98" t="s">
        <v>125</v>
      </c>
    </row>
    <row r="308" spans="1:2">
      <c r="B308" s="99"/>
    </row>
    <row r="309" spans="1:2">
      <c r="A309" s="72" t="s">
        <v>126</v>
      </c>
      <c r="B309" s="99">
        <v>0.41811519640562445</v>
      </c>
    </row>
    <row r="310" spans="1:2">
      <c r="A310" s="72" t="s">
        <v>127</v>
      </c>
      <c r="B310" s="99">
        <v>0.23762894105980292</v>
      </c>
    </row>
    <row r="311" spans="1:2">
      <c r="A311" s="72" t="s">
        <v>128</v>
      </c>
      <c r="B311" s="99">
        <v>0.45378969774593259</v>
      </c>
    </row>
    <row r="312" spans="1:2">
      <c r="A312" s="72" t="s">
        <v>129</v>
      </c>
      <c r="B312" s="99">
        <v>8.0971501924074984E-2</v>
      </c>
    </row>
    <row r="313" spans="1:2">
      <c r="A313" s="72" t="s">
        <v>49</v>
      </c>
      <c r="B313" s="99">
        <v>-1.2577529493484942</v>
      </c>
    </row>
    <row r="315" spans="1:2">
      <c r="A315" s="72" t="s">
        <v>130</v>
      </c>
      <c r="B315" s="99">
        <f>+B308+B309+B310+B311+B313+B312</f>
        <v>-6.7247612213059305E-2</v>
      </c>
    </row>
    <row r="319" spans="1:2">
      <c r="A319" s="72" t="s">
        <v>131</v>
      </c>
      <c r="B319" s="73">
        <v>1000000000000</v>
      </c>
    </row>
    <row r="320" spans="1:2">
      <c r="A320" s="72" t="s">
        <v>132</v>
      </c>
      <c r="B320" s="73">
        <v>391433012199459.06</v>
      </c>
    </row>
    <row r="321" spans="2:2">
      <c r="B321" s="74">
        <f>+B320/B319</f>
        <v>391.43301219945909</v>
      </c>
    </row>
  </sheetData>
  <mergeCells count="14">
    <mergeCell ref="A213:A214"/>
    <mergeCell ref="A215:A216"/>
    <mergeCell ref="H276:I276"/>
    <mergeCell ref="B202:C202"/>
    <mergeCell ref="D202:E202"/>
    <mergeCell ref="F202:G202"/>
    <mergeCell ref="H202:I202"/>
    <mergeCell ref="A209:A210"/>
    <mergeCell ref="A211:A212"/>
    <mergeCell ref="A1:D1"/>
    <mergeCell ref="A8:D8"/>
    <mergeCell ref="A61:E61"/>
    <mergeCell ref="G73:H73"/>
    <mergeCell ref="A97:I9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0"/>
  <sheetViews>
    <sheetView showGridLines="0" workbookViewId="0">
      <selection activeCell="I32" sqref="I32"/>
    </sheetView>
  </sheetViews>
  <sheetFormatPr baseColWidth="10" defaultColWidth="11.42578125" defaultRowHeight="15"/>
  <cols>
    <col min="1" max="1" width="20.28515625" bestFit="1" customWidth="1"/>
    <col min="2" max="23" width="11.7109375" bestFit="1" customWidth="1"/>
    <col min="24" max="24" width="11.5703125" customWidth="1"/>
    <col min="25" max="25" width="11.28515625" bestFit="1" customWidth="1"/>
    <col min="26" max="26" width="11.7109375" bestFit="1" customWidth="1"/>
  </cols>
  <sheetData>
    <row r="1" spans="1:27">
      <c r="A1" t="s">
        <v>313</v>
      </c>
      <c r="B1">
        <v>2000</v>
      </c>
      <c r="C1">
        <v>2001</v>
      </c>
      <c r="D1">
        <v>2002</v>
      </c>
      <c r="E1">
        <v>2003</v>
      </c>
      <c r="F1">
        <v>2004</v>
      </c>
      <c r="G1">
        <v>2005</v>
      </c>
      <c r="H1">
        <v>2006</v>
      </c>
      <c r="I1">
        <v>2007</v>
      </c>
      <c r="J1">
        <v>2008</v>
      </c>
      <c r="K1">
        <v>2009</v>
      </c>
      <c r="L1">
        <v>2010</v>
      </c>
      <c r="M1">
        <v>2011</v>
      </c>
      <c r="N1">
        <v>2012</v>
      </c>
      <c r="O1">
        <v>2013</v>
      </c>
      <c r="P1">
        <v>2014</v>
      </c>
      <c r="Q1">
        <v>2015</v>
      </c>
      <c r="R1">
        <v>2016</v>
      </c>
      <c r="S1">
        <v>2017</v>
      </c>
      <c r="T1">
        <v>2018</v>
      </c>
      <c r="U1">
        <v>2019</v>
      </c>
      <c r="V1">
        <v>2020</v>
      </c>
      <c r="W1">
        <v>2021</v>
      </c>
      <c r="X1">
        <v>2022</v>
      </c>
      <c r="Y1">
        <v>2023</v>
      </c>
      <c r="Z1">
        <v>2024</v>
      </c>
      <c r="AA1">
        <v>2025</v>
      </c>
    </row>
    <row r="2" spans="1:27">
      <c r="A2" t="s">
        <v>314</v>
      </c>
      <c r="B2" s="51">
        <v>7620.8328149909994</v>
      </c>
      <c r="C2" s="51">
        <v>11466.40575979717</v>
      </c>
      <c r="D2" s="51">
        <v>10632.66055313017</v>
      </c>
      <c r="E2" s="51">
        <v>8962.8546656788803</v>
      </c>
      <c r="F2" s="51">
        <v>11175.57457430955</v>
      </c>
      <c r="G2" s="51">
        <v>12598.451246417841</v>
      </c>
      <c r="H2" s="51">
        <v>14981.811998555411</v>
      </c>
      <c r="I2" s="51">
        <v>20992.218870549001</v>
      </c>
      <c r="J2" s="51">
        <v>22090.14870084494</v>
      </c>
      <c r="K2" s="51">
        <v>31189.933565961001</v>
      </c>
      <c r="L2" s="51">
        <v>25684.611083310439</v>
      </c>
      <c r="M2" s="51">
        <v>32860.724673777004</v>
      </c>
      <c r="N2" s="51">
        <v>38080.336370912999</v>
      </c>
      <c r="O2" s="51">
        <v>43645.57719672408</v>
      </c>
      <c r="P2" s="51">
        <v>44484.787084584001</v>
      </c>
      <c r="Q2" s="51">
        <v>46088.679177236321</v>
      </c>
      <c r="R2" s="51">
        <v>41141.051917831166</v>
      </c>
      <c r="S2" s="51">
        <v>40418.517539096996</v>
      </c>
      <c r="T2" s="51">
        <v>38621.701515496898</v>
      </c>
      <c r="U2" s="51">
        <v>41797.831084841993</v>
      </c>
      <c r="V2" s="51">
        <v>43764.039284271996</v>
      </c>
      <c r="W2" s="51">
        <v>59571.784327827001</v>
      </c>
      <c r="X2" s="51">
        <v>69682.271053019998</v>
      </c>
      <c r="Y2" s="51">
        <v>83338.849852273997</v>
      </c>
      <c r="Z2" s="51">
        <v>99867.113667305995</v>
      </c>
      <c r="AA2" s="51">
        <f>82464.23479828-12000</f>
        <v>70464.234798279998</v>
      </c>
    </row>
    <row r="3" spans="1:27">
      <c r="A3" t="s">
        <v>315</v>
      </c>
      <c r="B3" s="51">
        <v>7620.8328149909994</v>
      </c>
      <c r="C3" s="51">
        <v>11466.40575979717</v>
      </c>
      <c r="D3" s="51">
        <v>10632.66055313017</v>
      </c>
      <c r="E3" s="51">
        <v>8962.8546656788803</v>
      </c>
      <c r="F3" s="51">
        <v>11175.57457430955</v>
      </c>
      <c r="G3" s="51">
        <v>12598.451246417841</v>
      </c>
      <c r="H3" s="51">
        <v>14981.811998555411</v>
      </c>
      <c r="I3" s="51">
        <v>20992.218870549001</v>
      </c>
      <c r="J3" s="51">
        <v>22090.14870084494</v>
      </c>
      <c r="K3" s="51">
        <v>31189.933565961001</v>
      </c>
      <c r="L3" s="51">
        <v>25684.611083310439</v>
      </c>
      <c r="M3" s="51">
        <v>32860.724673777004</v>
      </c>
      <c r="N3" s="51">
        <v>38080.336370912999</v>
      </c>
      <c r="O3" s="51">
        <v>43645.57719672408</v>
      </c>
      <c r="P3" s="51">
        <v>44484.787084584001</v>
      </c>
      <c r="Q3" s="51">
        <v>46088.679177236321</v>
      </c>
      <c r="R3" s="51">
        <v>41141.051917831166</v>
      </c>
      <c r="S3" s="51">
        <v>40418.517539096996</v>
      </c>
      <c r="T3" s="51">
        <v>38621.701515496898</v>
      </c>
      <c r="U3" s="51">
        <v>41797.831084841993</v>
      </c>
      <c r="V3" s="51">
        <v>43764.039284271996</v>
      </c>
      <c r="W3" s="51">
        <v>59571.784327827001</v>
      </c>
      <c r="X3" s="51">
        <v>69682.271053019998</v>
      </c>
      <c r="Y3" s="51">
        <v>83338.849852273997</v>
      </c>
      <c r="Z3" s="51">
        <v>99867.113667305995</v>
      </c>
      <c r="AA3" s="51">
        <f>70464.23479828+12000</f>
        <v>82464.234798279998</v>
      </c>
    </row>
    <row r="4" spans="1:27">
      <c r="A4" t="s">
        <v>316</v>
      </c>
      <c r="B4" s="51">
        <v>36030.350743149836</v>
      </c>
      <c r="C4" s="51">
        <v>36030.350743149836</v>
      </c>
      <c r="D4" s="51">
        <v>36030.350743149836</v>
      </c>
      <c r="E4" s="51">
        <v>36030.350743149836</v>
      </c>
      <c r="F4" s="51">
        <v>36030.350743149836</v>
      </c>
      <c r="G4" s="51">
        <v>36030.350743149836</v>
      </c>
      <c r="H4" s="51">
        <v>36030.350743149836</v>
      </c>
      <c r="I4" s="51">
        <v>36030.350743149836</v>
      </c>
      <c r="J4" s="51">
        <v>36030.350743149836</v>
      </c>
      <c r="K4" s="51">
        <v>36030.350743149836</v>
      </c>
      <c r="L4" s="51">
        <v>36030.350743149836</v>
      </c>
      <c r="M4" s="51">
        <v>36030.350743149836</v>
      </c>
      <c r="N4" s="51">
        <v>36030.350743149836</v>
      </c>
      <c r="O4" s="51">
        <v>36030.350743149836</v>
      </c>
      <c r="P4" s="51">
        <v>36030.350743149836</v>
      </c>
      <c r="Q4" s="51">
        <v>36030.350743149836</v>
      </c>
      <c r="R4" s="51">
        <v>36030.350743149836</v>
      </c>
      <c r="S4" s="51">
        <v>36030.350743149836</v>
      </c>
      <c r="T4" s="51">
        <v>36030.350743149836</v>
      </c>
      <c r="U4" s="51">
        <v>36030.350743149836</v>
      </c>
      <c r="V4" s="51">
        <v>36030.350743149836</v>
      </c>
      <c r="W4" s="51">
        <v>36030.350743149836</v>
      </c>
      <c r="X4" s="51">
        <v>36030.350743149836</v>
      </c>
      <c r="Y4" s="51">
        <v>36030.350743149836</v>
      </c>
      <c r="Z4" s="51">
        <v>36030.350743149836</v>
      </c>
      <c r="AA4" s="51">
        <v>36030.350743149836</v>
      </c>
    </row>
    <row r="5" spans="1:27">
      <c r="B5" s="69"/>
    </row>
    <row r="6" spans="1:27">
      <c r="Y6" s="100">
        <f>+Y3-X3</f>
        <v>13656.578799253999</v>
      </c>
      <c r="Z6" s="100">
        <f>+Z3-X3</f>
        <v>30184.842614285997</v>
      </c>
    </row>
    <row r="10" spans="1:27">
      <c r="Y10" s="51">
        <f>+Z2-X2</f>
        <v>30184.842614285997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F6F808-9D87-4D49-8267-A38F22017C9A}">
  <sheetPr>
    <tabColor rgb="FF000099"/>
  </sheetPr>
  <dimension ref="B2:AD198"/>
  <sheetViews>
    <sheetView showGridLines="0" zoomScaleNormal="100" workbookViewId="0">
      <pane xSplit="3" ySplit="5" topLeftCell="AB17" activePane="bottomRight" state="frozen"/>
      <selection pane="topRight" activeCell="D1" sqref="D1"/>
      <selection pane="bottomLeft" activeCell="A6" sqref="A6"/>
      <selection pane="bottomRight" activeCell="AB50" sqref="AB50:AB51"/>
    </sheetView>
  </sheetViews>
  <sheetFormatPr baseColWidth="10" defaultColWidth="11.42578125" defaultRowHeight="11.25"/>
  <cols>
    <col min="1" max="1" width="2.7109375" style="201" customWidth="1"/>
    <col min="2" max="2" width="3.85546875" style="201" customWidth="1"/>
    <col min="3" max="3" width="37.140625" style="201" bestFit="1" customWidth="1"/>
    <col min="4" max="9" width="8.85546875" style="201" hidden="1" customWidth="1"/>
    <col min="10" max="11" width="9.7109375" style="201" hidden="1" customWidth="1"/>
    <col min="12" max="12" width="9.28515625" style="201" hidden="1" customWidth="1"/>
    <col min="13" max="18" width="9.7109375" style="201" hidden="1" customWidth="1"/>
    <col min="19" max="19" width="10" style="201" hidden="1" customWidth="1"/>
    <col min="20" max="21" width="9.7109375" style="201" hidden="1" customWidth="1"/>
    <col min="22" max="25" width="10" style="201" customWidth="1"/>
    <col min="26" max="28" width="10" style="201" bestFit="1" customWidth="1"/>
    <col min="29" max="16384" width="11.42578125" style="201"/>
  </cols>
  <sheetData>
    <row r="2" spans="2:30" ht="15">
      <c r="B2" s="217" t="s">
        <v>317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21" t="s">
        <v>318</v>
      </c>
      <c r="W2" s="222">
        <v>1.3971154974527202</v>
      </c>
      <c r="X2" s="222">
        <v>1.3749783460808191</v>
      </c>
      <c r="Y2" s="222">
        <v>1.301816271616</v>
      </c>
      <c r="Z2" s="222">
        <v>1.1508276799999999</v>
      </c>
      <c r="AA2" s="222">
        <v>1.0530999999999999</v>
      </c>
      <c r="AB2" s="222">
        <v>1</v>
      </c>
      <c r="AC2" s="222">
        <v>0.96871064613000102</v>
      </c>
    </row>
    <row r="3" spans="2:30" ht="15.75" customHeight="1">
      <c r="B3" s="216" t="s">
        <v>319</v>
      </c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21" t="s">
        <v>320</v>
      </c>
      <c r="W3" s="223">
        <v>1060067.9999999991</v>
      </c>
      <c r="X3" s="223">
        <v>998470.99999999907</v>
      </c>
      <c r="Y3" s="223">
        <v>1192633.9999999986</v>
      </c>
      <c r="Z3" s="223">
        <v>1469790.9999999977</v>
      </c>
      <c r="AA3" s="223">
        <v>1572458.3388982201</v>
      </c>
      <c r="AB3" s="223">
        <v>1684372.7457129182</v>
      </c>
      <c r="AC3" s="223">
        <v>1779913.5870196747</v>
      </c>
    </row>
    <row r="4" spans="2:30">
      <c r="B4" s="384"/>
      <c r="C4" s="390" t="s">
        <v>321</v>
      </c>
      <c r="D4" s="386" t="s">
        <v>322</v>
      </c>
      <c r="E4" s="386" t="s">
        <v>323</v>
      </c>
      <c r="F4" s="386" t="s">
        <v>324</v>
      </c>
      <c r="G4" s="386" t="s">
        <v>325</v>
      </c>
      <c r="H4" s="386">
        <v>2004</v>
      </c>
      <c r="I4" s="386" t="s">
        <v>326</v>
      </c>
      <c r="J4" s="386" t="s">
        <v>327</v>
      </c>
      <c r="K4" s="386" t="s">
        <v>328</v>
      </c>
      <c r="L4" s="386" t="s">
        <v>329</v>
      </c>
      <c r="M4" s="386" t="s">
        <v>330</v>
      </c>
      <c r="N4" s="386">
        <v>2010</v>
      </c>
      <c r="O4" s="386">
        <v>2011</v>
      </c>
      <c r="P4" s="386">
        <v>2012</v>
      </c>
      <c r="Q4" s="386">
        <v>2013</v>
      </c>
      <c r="R4" s="386">
        <v>2014</v>
      </c>
      <c r="S4" s="386">
        <v>2015</v>
      </c>
      <c r="T4" s="386">
        <v>2016</v>
      </c>
      <c r="U4" s="386">
        <v>2017</v>
      </c>
      <c r="V4" s="386">
        <v>2018</v>
      </c>
      <c r="W4" s="386">
        <v>2019</v>
      </c>
      <c r="X4" s="386">
        <v>2020</v>
      </c>
      <c r="Y4" s="386">
        <v>2021</v>
      </c>
      <c r="Z4" s="386">
        <v>2022</v>
      </c>
      <c r="AA4" s="386">
        <v>2023</v>
      </c>
      <c r="AB4" s="386" t="s">
        <v>167</v>
      </c>
      <c r="AC4" s="386" t="s">
        <v>331</v>
      </c>
    </row>
    <row r="5" spans="2:30" ht="12" thickBot="1">
      <c r="B5" s="385"/>
      <c r="C5" s="391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7"/>
      <c r="AA5" s="387"/>
      <c r="AB5" s="387"/>
      <c r="AC5" s="387"/>
      <c r="AD5" s="201" t="s">
        <v>332</v>
      </c>
    </row>
    <row r="6" spans="2:30">
      <c r="B6" s="202" t="s">
        <v>333</v>
      </c>
      <c r="C6" s="203" t="s">
        <v>221</v>
      </c>
      <c r="D6" s="204">
        <v>26426.51284227295</v>
      </c>
      <c r="E6" s="204">
        <v>29882.690929580767</v>
      </c>
      <c r="F6" s="204">
        <v>33160.958066465209</v>
      </c>
      <c r="G6" s="204">
        <v>35440.326015702696</v>
      </c>
      <c r="H6" s="204">
        <v>43643.465478351929</v>
      </c>
      <c r="I6" s="204">
        <v>49318.673258585499</v>
      </c>
      <c r="J6" s="204">
        <v>52011.240789677693</v>
      </c>
      <c r="K6" s="204">
        <v>56867.139498513774</v>
      </c>
      <c r="L6" s="204">
        <v>64316.692192783557</v>
      </c>
      <c r="M6" s="204">
        <v>73821.221063868565</v>
      </c>
      <c r="N6" s="204">
        <v>84183.55298319635</v>
      </c>
      <c r="O6" s="204">
        <v>83264.728009994491</v>
      </c>
      <c r="P6" s="204">
        <v>91127.853056711974</v>
      </c>
      <c r="Q6" s="204">
        <v>100774.11529375642</v>
      </c>
      <c r="R6" s="204">
        <v>111524.24981195093</v>
      </c>
      <c r="S6" s="204">
        <v>114529.27718311266</v>
      </c>
      <c r="T6" s="204">
        <v>122578.8820573613</v>
      </c>
      <c r="U6" s="204">
        <v>138890.60011911485</v>
      </c>
      <c r="V6" s="204">
        <v>146708.53054854862</v>
      </c>
      <c r="W6" s="204">
        <v>156678.5787035024</v>
      </c>
      <c r="X6" s="204">
        <v>211842.68940887001</v>
      </c>
      <c r="Y6" s="204">
        <v>213884.62990880199</v>
      </c>
      <c r="Z6" s="204">
        <v>211311.82299115599</v>
      </c>
      <c r="AA6" s="204">
        <v>261335.82214938401</v>
      </c>
      <c r="AB6" s="204">
        <v>308855.20162327297</v>
      </c>
      <c r="AC6" s="204">
        <v>327937.53106438997</v>
      </c>
      <c r="AD6" s="220">
        <f>+((AC6/W6)^(1/6))-1</f>
        <v>0.13100254775876063</v>
      </c>
    </row>
    <row r="7" spans="2:30">
      <c r="B7" s="202" t="s">
        <v>334</v>
      </c>
      <c r="C7" s="203" t="s">
        <v>256</v>
      </c>
      <c r="D7" s="204">
        <v>16547.062398964998</v>
      </c>
      <c r="E7" s="204">
        <v>21403.047713264001</v>
      </c>
      <c r="F7" s="204">
        <v>22964.40760459772</v>
      </c>
      <c r="G7" s="204">
        <v>27340.918301723003</v>
      </c>
      <c r="H7" s="204">
        <v>26888.096433384999</v>
      </c>
      <c r="I7" s="204">
        <v>31558.043481933</v>
      </c>
      <c r="J7" s="204">
        <v>38929.959043120005</v>
      </c>
      <c r="K7" s="204">
        <v>39319.793204602</v>
      </c>
      <c r="L7" s="204">
        <v>38884.340951852995</v>
      </c>
      <c r="M7" s="204">
        <v>37034.310711218997</v>
      </c>
      <c r="N7" s="204">
        <v>39891.121891734001</v>
      </c>
      <c r="O7" s="204">
        <v>35186.694458148995</v>
      </c>
      <c r="P7" s="204">
        <v>36411.031884335003</v>
      </c>
      <c r="Q7" s="204">
        <v>44540.817290564009</v>
      </c>
      <c r="R7" s="204">
        <v>40952.239146442997</v>
      </c>
      <c r="S7" s="204">
        <v>46977.000600332001</v>
      </c>
      <c r="T7" s="204">
        <v>46706.204085000994</v>
      </c>
      <c r="U7" s="204">
        <v>50006.964751298001</v>
      </c>
      <c r="V7" s="204">
        <v>47929.988215443998</v>
      </c>
      <c r="W7" s="204">
        <v>51934.813661444001</v>
      </c>
      <c r="X7" s="204">
        <v>53613.700937252004</v>
      </c>
      <c r="Y7" s="204">
        <v>70519.715412512</v>
      </c>
      <c r="Z7" s="204">
        <v>71664.579597668999</v>
      </c>
      <c r="AA7" s="204">
        <v>78497.998934296003</v>
      </c>
      <c r="AB7" s="204">
        <v>94521.84730168301</v>
      </c>
      <c r="AC7" s="204">
        <v>112605.186394034</v>
      </c>
      <c r="AD7" s="220">
        <f>+((AC7/W7)^(1/6))-1</f>
        <v>0.13767086441586729</v>
      </c>
    </row>
    <row r="8" spans="2:30">
      <c r="B8" s="205"/>
      <c r="C8" s="206" t="s">
        <v>335</v>
      </c>
      <c r="D8" s="207">
        <v>5125.1481368320001</v>
      </c>
      <c r="E8" s="207">
        <v>7934.4802174839997</v>
      </c>
      <c r="F8" s="207">
        <v>9595.6719252610001</v>
      </c>
      <c r="G8" s="207">
        <v>13349.390118575731</v>
      </c>
      <c r="H8" s="207">
        <v>9406.5821276569986</v>
      </c>
      <c r="I8" s="207">
        <v>13102.218678132002</v>
      </c>
      <c r="J8" s="207">
        <v>10619.304248106</v>
      </c>
      <c r="K8" s="207">
        <v>7716.1645223568594</v>
      </c>
      <c r="L8" s="207">
        <v>8192.5148176610001</v>
      </c>
      <c r="M8" s="207">
        <v>8269.5396859299999</v>
      </c>
      <c r="N8" s="207">
        <v>8621.7367109400002</v>
      </c>
      <c r="O8" s="207">
        <v>7030.8549004199995</v>
      </c>
      <c r="P8" s="207">
        <v>6561.6395241379996</v>
      </c>
      <c r="Q8" s="207">
        <v>7059.8358756950001</v>
      </c>
      <c r="R8" s="207">
        <v>9012.4489359769996</v>
      </c>
      <c r="S8" s="207">
        <v>11138.006237387999</v>
      </c>
      <c r="T8" s="207">
        <v>9677.6558894137597</v>
      </c>
      <c r="U8" s="207">
        <v>14406.145663066</v>
      </c>
      <c r="V8" s="207">
        <v>11174.496063340001</v>
      </c>
      <c r="W8" s="207">
        <v>14397.630715367</v>
      </c>
      <c r="X8" s="207">
        <v>14993.475928439</v>
      </c>
      <c r="Y8" s="207">
        <v>25207.139061341</v>
      </c>
      <c r="Z8" s="207">
        <v>16786.348786879</v>
      </c>
      <c r="AA8" s="207">
        <v>26544.488231480002</v>
      </c>
      <c r="AB8" s="207">
        <v>37259.837390134999</v>
      </c>
      <c r="AC8" s="207">
        <v>41029.422000000006</v>
      </c>
    </row>
    <row r="9" spans="2:30">
      <c r="B9" s="205"/>
      <c r="C9" s="206" t="s">
        <v>336</v>
      </c>
      <c r="D9" s="207">
        <v>11421.914262132999</v>
      </c>
      <c r="E9" s="207">
        <v>13468.56749578</v>
      </c>
      <c r="F9" s="207">
        <v>13368.735679336718</v>
      </c>
      <c r="G9" s="207">
        <v>13991.528183147271</v>
      </c>
      <c r="H9" s="207">
        <v>17481.514305728</v>
      </c>
      <c r="I9" s="207">
        <v>18455.824803800999</v>
      </c>
      <c r="J9" s="207">
        <v>28310.654795014001</v>
      </c>
      <c r="K9" s="207">
        <v>31603.628682245144</v>
      </c>
      <c r="L9" s="207">
        <v>30691.826134191997</v>
      </c>
      <c r="M9" s="207">
        <v>28764.771025288999</v>
      </c>
      <c r="N9" s="207">
        <v>31269.385180793997</v>
      </c>
      <c r="O9" s="207">
        <v>28155.839557728999</v>
      </c>
      <c r="P9" s="207">
        <v>29849.392360197002</v>
      </c>
      <c r="Q9" s="207">
        <v>37480.981414869006</v>
      </c>
      <c r="R9" s="207">
        <v>31939.790210465999</v>
      </c>
      <c r="S9" s="207">
        <v>35838.994362944002</v>
      </c>
      <c r="T9" s="207">
        <v>37028.548195587238</v>
      </c>
      <c r="U9" s="207">
        <v>35600.819088232005</v>
      </c>
      <c r="V9" s="207">
        <v>36755.492152104001</v>
      </c>
      <c r="W9" s="207">
        <v>37537.182946077002</v>
      </c>
      <c r="X9" s="207">
        <v>38620.225008813002</v>
      </c>
      <c r="Y9" s="207">
        <v>45312.576351171003</v>
      </c>
      <c r="Z9" s="207">
        <v>54878.230810790003</v>
      </c>
      <c r="AA9" s="207">
        <v>51953.510702815998</v>
      </c>
      <c r="AB9" s="207">
        <v>57262.009911548004</v>
      </c>
      <c r="AC9" s="207">
        <v>71575.764394034006</v>
      </c>
    </row>
    <row r="10" spans="2:30">
      <c r="B10" s="202" t="s">
        <v>337</v>
      </c>
      <c r="C10" s="203" t="s">
        <v>259</v>
      </c>
      <c r="D10" s="204">
        <v>7620.8328149909994</v>
      </c>
      <c r="E10" s="204">
        <v>11466.40575979717</v>
      </c>
      <c r="F10" s="204">
        <v>10632.66055313017</v>
      </c>
      <c r="G10" s="204">
        <v>8962.8546656788803</v>
      </c>
      <c r="H10" s="204">
        <v>11175.57457430955</v>
      </c>
      <c r="I10" s="204">
        <v>12598.451246417841</v>
      </c>
      <c r="J10" s="204">
        <v>14981.811998555411</v>
      </c>
      <c r="K10" s="204">
        <v>20992.218870549001</v>
      </c>
      <c r="L10" s="204">
        <v>22090.14870084494</v>
      </c>
      <c r="M10" s="204">
        <v>31189.933565961001</v>
      </c>
      <c r="N10" s="204">
        <v>25684.611083310439</v>
      </c>
      <c r="O10" s="204">
        <v>32860.724673777004</v>
      </c>
      <c r="P10" s="204">
        <v>38080.336370912999</v>
      </c>
      <c r="Q10" s="204">
        <v>43645.57719672408</v>
      </c>
      <c r="R10" s="204">
        <v>44484.787084584001</v>
      </c>
      <c r="S10" s="204">
        <v>46088.679177236321</v>
      </c>
      <c r="T10" s="204">
        <v>41141.051917831166</v>
      </c>
      <c r="U10" s="204">
        <v>40418.517539096996</v>
      </c>
      <c r="V10" s="204">
        <v>38621.701515496898</v>
      </c>
      <c r="W10" s="204">
        <v>41797.831084841993</v>
      </c>
      <c r="X10" s="204">
        <v>43764.039284271996</v>
      </c>
      <c r="Y10" s="204">
        <v>59571.784327827001</v>
      </c>
      <c r="Z10" s="204">
        <v>69682.271053019998</v>
      </c>
      <c r="AA10" s="204">
        <v>83338.849852273997</v>
      </c>
      <c r="AB10" s="204">
        <v>99867.113667305995</v>
      </c>
      <c r="AC10" s="204">
        <v>82464.234798279998</v>
      </c>
      <c r="AD10" s="220">
        <f>+((AC10/W10)^(1/6))-1</f>
        <v>0.11991565217652189</v>
      </c>
    </row>
    <row r="11" spans="2:30" ht="14.25" customHeight="1">
      <c r="B11" s="208" t="s">
        <v>338</v>
      </c>
      <c r="C11" s="209" t="s">
        <v>339</v>
      </c>
      <c r="D11" s="210">
        <v>34047.345657263948</v>
      </c>
      <c r="E11" s="210">
        <v>41349.09668937794</v>
      </c>
      <c r="F11" s="210">
        <v>43793.618619595378</v>
      </c>
      <c r="G11" s="210">
        <v>44403.180681381578</v>
      </c>
      <c r="H11" s="210">
        <v>54819.040052661483</v>
      </c>
      <c r="I11" s="210">
        <v>61917.124505003339</v>
      </c>
      <c r="J11" s="210">
        <v>66993.052788233108</v>
      </c>
      <c r="K11" s="210">
        <v>77859.358369062771</v>
      </c>
      <c r="L11" s="210">
        <v>86406.840893628498</v>
      </c>
      <c r="M11" s="210">
        <v>105011.15462982957</v>
      </c>
      <c r="N11" s="210">
        <v>109868.16406650678</v>
      </c>
      <c r="O11" s="210">
        <v>116125.45268377149</v>
      </c>
      <c r="P11" s="210">
        <v>129208.18942762494</v>
      </c>
      <c r="Q11" s="210">
        <v>144419.69249048049</v>
      </c>
      <c r="R11" s="210">
        <v>156009.03689653493</v>
      </c>
      <c r="S11" s="210">
        <v>160617.95636034897</v>
      </c>
      <c r="T11" s="210">
        <v>163719.93397519249</v>
      </c>
      <c r="U11" s="210">
        <v>179309.11765821185</v>
      </c>
      <c r="V11" s="210">
        <v>185330.2320640455</v>
      </c>
      <c r="W11" s="210">
        <v>198476.4097883444</v>
      </c>
      <c r="X11" s="210">
        <v>255606.72869314201</v>
      </c>
      <c r="Y11" s="210">
        <v>273456.41423662897</v>
      </c>
      <c r="Z11" s="210">
        <v>280994.09404417599</v>
      </c>
      <c r="AA11" s="210">
        <v>344674.67200165801</v>
      </c>
      <c r="AB11" s="210">
        <v>408722.31529057899</v>
      </c>
      <c r="AC11" s="210">
        <v>410401.76586266997</v>
      </c>
      <c r="AD11" s="220">
        <f>+((AC11/W11)^(1/6))-1</f>
        <v>0.12871263738461258</v>
      </c>
    </row>
    <row r="12" spans="2:30" ht="14.25" customHeight="1">
      <c r="B12" s="211" t="s">
        <v>340</v>
      </c>
      <c r="C12" s="209" t="s">
        <v>341</v>
      </c>
      <c r="D12" s="212">
        <v>50594.408056228953</v>
      </c>
      <c r="E12" s="212">
        <v>62752.144402641934</v>
      </c>
      <c r="F12" s="212">
        <v>66758.026224193105</v>
      </c>
      <c r="G12" s="212">
        <v>71744.098983104574</v>
      </c>
      <c r="H12" s="212">
        <v>81707.136486046482</v>
      </c>
      <c r="I12" s="212">
        <v>93475.167986936343</v>
      </c>
      <c r="J12" s="212">
        <v>105923.0118313531</v>
      </c>
      <c r="K12" s="212">
        <v>117179.15157366477</v>
      </c>
      <c r="L12" s="212">
        <v>125291.18184548148</v>
      </c>
      <c r="M12" s="212">
        <v>142045.46534104855</v>
      </c>
      <c r="N12" s="212">
        <v>149759.2859582408</v>
      </c>
      <c r="O12" s="212">
        <v>151312.14714192049</v>
      </c>
      <c r="P12" s="212">
        <v>165619.22131195996</v>
      </c>
      <c r="Q12" s="212">
        <v>188960.5097810445</v>
      </c>
      <c r="R12" s="212">
        <v>196961.27604297793</v>
      </c>
      <c r="S12" s="212">
        <v>207594.95696068101</v>
      </c>
      <c r="T12" s="212">
        <v>210426.13806019345</v>
      </c>
      <c r="U12" s="212">
        <v>229316.08240950987</v>
      </c>
      <c r="V12" s="212">
        <v>233260.22027948953</v>
      </c>
      <c r="W12" s="212">
        <v>250411.22344978841</v>
      </c>
      <c r="X12" s="212">
        <v>309220.42963039404</v>
      </c>
      <c r="Y12" s="212">
        <v>343976.12964914099</v>
      </c>
      <c r="Z12" s="212">
        <v>352658.673641845</v>
      </c>
      <c r="AA12" s="212">
        <v>423172.67093595403</v>
      </c>
      <c r="AB12" s="212">
        <v>503244.16259226203</v>
      </c>
      <c r="AC12" s="212">
        <v>523006.95225670398</v>
      </c>
      <c r="AD12" s="220">
        <f>+((AC12/W12)^(1/6))-1</f>
        <v>0.13059990675392297</v>
      </c>
    </row>
    <row r="13" spans="2:30">
      <c r="B13" s="213" t="s">
        <v>342</v>
      </c>
      <c r="R13" s="214"/>
    </row>
    <row r="14" spans="2:30">
      <c r="B14" s="213" t="s">
        <v>343</v>
      </c>
      <c r="R14" s="214"/>
      <c r="V14" s="201" t="s">
        <v>344</v>
      </c>
      <c r="W14" s="219">
        <f>+W7/W3*100</f>
        <v>4.89919643470457</v>
      </c>
      <c r="X14" s="219">
        <f t="shared" ref="X14:AC14" si="0">+X7/X3*100</f>
        <v>5.3695801818232125</v>
      </c>
      <c r="Y14" s="219">
        <f t="shared" si="0"/>
        <v>5.9129385387731759</v>
      </c>
      <c r="Z14" s="219">
        <f t="shared" si="0"/>
        <v>4.8758347001491442</v>
      </c>
      <c r="AA14" s="219">
        <f>+AA7/AA3*100</f>
        <v>4.9920558778871982</v>
      </c>
      <c r="AB14" s="219">
        <f t="shared" si="0"/>
        <v>5.6116941776848934</v>
      </c>
      <c r="AC14" s="219">
        <f t="shared" si="0"/>
        <v>6.3264411944055396</v>
      </c>
    </row>
    <row r="15" spans="2:30">
      <c r="B15" s="215"/>
      <c r="V15" s="201" t="s">
        <v>345</v>
      </c>
      <c r="W15" s="219">
        <f>+W11/W3*100</f>
        <v>18.722988505298204</v>
      </c>
      <c r="X15" s="219">
        <f t="shared" ref="X15:AC15" si="1">+X11/X3*100</f>
        <v>25.599814986428477</v>
      </c>
      <c r="Y15" s="219">
        <f t="shared" si="1"/>
        <v>22.928779008197761</v>
      </c>
      <c r="Z15" s="219">
        <f t="shared" si="1"/>
        <v>19.117962624902209</v>
      </c>
      <c r="AA15" s="219">
        <f t="shared" si="1"/>
        <v>21.919478785247971</v>
      </c>
      <c r="AB15" s="219">
        <f t="shared" si="1"/>
        <v>24.265550266760311</v>
      </c>
      <c r="AC15" s="219">
        <f t="shared" si="1"/>
        <v>23.057398339761846</v>
      </c>
    </row>
    <row r="16" spans="2:30">
      <c r="B16" s="215"/>
      <c r="V16" s="201" t="s">
        <v>346</v>
      </c>
      <c r="W16" s="219">
        <f>+W6/W3*100</f>
        <v>14.780049836755996</v>
      </c>
      <c r="X16" s="219">
        <f t="shared" ref="X16:AC16" si="2">+X6/X3*100</f>
        <v>21.216709289390497</v>
      </c>
      <c r="Y16" s="219">
        <f t="shared" si="2"/>
        <v>17.933802818702322</v>
      </c>
      <c r="Z16" s="219">
        <f t="shared" si="2"/>
        <v>14.376998021566081</v>
      </c>
      <c r="AA16" s="219">
        <f t="shared" si="2"/>
        <v>16.619570495743314</v>
      </c>
      <c r="AB16" s="219">
        <f t="shared" si="2"/>
        <v>18.33651146454217</v>
      </c>
      <c r="AC16" s="219">
        <f t="shared" si="2"/>
        <v>18.424351241314785</v>
      </c>
    </row>
    <row r="17" spans="2:30">
      <c r="B17" s="215"/>
      <c r="V17" s="201" t="s">
        <v>48</v>
      </c>
      <c r="W17" s="219">
        <f>+W10/W3*100</f>
        <v>3.9429386685422099</v>
      </c>
      <c r="X17" s="219">
        <f t="shared" ref="X17:AC17" si="3">+X10/X3*100</f>
        <v>4.3831056970379745</v>
      </c>
      <c r="Y17" s="219">
        <f t="shared" si="3"/>
        <v>4.9949761894954419</v>
      </c>
      <c r="Z17" s="219">
        <f t="shared" si="3"/>
        <v>4.7409646033361277</v>
      </c>
      <c r="AA17" s="219">
        <f t="shared" si="3"/>
        <v>5.299908289504657</v>
      </c>
      <c r="AB17" s="219">
        <f t="shared" si="3"/>
        <v>5.9290388022181393</v>
      </c>
      <c r="AC17" s="219">
        <f t="shared" si="3"/>
        <v>4.6330470984470589</v>
      </c>
    </row>
    <row r="18" spans="2:30">
      <c r="V18" s="201" t="s">
        <v>347</v>
      </c>
      <c r="W18" s="219">
        <f>+W12/W3*100</f>
        <v>23.622184940002775</v>
      </c>
      <c r="X18" s="219">
        <f t="shared" ref="X18:AC18" si="4">+X12/X3*100</f>
        <v>30.96939516825169</v>
      </c>
      <c r="Y18" s="219">
        <f t="shared" si="4"/>
        <v>28.841717546970941</v>
      </c>
      <c r="Z18" s="219">
        <f t="shared" si="4"/>
        <v>23.993797325051354</v>
      </c>
      <c r="AA18" s="219">
        <f t="shared" si="4"/>
        <v>26.911534663135171</v>
      </c>
      <c r="AB18" s="219">
        <f t="shared" si="4"/>
        <v>29.877244444445207</v>
      </c>
      <c r="AC18" s="219">
        <f t="shared" si="4"/>
        <v>29.383839534167382</v>
      </c>
    </row>
    <row r="20" spans="2:30"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01" t="s">
        <v>344</v>
      </c>
      <c r="W20" s="214">
        <f>+W14/$W$14*100</f>
        <v>100</v>
      </c>
      <c r="X20" s="214">
        <f>+X14/$W$14*100</f>
        <v>109.60124284436876</v>
      </c>
      <c r="Y20" s="214">
        <f t="shared" ref="Y20:AB20" si="5">+Y14/$W$14*100</f>
        <v>120.69200771145925</v>
      </c>
      <c r="Z20" s="214">
        <f t="shared" si="5"/>
        <v>99.523151707289443</v>
      </c>
      <c r="AA20" s="214">
        <f>+AA14/$W$14*100</f>
        <v>101.89540150961977</v>
      </c>
      <c r="AB20" s="214">
        <f t="shared" si="5"/>
        <v>114.54315523936096</v>
      </c>
      <c r="AC20" s="214">
        <f>+AC14/$W$14*100</f>
        <v>129.13222155353392</v>
      </c>
    </row>
    <row r="21" spans="2:30">
      <c r="V21" s="201" t="s">
        <v>345</v>
      </c>
      <c r="W21" s="214">
        <f>+W15/$W$15*100</f>
        <v>100</v>
      </c>
      <c r="X21" s="214">
        <f>+X15/$W$15*100</f>
        <v>136.72932063801821</v>
      </c>
      <c r="Y21" s="214">
        <f t="shared" ref="Y21:AC21" si="6">+Y15/$W$15*100</f>
        <v>122.46324352391397</v>
      </c>
      <c r="Z21" s="214">
        <f t="shared" si="6"/>
        <v>102.10956770866059</v>
      </c>
      <c r="AA21" s="214">
        <f t="shared" si="6"/>
        <v>117.07254308811454</v>
      </c>
      <c r="AB21" s="214">
        <f t="shared" si="6"/>
        <v>129.6029758277835</v>
      </c>
      <c r="AC21" s="214">
        <f t="shared" si="6"/>
        <v>123.15020293494865</v>
      </c>
    </row>
    <row r="22" spans="2:30">
      <c r="V22" s="201" t="s">
        <v>346</v>
      </c>
      <c r="W22" s="214">
        <f>+W16/$W$16*100</f>
        <v>100</v>
      </c>
      <c r="X22" s="214">
        <f t="shared" ref="X22:AC22" si="7">+X16/$W$16*100</f>
        <v>143.54964647431291</v>
      </c>
      <c r="Y22" s="214">
        <f t="shared" si="7"/>
        <v>121.33790492440266</v>
      </c>
      <c r="Z22" s="214">
        <f t="shared" si="7"/>
        <v>97.273000973328379</v>
      </c>
      <c r="AA22" s="214">
        <f t="shared" si="7"/>
        <v>112.44597061109143</v>
      </c>
      <c r="AB22" s="214">
        <f t="shared" si="7"/>
        <v>124.06258210944412</v>
      </c>
      <c r="AC22" s="214">
        <f t="shared" si="7"/>
        <v>124.65689523925624</v>
      </c>
    </row>
    <row r="23" spans="2:30">
      <c r="V23" s="201" t="s">
        <v>48</v>
      </c>
      <c r="W23" s="214">
        <f>+W17/$W$17*100</f>
        <v>100</v>
      </c>
      <c r="X23" s="214">
        <f t="shared" ref="X23:AC23" si="8">+X17/$W$17*100</f>
        <v>111.16342569585298</v>
      </c>
      <c r="Y23" s="214">
        <f t="shared" si="8"/>
        <v>126.68155934929095</v>
      </c>
      <c r="Z23" s="214">
        <f t="shared" si="8"/>
        <v>120.2393697158106</v>
      </c>
      <c r="AA23" s="214">
        <f t="shared" si="8"/>
        <v>134.41518458779751</v>
      </c>
      <c r="AB23" s="214">
        <f t="shared" si="8"/>
        <v>150.37106332699398</v>
      </c>
      <c r="AC23" s="214">
        <f t="shared" si="8"/>
        <v>117.50238814036631</v>
      </c>
    </row>
    <row r="24" spans="2:30" ht="15">
      <c r="B24" s="217" t="s">
        <v>348</v>
      </c>
      <c r="C24" s="217"/>
      <c r="D24" s="217"/>
      <c r="E24" s="217"/>
      <c r="F24" s="217"/>
      <c r="G24" s="217"/>
      <c r="H24" s="217"/>
      <c r="I24" s="217"/>
      <c r="J24" s="217"/>
      <c r="K24" s="217"/>
      <c r="L24" s="217"/>
      <c r="M24" s="217"/>
      <c r="N24" s="217"/>
      <c r="O24" s="217"/>
      <c r="P24" s="217"/>
      <c r="Q24" s="217"/>
      <c r="R24" s="217"/>
      <c r="S24" s="217"/>
      <c r="T24" s="217"/>
      <c r="U24" s="217"/>
      <c r="V24" s="217"/>
      <c r="W24" s="217"/>
      <c r="X24" s="217"/>
      <c r="Y24" s="217"/>
      <c r="Z24" s="217"/>
      <c r="AA24" s="217"/>
      <c r="AB24" s="217"/>
    </row>
    <row r="25" spans="2:30" ht="15.75" customHeight="1">
      <c r="B25" s="216" t="s">
        <v>319</v>
      </c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  <c r="S25" s="216"/>
      <c r="T25" s="216"/>
      <c r="U25" s="216"/>
      <c r="V25" s="221" t="s">
        <v>349</v>
      </c>
      <c r="W25" s="223">
        <f>+W3*W$2</f>
        <v>1481037.4311537088</v>
      </c>
      <c r="X25" s="223">
        <f t="shared" ref="X25:AC25" si="9">+X3*X$2</f>
        <v>1372876.0041896603</v>
      </c>
      <c r="Y25" s="223">
        <f t="shared" si="9"/>
        <v>1552590.3472824746</v>
      </c>
      <c r="Z25" s="223">
        <f t="shared" si="9"/>
        <v>1691476.1666148773</v>
      </c>
      <c r="AA25" s="223">
        <f t="shared" si="9"/>
        <v>1655955.8766937156</v>
      </c>
      <c r="AB25" s="223">
        <f t="shared" si="9"/>
        <v>1684372.7457129182</v>
      </c>
      <c r="AC25" s="223">
        <f t="shared" si="9"/>
        <v>1724221.2409373969</v>
      </c>
    </row>
    <row r="26" spans="2:30">
      <c r="B26" s="384"/>
      <c r="C26" s="390" t="s">
        <v>321</v>
      </c>
      <c r="D26" s="388" t="s">
        <v>322</v>
      </c>
      <c r="E26" s="386" t="s">
        <v>323</v>
      </c>
      <c r="F26" s="386" t="s">
        <v>324</v>
      </c>
      <c r="G26" s="386" t="s">
        <v>325</v>
      </c>
      <c r="H26" s="386">
        <v>2004</v>
      </c>
      <c r="I26" s="386" t="s">
        <v>326</v>
      </c>
      <c r="J26" s="386" t="s">
        <v>327</v>
      </c>
      <c r="K26" s="386" t="s">
        <v>328</v>
      </c>
      <c r="L26" s="386" t="s">
        <v>329</v>
      </c>
      <c r="M26" s="386" t="s">
        <v>330</v>
      </c>
      <c r="N26" s="386">
        <v>2010</v>
      </c>
      <c r="O26" s="386">
        <v>2011</v>
      </c>
      <c r="P26" s="386">
        <v>2012</v>
      </c>
      <c r="Q26" s="386">
        <v>2013</v>
      </c>
      <c r="R26" s="386">
        <v>2014</v>
      </c>
      <c r="S26" s="386">
        <v>2015</v>
      </c>
      <c r="T26" s="386">
        <v>2016</v>
      </c>
      <c r="U26" s="386">
        <v>2017</v>
      </c>
      <c r="V26" s="386"/>
      <c r="W26" s="386">
        <v>2019</v>
      </c>
      <c r="X26" s="386">
        <v>2020</v>
      </c>
      <c r="Y26" s="386">
        <v>2021</v>
      </c>
      <c r="Z26" s="386">
        <v>2022</v>
      </c>
      <c r="AA26" s="386">
        <v>2023</v>
      </c>
      <c r="AB26" s="386" t="s">
        <v>167</v>
      </c>
      <c r="AC26" s="386" t="s">
        <v>331</v>
      </c>
    </row>
    <row r="27" spans="2:30" ht="12" thickBot="1">
      <c r="B27" s="385"/>
      <c r="C27" s="391"/>
      <c r="D27" s="389"/>
      <c r="E27" s="387"/>
      <c r="F27" s="387"/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</row>
    <row r="28" spans="2:30">
      <c r="B28" s="202" t="s">
        <v>333</v>
      </c>
      <c r="C28" s="203" t="s">
        <v>221</v>
      </c>
      <c r="D28" s="204">
        <v>24624.058214002998</v>
      </c>
      <c r="E28" s="204">
        <v>27903.542245754263</v>
      </c>
      <c r="F28" s="204">
        <v>31051.649580253372</v>
      </c>
      <c r="G28" s="204">
        <v>33240.860153500791</v>
      </c>
      <c r="H28" s="204">
        <v>39137.888852602315</v>
      </c>
      <c r="I28" s="204">
        <v>44992.089038632803</v>
      </c>
      <c r="J28" s="204">
        <v>49274.034925990476</v>
      </c>
      <c r="K28" s="204">
        <v>54094.04024128148</v>
      </c>
      <c r="L28" s="204">
        <v>61379.630372517</v>
      </c>
      <c r="M28" s="204">
        <v>70099.835293442011</v>
      </c>
      <c r="N28" s="204">
        <v>79059.301844891175</v>
      </c>
      <c r="O28" s="204">
        <v>78196.257611144989</v>
      </c>
      <c r="P28" s="204">
        <v>86113.940763905906</v>
      </c>
      <c r="Q28" s="204">
        <v>95291.720963454005</v>
      </c>
      <c r="R28" s="204">
        <v>106016.73674220139</v>
      </c>
      <c r="S28" s="204">
        <v>108631.88004631967</v>
      </c>
      <c r="T28" s="204">
        <v>116955.5174934963</v>
      </c>
      <c r="U28" s="204">
        <v>132991.64281715141</v>
      </c>
      <c r="V28" s="204"/>
      <c r="W28" s="204">
        <f>+W6*W$2</f>
        <v>218898.07042552892</v>
      </c>
      <c r="X28" s="204">
        <f t="shared" ref="X28:AB28" si="10">+X6*X$2</f>
        <v>291279.11071272072</v>
      </c>
      <c r="Y28" s="204">
        <f t="shared" si="10"/>
        <v>278438.49146384461</v>
      </c>
      <c r="Z28" s="204">
        <f t="shared" si="10"/>
        <v>243183.49500948269</v>
      </c>
      <c r="AA28" s="204">
        <f t="shared" si="10"/>
        <v>275212.75430551625</v>
      </c>
      <c r="AB28" s="204">
        <f t="shared" si="10"/>
        <v>308855.20162327297</v>
      </c>
      <c r="AC28" s="204">
        <f t="shared" ref="AC28" si="11">+AC6*AC$2</f>
        <v>317676.57760766248</v>
      </c>
      <c r="AD28" s="220">
        <f>+((AC28/W28)^(1/6))-1</f>
        <v>6.4038176746823217E-2</v>
      </c>
    </row>
    <row r="29" spans="2:30">
      <c r="B29" s="202" t="s">
        <v>334</v>
      </c>
      <c r="C29" s="203" t="s">
        <v>256</v>
      </c>
      <c r="D29" s="204">
        <v>16507.857815784002</v>
      </c>
      <c r="E29" s="204">
        <v>21399.109408085002</v>
      </c>
      <c r="F29" s="204">
        <v>22959.745401147717</v>
      </c>
      <c r="G29" s="204">
        <v>27336.194515588002</v>
      </c>
      <c r="H29" s="204">
        <v>26884.081833385</v>
      </c>
      <c r="I29" s="204">
        <v>31553.848221423003</v>
      </c>
      <c r="J29" s="204">
        <v>38926.960243120004</v>
      </c>
      <c r="K29" s="204">
        <v>39316.938072602003</v>
      </c>
      <c r="L29" s="204">
        <v>38882.003251852999</v>
      </c>
      <c r="M29" s="204">
        <v>37030.316011218994</v>
      </c>
      <c r="N29" s="204">
        <v>39888.852391733999</v>
      </c>
      <c r="O29" s="204">
        <v>35184.803858148996</v>
      </c>
      <c r="P29" s="204">
        <v>36409.811684335</v>
      </c>
      <c r="Q29" s="204">
        <v>44539.439290563998</v>
      </c>
      <c r="R29" s="204">
        <v>40951.185746443</v>
      </c>
      <c r="S29" s="204">
        <v>46975.429566492006</v>
      </c>
      <c r="T29" s="204">
        <v>46704.916283876002</v>
      </c>
      <c r="U29" s="204">
        <v>50005.419651297998</v>
      </c>
      <c r="V29" s="204"/>
      <c r="W29" s="204">
        <f t="shared" ref="W29:AB29" si="12">+W7*W$2</f>
        <v>72558.933023722668</v>
      </c>
      <c r="X29" s="204">
        <f t="shared" si="12"/>
        <v>73717.677841974422</v>
      </c>
      <c r="Y29" s="204">
        <f t="shared" si="12"/>
        <v>91803.712993737747</v>
      </c>
      <c r="Z29" s="204">
        <f t="shared" si="12"/>
        <v>82473.58187656074</v>
      </c>
      <c r="AA29" s="204">
        <f t="shared" si="12"/>
        <v>82666.242677707109</v>
      </c>
      <c r="AB29" s="204">
        <f t="shared" si="12"/>
        <v>94521.84730168301</v>
      </c>
      <c r="AC29" s="204">
        <f>+AC7*AC$2</f>
        <v>109081.84286935387</v>
      </c>
      <c r="AD29" s="220">
        <f>+((AC29/W29)^(1/6))-1</f>
        <v>7.0311675875413648E-2</v>
      </c>
    </row>
    <row r="30" spans="2:30">
      <c r="B30" s="205"/>
      <c r="C30" s="206" t="s">
        <v>335</v>
      </c>
      <c r="D30" s="207">
        <v>5118.6850434959997</v>
      </c>
      <c r="E30" s="207">
        <v>7930.9468174839994</v>
      </c>
      <c r="F30" s="207">
        <v>9592.132325261</v>
      </c>
      <c r="G30" s="207">
        <v>13345.908340545731</v>
      </c>
      <c r="H30" s="207">
        <v>9403.7637276569985</v>
      </c>
      <c r="I30" s="207">
        <v>13099.977408416002</v>
      </c>
      <c r="J30" s="207">
        <v>10617.952448106</v>
      </c>
      <c r="K30" s="207">
        <v>7714.8939903568598</v>
      </c>
      <c r="L30" s="207">
        <v>8191.3550176609997</v>
      </c>
      <c r="M30" s="207">
        <v>8268.5366859300011</v>
      </c>
      <c r="N30" s="207">
        <v>8620.5836565319987</v>
      </c>
      <c r="O30" s="207">
        <v>7029.9212004199999</v>
      </c>
      <c r="P30" s="207">
        <v>6561.469324138</v>
      </c>
      <c r="Q30" s="207">
        <v>7059.3167756949997</v>
      </c>
      <c r="R30" s="207">
        <v>9012.2802359769994</v>
      </c>
      <c r="S30" s="207">
        <v>11137.815655388</v>
      </c>
      <c r="T30" s="207">
        <v>9677.4243293787586</v>
      </c>
      <c r="U30" s="207">
        <v>14405.848663066001</v>
      </c>
      <c r="V30" s="207"/>
      <c r="W30" s="207">
        <f t="shared" ref="W30:AB30" si="13">+W8*W$2</f>
        <v>20115.152999040532</v>
      </c>
      <c r="X30" s="207">
        <f t="shared" si="13"/>
        <v>20615.704734087631</v>
      </c>
      <c r="Y30" s="207">
        <f t="shared" si="13"/>
        <v>32815.063790940978</v>
      </c>
      <c r="Z30" s="207">
        <f t="shared" si="13"/>
        <v>19318.194830074772</v>
      </c>
      <c r="AA30" s="207">
        <f t="shared" si="13"/>
        <v>27954.000556571587</v>
      </c>
      <c r="AB30" s="207">
        <f t="shared" si="13"/>
        <v>37259.837390134999</v>
      </c>
      <c r="AC30" s="207">
        <f t="shared" ref="AC30" si="14">+AC8*AC$2</f>
        <v>39745.637895960484</v>
      </c>
    </row>
    <row r="31" spans="2:30">
      <c r="B31" s="205"/>
      <c r="C31" s="206" t="s">
        <v>336</v>
      </c>
      <c r="D31" s="207">
        <v>11389.172772288</v>
      </c>
      <c r="E31" s="207">
        <v>13468.162590601001</v>
      </c>
      <c r="F31" s="207">
        <v>13367.613075886718</v>
      </c>
      <c r="G31" s="207">
        <v>13990.286175042271</v>
      </c>
      <c r="H31" s="207">
        <v>17480.318105728002</v>
      </c>
      <c r="I31" s="207">
        <v>18453.870813007001</v>
      </c>
      <c r="J31" s="207">
        <v>28309.007795014</v>
      </c>
      <c r="K31" s="207">
        <v>31602.044082245142</v>
      </c>
      <c r="L31" s="207">
        <v>30690.648234191998</v>
      </c>
      <c r="M31" s="207">
        <v>28761.779325288997</v>
      </c>
      <c r="N31" s="207">
        <v>31268.268735202</v>
      </c>
      <c r="O31" s="207">
        <v>28154.882657728998</v>
      </c>
      <c r="P31" s="207">
        <v>29848.342360196999</v>
      </c>
      <c r="Q31" s="207">
        <v>37480.122514868999</v>
      </c>
      <c r="R31" s="207">
        <v>31938.905510466</v>
      </c>
      <c r="S31" s="207">
        <v>35837.613911104003</v>
      </c>
      <c r="T31" s="207">
        <v>37027.491954497244</v>
      </c>
      <c r="U31" s="207">
        <v>35599.570988232001</v>
      </c>
      <c r="V31" s="207"/>
      <c r="W31" s="207">
        <f t="shared" ref="W31:AB31" si="15">+W9*W$2</f>
        <v>52443.780024682135</v>
      </c>
      <c r="X31" s="207">
        <f t="shared" si="15"/>
        <v>53101.973107886792</v>
      </c>
      <c r="Y31" s="207">
        <f t="shared" si="15"/>
        <v>58988.649202796769</v>
      </c>
      <c r="Z31" s="207">
        <f t="shared" si="15"/>
        <v>63155.387046485972</v>
      </c>
      <c r="AA31" s="207">
        <f t="shared" si="15"/>
        <v>54712.242121135525</v>
      </c>
      <c r="AB31" s="207">
        <f t="shared" si="15"/>
        <v>57262.009911548004</v>
      </c>
      <c r="AC31" s="207">
        <f t="shared" ref="AC31" si="16">+AC9*AC$2</f>
        <v>69336.204973393396</v>
      </c>
    </row>
    <row r="32" spans="2:30">
      <c r="B32" s="202" t="s">
        <v>337</v>
      </c>
      <c r="C32" s="203" t="s">
        <v>259</v>
      </c>
      <c r="D32" s="204">
        <v>5282.4619392019995</v>
      </c>
      <c r="E32" s="204">
        <v>8682.7105998520001</v>
      </c>
      <c r="F32" s="204">
        <v>7691.3376000711705</v>
      </c>
      <c r="G32" s="204">
        <v>6270.8732041030999</v>
      </c>
      <c r="H32" s="204">
        <v>7963.9756075135001</v>
      </c>
      <c r="I32" s="204">
        <v>9163.7395024174712</v>
      </c>
      <c r="J32" s="204">
        <v>10749.153149743241</v>
      </c>
      <c r="K32" s="204">
        <v>16125.835038255002</v>
      </c>
      <c r="L32" s="204">
        <v>16219.015949432418</v>
      </c>
      <c r="M32" s="204">
        <v>23698.743583883002</v>
      </c>
      <c r="N32" s="204">
        <v>18202.990813339438</v>
      </c>
      <c r="O32" s="204">
        <v>25037.590831206999</v>
      </c>
      <c r="P32" s="204">
        <v>29848.254958600999</v>
      </c>
      <c r="Q32" s="204">
        <v>34723.833070973145</v>
      </c>
      <c r="R32" s="204">
        <v>38578.938422624</v>
      </c>
      <c r="S32" s="204">
        <v>39728.758478916323</v>
      </c>
      <c r="T32" s="204">
        <v>33408.035879606396</v>
      </c>
      <c r="U32" s="204">
        <v>31702.147465306</v>
      </c>
      <c r="V32" s="204"/>
      <c r="W32" s="204">
        <f t="shared" ref="W32:AB32" si="17">+W10*W$2</f>
        <v>58396.397568543798</v>
      </c>
      <c r="X32" s="204">
        <f t="shared" si="17"/>
        <v>60174.606352904302</v>
      </c>
      <c r="Y32" s="204">
        <f t="shared" si="17"/>
        <v>77551.518167164206</v>
      </c>
      <c r="Z32" s="204">
        <f t="shared" si="17"/>
        <v>80192.286333078155</v>
      </c>
      <c r="AA32" s="204">
        <f t="shared" si="17"/>
        <v>87764.142779429734</v>
      </c>
      <c r="AB32" s="204">
        <f t="shared" si="17"/>
        <v>99867.113667305995</v>
      </c>
      <c r="AC32" s="204">
        <f t="shared" ref="AC32" si="18">+AC10*AC$2</f>
        <v>79883.982174057935</v>
      </c>
      <c r="AD32" s="220">
        <f>+((AC32/W32)^(1/6))-1</f>
        <v>5.3607713805351453E-2</v>
      </c>
    </row>
    <row r="33" spans="2:30">
      <c r="B33" s="208" t="s">
        <v>338</v>
      </c>
      <c r="C33" s="209" t="s">
        <v>339</v>
      </c>
      <c r="D33" s="210">
        <v>29906.520153204998</v>
      </c>
      <c r="E33" s="210">
        <v>36586.252845606265</v>
      </c>
      <c r="F33" s="210">
        <v>38742.987180324541</v>
      </c>
      <c r="G33" s="210">
        <v>39511.733357603895</v>
      </c>
      <c r="H33" s="210">
        <v>47101.864460115816</v>
      </c>
      <c r="I33" s="210">
        <v>54155.828541050272</v>
      </c>
      <c r="J33" s="210">
        <v>60023.18807573372</v>
      </c>
      <c r="K33" s="210">
        <v>70219.875279536485</v>
      </c>
      <c r="L33" s="210">
        <v>77598.646321949418</v>
      </c>
      <c r="M33" s="210">
        <v>93798.57887732501</v>
      </c>
      <c r="N33" s="210">
        <v>97262.29265823061</v>
      </c>
      <c r="O33" s="210">
        <v>103233.84844235198</v>
      </c>
      <c r="P33" s="210">
        <v>115961.93944950687</v>
      </c>
      <c r="Q33" s="210">
        <v>130015.55403442716</v>
      </c>
      <c r="R33" s="210">
        <v>144595.6751648254</v>
      </c>
      <c r="S33" s="210">
        <v>148360.63852523599</v>
      </c>
      <c r="T33" s="210">
        <v>150363.55337310268</v>
      </c>
      <c r="U33" s="210">
        <v>164693.79028245743</v>
      </c>
      <c r="V33" s="210"/>
      <c r="W33" s="210">
        <f t="shared" ref="W33:AB33" si="19">+W11*W$2</f>
        <v>277294.46799407277</v>
      </c>
      <c r="X33" s="210">
        <f t="shared" si="19"/>
        <v>351453.71706562507</v>
      </c>
      <c r="Y33" s="210">
        <f t="shared" si="19"/>
        <v>355990.00963100878</v>
      </c>
      <c r="Z33" s="210">
        <f t="shared" si="19"/>
        <v>323375.78134256083</v>
      </c>
      <c r="AA33" s="210">
        <f t="shared" si="19"/>
        <v>362976.89708494605</v>
      </c>
      <c r="AB33" s="210">
        <f t="shared" si="19"/>
        <v>408722.31529057899</v>
      </c>
      <c r="AC33" s="210">
        <f t="shared" ref="AC33" si="20">+AC11*AC$2</f>
        <v>397560.5597817204</v>
      </c>
      <c r="AD33" s="220">
        <f>+((AC33/W33)^(1/6))-1</f>
        <v>6.1883847329749386E-2</v>
      </c>
    </row>
    <row r="34" spans="2:30">
      <c r="B34" s="211" t="s">
        <v>340</v>
      </c>
      <c r="C34" s="209" t="s">
        <v>341</v>
      </c>
      <c r="D34" s="212">
        <v>46414.377968988993</v>
      </c>
      <c r="E34" s="212">
        <v>57985.362253691259</v>
      </c>
      <c r="F34" s="212">
        <v>61702.732581472257</v>
      </c>
      <c r="G34" s="212">
        <v>66847.927873191889</v>
      </c>
      <c r="H34" s="212">
        <v>73985.946293500805</v>
      </c>
      <c r="I34" s="212">
        <v>85709.676762473275</v>
      </c>
      <c r="J34" s="212">
        <v>98950.148318853724</v>
      </c>
      <c r="K34" s="212">
        <v>109536.81335213847</v>
      </c>
      <c r="L34" s="212">
        <v>116480.64957380242</v>
      </c>
      <c r="M34" s="212">
        <v>130828.894888544</v>
      </c>
      <c r="N34" s="212">
        <v>137151.14504996463</v>
      </c>
      <c r="O34" s="212">
        <v>138418.65230050098</v>
      </c>
      <c r="P34" s="212">
        <v>152372.00740684191</v>
      </c>
      <c r="Q34" s="212">
        <v>174554.99332499114</v>
      </c>
      <c r="R34" s="212">
        <v>185546.86091126839</v>
      </c>
      <c r="S34" s="212">
        <v>195336.06809172797</v>
      </c>
      <c r="T34" s="212">
        <v>197068.46965697868</v>
      </c>
      <c r="U34" s="212">
        <v>214699.2099337554</v>
      </c>
      <c r="V34" s="212"/>
      <c r="W34" s="212">
        <f t="shared" ref="W34:AB34" si="21">+W12*W$2</f>
        <v>349853.40101779543</v>
      </c>
      <c r="X34" s="212">
        <f t="shared" si="21"/>
        <v>425171.39490759949</v>
      </c>
      <c r="Y34" s="212">
        <f t="shared" si="21"/>
        <v>447793.72262474656</v>
      </c>
      <c r="Z34" s="212">
        <f t="shared" si="21"/>
        <v>405849.36321912159</v>
      </c>
      <c r="AA34" s="212">
        <f t="shared" si="21"/>
        <v>445643.13976265315</v>
      </c>
      <c r="AB34" s="212">
        <f t="shared" si="21"/>
        <v>503244.16259226203</v>
      </c>
      <c r="AC34" s="212">
        <f t="shared" ref="AC34" si="22">+AC12*AC$2</f>
        <v>506642.40265107428</v>
      </c>
      <c r="AD34" s="220">
        <f>+((AC34/W34)^(1/6))-1</f>
        <v>6.3659375300690435E-2</v>
      </c>
    </row>
    <row r="35" spans="2:30">
      <c r="B35" s="213" t="str">
        <f>+B13</f>
        <v>* Actualizado a 30 de junio de 2024</v>
      </c>
    </row>
    <row r="36" spans="2:30">
      <c r="B36" s="213" t="s">
        <v>343</v>
      </c>
      <c r="V36" s="201" t="s">
        <v>60</v>
      </c>
      <c r="W36" s="218">
        <f>+W29/W25*100</f>
        <v>4.8991964347045709</v>
      </c>
      <c r="X36" s="218">
        <f t="shared" ref="X36:AC36" si="23">+X29/X25*100</f>
        <v>5.3695801818232125</v>
      </c>
      <c r="Y36" s="218">
        <f t="shared" si="23"/>
        <v>5.9129385387731768</v>
      </c>
      <c r="Z36" s="218">
        <f t="shared" si="23"/>
        <v>4.8758347001491442</v>
      </c>
      <c r="AA36" s="218">
        <f t="shared" si="23"/>
        <v>4.9920558778871982</v>
      </c>
      <c r="AB36" s="218">
        <f t="shared" si="23"/>
        <v>5.6116941776848934</v>
      </c>
      <c r="AC36" s="218">
        <f t="shared" si="23"/>
        <v>6.3264411944055396</v>
      </c>
    </row>
    <row r="37" spans="2:30">
      <c r="V37" s="201" t="s">
        <v>345</v>
      </c>
      <c r="W37" s="218">
        <f>+W33/W25*100</f>
        <v>18.722988505298208</v>
      </c>
      <c r="X37" s="218">
        <f t="shared" ref="X37:AC37" si="24">+X33/X25*100</f>
        <v>25.599814986428477</v>
      </c>
      <c r="Y37" s="218">
        <f t="shared" si="24"/>
        <v>22.928779008197765</v>
      </c>
      <c r="Z37" s="218">
        <f t="shared" si="24"/>
        <v>19.117962624902209</v>
      </c>
      <c r="AA37" s="218">
        <f t="shared" si="24"/>
        <v>21.919478785247971</v>
      </c>
      <c r="AB37" s="218">
        <f t="shared" si="24"/>
        <v>24.265550266760311</v>
      </c>
      <c r="AC37" s="218">
        <f t="shared" si="24"/>
        <v>23.057398339761843</v>
      </c>
    </row>
    <row r="38" spans="2:30">
      <c r="V38" s="201" t="s">
        <v>346</v>
      </c>
      <c r="W38" s="218">
        <f>+W28/W25*100</f>
        <v>14.780049836755996</v>
      </c>
      <c r="X38" s="218">
        <f t="shared" ref="X38:AC38" si="25">+X28/X25*100</f>
        <v>21.216709289390497</v>
      </c>
      <c r="Y38" s="218">
        <f t="shared" si="25"/>
        <v>17.933802818702322</v>
      </c>
      <c r="Z38" s="218">
        <f t="shared" si="25"/>
        <v>14.376998021566081</v>
      </c>
      <c r="AA38" s="218">
        <f t="shared" si="25"/>
        <v>16.619570495743314</v>
      </c>
      <c r="AB38" s="218">
        <f t="shared" si="25"/>
        <v>18.33651146454217</v>
      </c>
      <c r="AC38" s="218">
        <f t="shared" si="25"/>
        <v>18.424351241314785</v>
      </c>
    </row>
    <row r="39" spans="2:30">
      <c r="V39" s="201" t="s">
        <v>48</v>
      </c>
      <c r="W39" s="218">
        <f>+W32/W25*100</f>
        <v>3.9429386685422099</v>
      </c>
      <c r="X39" s="218">
        <f t="shared" ref="X39:AC39" si="26">+X32/X25*100</f>
        <v>4.3831056970379745</v>
      </c>
      <c r="Y39" s="218">
        <f t="shared" si="26"/>
        <v>4.9949761894954428</v>
      </c>
      <c r="Z39" s="218">
        <f t="shared" si="26"/>
        <v>4.7409646033361277</v>
      </c>
      <c r="AA39" s="218">
        <f t="shared" si="26"/>
        <v>5.2999082895046561</v>
      </c>
      <c r="AB39" s="218">
        <f t="shared" si="26"/>
        <v>5.9290388022181393</v>
      </c>
      <c r="AC39" s="218">
        <f t="shared" si="26"/>
        <v>4.6330470984470589</v>
      </c>
    </row>
    <row r="40" spans="2:30">
      <c r="D40" s="214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214"/>
      <c r="R40" s="214"/>
      <c r="S40" s="214"/>
      <c r="T40" s="214"/>
      <c r="U40" s="214"/>
      <c r="V40" s="201" t="s">
        <v>350</v>
      </c>
      <c r="W40" s="218">
        <f>+W34/W25*100</f>
        <v>23.622184940002779</v>
      </c>
      <c r="X40" s="218">
        <f t="shared" ref="X40:AC40" si="27">+X34/X25*100</f>
        <v>30.96939516825169</v>
      </c>
      <c r="Y40" s="218">
        <f t="shared" si="27"/>
        <v>28.841717546970941</v>
      </c>
      <c r="Z40" s="218">
        <f t="shared" si="27"/>
        <v>23.993797325051354</v>
      </c>
      <c r="AA40" s="218">
        <f t="shared" si="27"/>
        <v>26.911534663135168</v>
      </c>
      <c r="AB40" s="218">
        <f t="shared" si="27"/>
        <v>29.877244444445207</v>
      </c>
      <c r="AC40" s="218">
        <f t="shared" si="27"/>
        <v>29.383839534167382</v>
      </c>
    </row>
    <row r="41" spans="2:30">
      <c r="D41" s="214"/>
      <c r="E41" s="214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</row>
    <row r="42" spans="2:30"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01" t="s">
        <v>344</v>
      </c>
      <c r="W42" s="214">
        <f>+W36/$W$36*100</f>
        <v>100</v>
      </c>
      <c r="X42" s="214">
        <f>+X36/$W$36*100</f>
        <v>109.60124284436876</v>
      </c>
      <c r="Y42" s="214">
        <f t="shared" ref="Y42:AB42" si="28">+Y36/$W$36*100</f>
        <v>120.69200771145925</v>
      </c>
      <c r="Z42" s="214">
        <f t="shared" si="28"/>
        <v>99.523151707289415</v>
      </c>
      <c r="AA42" s="214">
        <f t="shared" si="28"/>
        <v>101.89540150961976</v>
      </c>
      <c r="AB42" s="214">
        <f t="shared" si="28"/>
        <v>114.54315523936094</v>
      </c>
      <c r="AC42" s="214">
        <f>+AC36/$W$36*100</f>
        <v>129.13222155353387</v>
      </c>
    </row>
    <row r="43" spans="2:30">
      <c r="V43" s="201" t="s">
        <v>345</v>
      </c>
      <c r="W43" s="214">
        <f>+W37/$W$37*100</f>
        <v>100</v>
      </c>
      <c r="X43" s="214">
        <f t="shared" ref="X43:AC43" si="29">+X37/$W$37*100</f>
        <v>136.72932063801818</v>
      </c>
      <c r="Y43" s="214">
        <f t="shared" si="29"/>
        <v>122.46324352391397</v>
      </c>
      <c r="Z43" s="214">
        <f t="shared" si="29"/>
        <v>102.10956770866058</v>
      </c>
      <c r="AA43" s="214">
        <f t="shared" si="29"/>
        <v>117.07254308811453</v>
      </c>
      <c r="AB43" s="214">
        <f t="shared" si="29"/>
        <v>129.60297582778347</v>
      </c>
      <c r="AC43" s="214">
        <f t="shared" si="29"/>
        <v>123.15020293494861</v>
      </c>
    </row>
    <row r="44" spans="2:30">
      <c r="V44" s="201" t="s">
        <v>346</v>
      </c>
      <c r="W44" s="214">
        <f>+W38/$W$38*100</f>
        <v>100</v>
      </c>
      <c r="X44" s="214">
        <f t="shared" ref="X44:AC44" si="30">+X38/$W$38*100</f>
        <v>143.54964647431291</v>
      </c>
      <c r="Y44" s="214">
        <f t="shared" si="30"/>
        <v>121.33790492440266</v>
      </c>
      <c r="Z44" s="214">
        <f t="shared" si="30"/>
        <v>97.273000973328379</v>
      </c>
      <c r="AA44" s="214">
        <f t="shared" si="30"/>
        <v>112.44597061109143</v>
      </c>
      <c r="AB44" s="214">
        <f t="shared" si="30"/>
        <v>124.06258210944412</v>
      </c>
      <c r="AC44" s="214">
        <f t="shared" si="30"/>
        <v>124.65689523925624</v>
      </c>
    </row>
    <row r="45" spans="2:30">
      <c r="V45" s="201" t="s">
        <v>48</v>
      </c>
      <c r="W45" s="214">
        <f>+W39/$W$39*100</f>
        <v>100</v>
      </c>
      <c r="X45" s="214">
        <f t="shared" ref="X45:AC45" si="31">+X39/$W$39*100</f>
        <v>111.16342569585298</v>
      </c>
      <c r="Y45" s="214">
        <f t="shared" si="31"/>
        <v>126.68155934929098</v>
      </c>
      <c r="Z45" s="214">
        <f t="shared" si="31"/>
        <v>120.2393697158106</v>
      </c>
      <c r="AA45" s="214">
        <f t="shared" si="31"/>
        <v>134.41518458779748</v>
      </c>
      <c r="AB45" s="214">
        <f t="shared" si="31"/>
        <v>150.37106332699398</v>
      </c>
      <c r="AC45" s="214">
        <f t="shared" si="31"/>
        <v>117.50238814036631</v>
      </c>
    </row>
    <row r="48" spans="2:30" ht="15">
      <c r="B48" s="217" t="s">
        <v>351</v>
      </c>
      <c r="C48" s="217"/>
      <c r="D48" s="217"/>
      <c r="E48" s="217"/>
      <c r="F48" s="217"/>
      <c r="G48" s="217"/>
      <c r="H48" s="217"/>
      <c r="I48" s="217"/>
      <c r="J48" s="217"/>
      <c r="K48" s="217"/>
      <c r="L48" s="217"/>
      <c r="M48" s="217"/>
      <c r="N48" s="217"/>
      <c r="O48" s="217"/>
      <c r="P48" s="217"/>
      <c r="Q48" s="217"/>
      <c r="R48" s="217"/>
      <c r="S48" s="217"/>
      <c r="T48" s="217"/>
      <c r="U48" s="217"/>
      <c r="V48" s="217"/>
      <c r="W48" s="217"/>
      <c r="X48" s="217"/>
      <c r="Y48" s="217"/>
      <c r="Z48" s="217"/>
      <c r="AA48" s="217"/>
      <c r="AB48" s="217"/>
    </row>
    <row r="49" spans="2:29">
      <c r="B49" s="216" t="s">
        <v>319</v>
      </c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  <c r="S49" s="216"/>
      <c r="T49" s="216"/>
      <c r="U49" s="216"/>
      <c r="V49" s="216"/>
      <c r="W49" s="216"/>
      <c r="X49" s="216"/>
      <c r="Y49" s="216"/>
    </row>
    <row r="50" spans="2:29">
      <c r="B50" s="384"/>
      <c r="C50" s="390" t="s">
        <v>321</v>
      </c>
      <c r="D50" s="388" t="s">
        <v>322</v>
      </c>
      <c r="E50" s="386" t="s">
        <v>323</v>
      </c>
      <c r="F50" s="386" t="s">
        <v>324</v>
      </c>
      <c r="G50" s="386" t="s">
        <v>325</v>
      </c>
      <c r="H50" s="386">
        <v>2004</v>
      </c>
      <c r="I50" s="386" t="s">
        <v>326</v>
      </c>
      <c r="J50" s="386" t="s">
        <v>327</v>
      </c>
      <c r="K50" s="386" t="s">
        <v>328</v>
      </c>
      <c r="L50" s="386" t="s">
        <v>329</v>
      </c>
      <c r="M50" s="386" t="s">
        <v>330</v>
      </c>
      <c r="N50" s="386">
        <v>2010</v>
      </c>
      <c r="O50" s="386">
        <v>2011</v>
      </c>
      <c r="P50" s="386">
        <v>2012</v>
      </c>
      <c r="Q50" s="386">
        <v>2013</v>
      </c>
      <c r="R50" s="386">
        <v>2014</v>
      </c>
      <c r="S50" s="386">
        <v>2015</v>
      </c>
      <c r="T50" s="386">
        <v>2016</v>
      </c>
      <c r="U50" s="386">
        <v>2017</v>
      </c>
      <c r="V50" s="386">
        <v>2018</v>
      </c>
      <c r="W50" s="386">
        <v>2019</v>
      </c>
      <c r="X50" s="386">
        <v>2020</v>
      </c>
      <c r="Y50" s="386">
        <v>2021</v>
      </c>
      <c r="Z50" s="386">
        <v>2022</v>
      </c>
      <c r="AA50" s="386">
        <v>2023</v>
      </c>
      <c r="AB50" s="386" t="s">
        <v>167</v>
      </c>
      <c r="AC50" s="386" t="s">
        <v>331</v>
      </c>
    </row>
    <row r="51" spans="2:29" ht="12" thickBot="1">
      <c r="B51" s="385"/>
      <c r="C51" s="391"/>
      <c r="D51" s="389"/>
      <c r="E51" s="387"/>
      <c r="F51" s="387"/>
      <c r="G51" s="387"/>
      <c r="H51" s="387"/>
      <c r="I51" s="387"/>
      <c r="J51" s="387"/>
      <c r="K51" s="387"/>
      <c r="L51" s="387"/>
      <c r="M51" s="387"/>
      <c r="N51" s="387"/>
      <c r="O51" s="387"/>
      <c r="P51" s="387"/>
      <c r="Q51" s="387"/>
      <c r="R51" s="387"/>
      <c r="S51" s="387"/>
      <c r="T51" s="387"/>
      <c r="U51" s="387"/>
      <c r="V51" s="387"/>
      <c r="W51" s="387"/>
      <c r="X51" s="387"/>
      <c r="Y51" s="387"/>
      <c r="Z51" s="387"/>
      <c r="AA51" s="387"/>
      <c r="AB51" s="387"/>
      <c r="AC51" s="387"/>
    </row>
    <row r="52" spans="2:29">
      <c r="B52" s="202" t="s">
        <v>334</v>
      </c>
      <c r="C52" s="203" t="s">
        <v>256</v>
      </c>
      <c r="J52" s="204"/>
      <c r="K52" s="204"/>
      <c r="L52" s="204"/>
      <c r="M52" s="204"/>
      <c r="N52" s="204"/>
      <c r="O52" s="204"/>
      <c r="P52" s="204"/>
      <c r="Q52" s="204"/>
      <c r="R52" s="204"/>
      <c r="S52" s="204"/>
      <c r="T52" s="204"/>
      <c r="U52" s="204"/>
      <c r="V52" s="204"/>
      <c r="W52" s="224">
        <v>51934.813661444001</v>
      </c>
      <c r="X52" s="224">
        <v>53613.700937251997</v>
      </c>
      <c r="Y52" s="224">
        <v>70519.715412512</v>
      </c>
      <c r="Z52" s="224">
        <v>71664.579597668999</v>
      </c>
      <c r="AA52" s="224">
        <v>78497.998934295989</v>
      </c>
      <c r="AB52" s="224">
        <v>94521.84730168301</v>
      </c>
      <c r="AC52" s="224">
        <f>+AC53+AC57</f>
        <v>112605.18639403401</v>
      </c>
    </row>
    <row r="53" spans="2:29">
      <c r="B53" s="202"/>
      <c r="C53" s="203" t="s">
        <v>335</v>
      </c>
      <c r="J53" s="207"/>
      <c r="K53" s="207"/>
      <c r="L53" s="207"/>
      <c r="M53" s="207"/>
      <c r="N53" s="207"/>
      <c r="O53" s="207"/>
      <c r="P53" s="207"/>
      <c r="Q53" s="207"/>
      <c r="R53" s="207"/>
      <c r="S53" s="207"/>
      <c r="T53" s="207"/>
      <c r="U53" s="207"/>
      <c r="V53" s="224"/>
      <c r="W53" s="224">
        <v>14397.630715367</v>
      </c>
      <c r="X53" s="224">
        <v>14993.475928438998</v>
      </c>
      <c r="Y53" s="224">
        <v>25207.139061341004</v>
      </c>
      <c r="Z53" s="224">
        <v>16786.348786879</v>
      </c>
      <c r="AA53" s="224">
        <v>26544.488231480002</v>
      </c>
      <c r="AB53" s="224">
        <v>37259.837390134999</v>
      </c>
      <c r="AC53" s="224">
        <f>+AC54+AC55+AC56</f>
        <v>41029.422000000006</v>
      </c>
    </row>
    <row r="54" spans="2:29">
      <c r="B54" s="205"/>
      <c r="C54" s="225" t="s">
        <v>61</v>
      </c>
      <c r="J54" s="207"/>
      <c r="K54" s="207"/>
      <c r="L54" s="207"/>
      <c r="M54" s="207"/>
      <c r="N54" s="207"/>
      <c r="O54" s="207"/>
      <c r="P54" s="207"/>
      <c r="Q54" s="207"/>
      <c r="R54" s="207"/>
      <c r="S54" s="207"/>
      <c r="T54" s="207"/>
      <c r="U54" s="207"/>
      <c r="V54" s="226"/>
      <c r="W54" s="226">
        <v>7959.1543921709999</v>
      </c>
      <c r="X54" s="226">
        <v>6490.6139346769996</v>
      </c>
      <c r="Y54" s="226">
        <v>14288.539061341</v>
      </c>
      <c r="Z54" s="226">
        <v>4337.434866224</v>
      </c>
      <c r="AA54" s="226">
        <v>13192.02232615</v>
      </c>
      <c r="AB54" s="226">
        <v>19509.579269688002</v>
      </c>
      <c r="AC54" s="226">
        <v>21779.509994796001</v>
      </c>
    </row>
    <row r="55" spans="2:29">
      <c r="B55" s="205"/>
      <c r="C55" s="225" t="s">
        <v>62</v>
      </c>
      <c r="V55" s="226"/>
      <c r="W55" s="226">
        <v>6311.2359657730003</v>
      </c>
      <c r="X55" s="226">
        <v>8236.1508022439994</v>
      </c>
      <c r="Y55" s="226">
        <v>10756.284872722001</v>
      </c>
      <c r="Z55" s="226">
        <v>12302.991215574</v>
      </c>
      <c r="AA55" s="226">
        <v>13202.203848146</v>
      </c>
      <c r="AB55" s="226">
        <v>17520.949823401999</v>
      </c>
      <c r="AC55" s="226">
        <v>19104.458155401</v>
      </c>
    </row>
    <row r="56" spans="2:29">
      <c r="B56" s="205"/>
      <c r="C56" s="225" t="s">
        <v>89</v>
      </c>
      <c r="V56" s="226"/>
      <c r="W56" s="226">
        <v>127.24035742300001</v>
      </c>
      <c r="X56" s="226">
        <v>266.71119151800002</v>
      </c>
      <c r="Y56" s="226">
        <v>162.31512727800001</v>
      </c>
      <c r="Z56" s="226">
        <v>145.922705081</v>
      </c>
      <c r="AA56" s="226">
        <v>150.26205718400001</v>
      </c>
      <c r="AB56" s="226">
        <v>229.30829704499999</v>
      </c>
      <c r="AC56" s="226">
        <v>145.453849803</v>
      </c>
    </row>
    <row r="57" spans="2:29">
      <c r="B57" s="202"/>
      <c r="C57" s="203" t="s">
        <v>336</v>
      </c>
      <c r="V57" s="224"/>
      <c r="W57" s="224">
        <v>37537.182946077002</v>
      </c>
      <c r="X57" s="224">
        <v>38620.225008812995</v>
      </c>
      <c r="Y57" s="224">
        <v>45312.576351170996</v>
      </c>
      <c r="Z57" s="224">
        <v>54878.230810790003</v>
      </c>
      <c r="AA57" s="224">
        <v>51953.510702815991</v>
      </c>
      <c r="AB57" s="224">
        <v>57262.009911548004</v>
      </c>
      <c r="AC57" s="224">
        <f>+AC58+AC59+AC60+AC61</f>
        <v>71575.764394034006</v>
      </c>
    </row>
    <row r="58" spans="2:29">
      <c r="B58" s="205"/>
      <c r="C58" s="225" t="s">
        <v>61</v>
      </c>
      <c r="V58" s="226"/>
      <c r="W58" s="226">
        <v>17939.569983046</v>
      </c>
      <c r="X58" s="226">
        <v>16310.433008813001</v>
      </c>
      <c r="Y58" s="226">
        <v>20053.114051171</v>
      </c>
      <c r="Z58" s="226">
        <v>26531.272258776</v>
      </c>
      <c r="AA58" s="226">
        <v>17493.790509565999</v>
      </c>
      <c r="AB58" s="226">
        <v>20422.055749775001</v>
      </c>
      <c r="AC58" s="226">
        <v>28993.666775910002</v>
      </c>
    </row>
    <row r="59" spans="2:29">
      <c r="B59" s="205"/>
      <c r="C59" s="225" t="s">
        <v>62</v>
      </c>
      <c r="V59" s="226"/>
      <c r="W59" s="226">
        <v>18942.493672543002</v>
      </c>
      <c r="X59" s="226">
        <v>21380.433667267</v>
      </c>
      <c r="Y59" s="226">
        <v>24138.863815227</v>
      </c>
      <c r="Z59" s="226">
        <v>26859.139730674</v>
      </c>
      <c r="AA59" s="226">
        <v>30151.399806412999</v>
      </c>
      <c r="AB59" s="226">
        <v>35117.707714217999</v>
      </c>
      <c r="AC59" s="226">
        <v>40380.190150207003</v>
      </c>
    </row>
    <row r="60" spans="2:29">
      <c r="B60" s="205"/>
      <c r="C60" s="225" t="s">
        <v>89</v>
      </c>
      <c r="V60" s="226"/>
      <c r="W60" s="226">
        <v>161.86329048799999</v>
      </c>
      <c r="X60" s="226">
        <v>156.358332733</v>
      </c>
      <c r="Y60" s="226">
        <v>286.23618477299999</v>
      </c>
      <c r="Z60" s="226">
        <v>236.31477182399999</v>
      </c>
      <c r="AA60" s="226">
        <v>295.182114259</v>
      </c>
      <c r="AB60" s="226">
        <v>295.22500055500001</v>
      </c>
      <c r="AC60" s="226">
        <v>294.80984979300001</v>
      </c>
    </row>
    <row r="61" spans="2:29">
      <c r="B61" s="205"/>
      <c r="C61" s="225" t="s">
        <v>64</v>
      </c>
      <c r="V61" s="226"/>
      <c r="W61" s="226">
        <v>493.25599999999997</v>
      </c>
      <c r="X61" s="226">
        <v>773</v>
      </c>
      <c r="Y61" s="226">
        <v>834.3623</v>
      </c>
      <c r="Z61" s="226">
        <v>1251.5040495159999</v>
      </c>
      <c r="AA61" s="226">
        <v>4013.1382725779999</v>
      </c>
      <c r="AB61" s="226">
        <v>1427.0214470000001</v>
      </c>
      <c r="AC61" s="226">
        <v>1907.0976181240001</v>
      </c>
    </row>
    <row r="63" spans="2:29">
      <c r="C63" s="227" t="s">
        <v>61</v>
      </c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8"/>
      <c r="W63" s="228">
        <f>+W54+W58+W56+W60+W61</f>
        <v>26681.084023128002</v>
      </c>
      <c r="X63" s="228">
        <f t="shared" ref="X63:AC63" si="32">+X54+X58+X56+X60+X61</f>
        <v>23997.116467741002</v>
      </c>
      <c r="Y63" s="228">
        <f t="shared" si="32"/>
        <v>35624.566724563003</v>
      </c>
      <c r="Z63" s="228">
        <f t="shared" si="32"/>
        <v>32502.448651421</v>
      </c>
      <c r="AA63" s="228">
        <f t="shared" si="32"/>
        <v>35144.395279737</v>
      </c>
      <c r="AB63" s="228">
        <f t="shared" si="32"/>
        <v>41883.189764063005</v>
      </c>
      <c r="AC63" s="228">
        <f t="shared" si="32"/>
        <v>53120.538088426001</v>
      </c>
    </row>
    <row r="64" spans="2:29">
      <c r="C64" s="227" t="s">
        <v>62</v>
      </c>
      <c r="D64" s="227"/>
      <c r="E64" s="227"/>
      <c r="F64" s="227"/>
      <c r="G64" s="227"/>
      <c r="H64" s="227"/>
      <c r="I64" s="227"/>
      <c r="J64" s="227"/>
      <c r="K64" s="227"/>
      <c r="L64" s="227"/>
      <c r="M64" s="227"/>
      <c r="N64" s="227"/>
      <c r="O64" s="227"/>
      <c r="P64" s="227"/>
      <c r="Q64" s="227"/>
      <c r="R64" s="227"/>
      <c r="S64" s="227"/>
      <c r="T64" s="227"/>
      <c r="U64" s="227"/>
      <c r="V64" s="228"/>
      <c r="W64" s="228">
        <f>+W55+W59</f>
        <v>25253.729638316003</v>
      </c>
      <c r="X64" s="228">
        <f t="shared" ref="X64:AC64" si="33">+X55+X59</f>
        <v>29616.584469510999</v>
      </c>
      <c r="Y64" s="228">
        <f t="shared" si="33"/>
        <v>34895.148687948997</v>
      </c>
      <c r="Z64" s="228">
        <f t="shared" si="33"/>
        <v>39162.130946247999</v>
      </c>
      <c r="AA64" s="228">
        <f t="shared" si="33"/>
        <v>43353.603654559003</v>
      </c>
      <c r="AB64" s="228">
        <f t="shared" si="33"/>
        <v>52638.657537619998</v>
      </c>
      <c r="AC64" s="228">
        <f t="shared" si="33"/>
        <v>59484.648305608003</v>
      </c>
    </row>
    <row r="65" spans="3:29">
      <c r="C65" s="229" t="s">
        <v>170</v>
      </c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30"/>
      <c r="W65" s="230">
        <f>+W63+W64</f>
        <v>51934.813661444001</v>
      </c>
      <c r="X65" s="230">
        <f t="shared" ref="X65:AC65" si="34">+X63+X64</f>
        <v>53613.700937251997</v>
      </c>
      <c r="Y65" s="230">
        <f t="shared" si="34"/>
        <v>70519.715412512</v>
      </c>
      <c r="Z65" s="230">
        <f t="shared" si="34"/>
        <v>71664.579597668999</v>
      </c>
      <c r="AA65" s="230">
        <f t="shared" si="34"/>
        <v>78497.998934296003</v>
      </c>
      <c r="AB65" s="230">
        <f t="shared" si="34"/>
        <v>94521.84730168301</v>
      </c>
      <c r="AC65" s="230">
        <f t="shared" si="34"/>
        <v>112605.18639403401</v>
      </c>
    </row>
    <row r="66" spans="3:29">
      <c r="V66" s="201" t="s">
        <v>352</v>
      </c>
    </row>
    <row r="67" spans="3:29">
      <c r="V67" s="201" t="s">
        <v>61</v>
      </c>
      <c r="W67" s="214">
        <f>+W63/W65*100</f>
        <v>51.37417878700473</v>
      </c>
      <c r="X67" s="214">
        <f t="shared" ref="X67:AB67" si="35">+X63/X65*100</f>
        <v>44.759298552857913</v>
      </c>
      <c r="Y67" s="214">
        <f t="shared" si="35"/>
        <v>50.517173128356518</v>
      </c>
      <c r="Z67" s="214">
        <f t="shared" si="35"/>
        <v>45.353574714164921</v>
      </c>
      <c r="AA67" s="214">
        <f t="shared" si="35"/>
        <v>44.771071564707512</v>
      </c>
      <c r="AB67" s="214">
        <f t="shared" si="35"/>
        <v>44.31059163537661</v>
      </c>
      <c r="AC67" s="214">
        <f t="shared" ref="AC67" si="36">+AC63/AC65*100</f>
        <v>47.174148713313983</v>
      </c>
    </row>
    <row r="68" spans="3:29">
      <c r="V68" s="201" t="s">
        <v>62</v>
      </c>
      <c r="W68" s="214">
        <f>+W64/W65*100</f>
        <v>48.62582121299527</v>
      </c>
      <c r="X68" s="214">
        <f t="shared" ref="X68:AB68" si="37">+X64/X65*100</f>
        <v>55.240701447142094</v>
      </c>
      <c r="Y68" s="214">
        <f t="shared" si="37"/>
        <v>49.482826871643482</v>
      </c>
      <c r="Z68" s="214">
        <f t="shared" si="37"/>
        <v>54.646425285835079</v>
      </c>
      <c r="AA68" s="214">
        <f t="shared" si="37"/>
        <v>55.228928435292488</v>
      </c>
      <c r="AB68" s="214">
        <f t="shared" si="37"/>
        <v>55.689408364623382</v>
      </c>
      <c r="AC68" s="214">
        <f t="shared" ref="AC68" si="38">+AC64/AC65*100</f>
        <v>52.825851286686017</v>
      </c>
    </row>
    <row r="70" spans="3:29">
      <c r="V70" s="201" t="s">
        <v>61</v>
      </c>
      <c r="W70" s="218">
        <f>+W63/W$3*100</f>
        <v>2.5169219354916876</v>
      </c>
      <c r="X70" s="218">
        <f t="shared" ref="X70:AB72" si="39">+X63/X$3*100</f>
        <v>2.4033864246173424</v>
      </c>
      <c r="Y70" s="218">
        <f t="shared" si="39"/>
        <v>2.9870493986053597</v>
      </c>
      <c r="Z70" s="218">
        <f t="shared" si="39"/>
        <v>2.2113653336713215</v>
      </c>
      <c r="AA70" s="218">
        <f t="shared" si="39"/>
        <v>2.2349969096390652</v>
      </c>
      <c r="AB70" s="218">
        <f t="shared" si="39"/>
        <v>2.486574890900159</v>
      </c>
      <c r="AC70" s="218">
        <f t="shared" ref="AC70" si="40">+AC63/AC$3*100</f>
        <v>2.9844447773092266</v>
      </c>
    </row>
    <row r="71" spans="3:29">
      <c r="V71" s="201" t="s">
        <v>62</v>
      </c>
      <c r="W71" s="218">
        <f>+W64/W$3*100</f>
        <v>2.3822744992128833</v>
      </c>
      <c r="X71" s="218">
        <f t="shared" si="39"/>
        <v>2.9661937572058705</v>
      </c>
      <c r="Y71" s="218">
        <f t="shared" si="39"/>
        <v>2.9258891401678166</v>
      </c>
      <c r="Z71" s="218">
        <f t="shared" si="39"/>
        <v>2.6644693664778227</v>
      </c>
      <c r="AA71" s="218">
        <f t="shared" si="39"/>
        <v>2.7570589682481335</v>
      </c>
      <c r="AB71" s="218">
        <f t="shared" si="39"/>
        <v>3.1251192867847348</v>
      </c>
      <c r="AC71" s="218">
        <f t="shared" ref="AC71" si="41">+AC64/AC$3*100</f>
        <v>3.3419964170963135</v>
      </c>
    </row>
    <row r="72" spans="3:29">
      <c r="V72" s="201" t="s">
        <v>170</v>
      </c>
      <c r="W72" s="218">
        <f>+W65/W$3*100</f>
        <v>4.89919643470457</v>
      </c>
      <c r="X72" s="218">
        <f t="shared" si="39"/>
        <v>5.3695801818232125</v>
      </c>
      <c r="Y72" s="218">
        <f t="shared" si="39"/>
        <v>5.9129385387731759</v>
      </c>
      <c r="Z72" s="218">
        <f t="shared" si="39"/>
        <v>4.8758347001491442</v>
      </c>
      <c r="AA72" s="218">
        <f t="shared" si="39"/>
        <v>4.9920558778871982</v>
      </c>
      <c r="AB72" s="218">
        <f t="shared" si="39"/>
        <v>5.6116941776848934</v>
      </c>
      <c r="AC72" s="218">
        <f t="shared" ref="AC72" si="42">+AC65/AC$3*100</f>
        <v>6.3264411944055414</v>
      </c>
    </row>
    <row r="75" spans="3:29">
      <c r="C75" s="319" t="s">
        <v>353</v>
      </c>
      <c r="W75" s="218"/>
      <c r="X75" s="218"/>
      <c r="Y75" s="218"/>
      <c r="Z75" s="218"/>
      <c r="AA75" s="218"/>
      <c r="AB75" s="218"/>
      <c r="AC75" s="218"/>
    </row>
    <row r="76" spans="3:29">
      <c r="C76" s="201" t="s">
        <v>47</v>
      </c>
      <c r="W76" s="218">
        <v>51.934813661443997</v>
      </c>
      <c r="X76" s="218">
        <v>53.613700937251998</v>
      </c>
      <c r="Y76" s="218">
        <v>70.519715412511999</v>
      </c>
      <c r="Z76" s="218">
        <v>71.664579597669004</v>
      </c>
      <c r="AA76" s="218">
        <v>78.497998934296007</v>
      </c>
      <c r="AB76" s="218">
        <v>94.521847301682996</v>
      </c>
      <c r="AC76" s="218">
        <v>112.60518639403401</v>
      </c>
    </row>
    <row r="77" spans="3:29">
      <c r="C77" s="201" t="s">
        <v>126</v>
      </c>
      <c r="W77" s="218">
        <v>41.257264108126002</v>
      </c>
      <c r="X77" s="218">
        <v>43.847390906182</v>
      </c>
      <c r="Y77" s="218">
        <v>47.675273699939005</v>
      </c>
      <c r="Z77" s="218">
        <v>49.564897462511993</v>
      </c>
      <c r="AA77" s="218">
        <v>54.936407931948004</v>
      </c>
      <c r="AB77" s="218">
        <v>70.540879911188995</v>
      </c>
      <c r="AC77" s="218">
        <v>81.984182627562006</v>
      </c>
    </row>
    <row r="78" spans="3:29">
      <c r="C78" s="201" t="s">
        <v>147</v>
      </c>
      <c r="W78" s="218">
        <v>32.721655339385002</v>
      </c>
      <c r="X78" s="218">
        <v>35.958056972247</v>
      </c>
      <c r="Y78" s="218">
        <v>35.502505206041604</v>
      </c>
      <c r="Z78" s="218">
        <v>42.463917413691</v>
      </c>
      <c r="AA78" s="218">
        <v>44.787525255805001</v>
      </c>
      <c r="AB78" s="218">
        <v>54.870312719485</v>
      </c>
      <c r="AC78" s="218">
        <v>66.053240573115005</v>
      </c>
    </row>
    <row r="79" spans="3:29">
      <c r="C79" s="201" t="s">
        <v>75</v>
      </c>
      <c r="W79" s="218">
        <v>31.29760802012207</v>
      </c>
      <c r="X79" s="218">
        <v>33.037031660979011</v>
      </c>
      <c r="Y79" s="218">
        <v>35.152003090073997</v>
      </c>
      <c r="Z79" s="218">
        <v>38.658482298252999</v>
      </c>
      <c r="AA79" s="218">
        <v>45.405795279807002</v>
      </c>
      <c r="AB79" s="218">
        <v>55.051073034592001</v>
      </c>
      <c r="AC79" s="218">
        <v>60.156000903383998</v>
      </c>
    </row>
    <row r="80" spans="3:29">
      <c r="C80" s="201" t="s">
        <v>354</v>
      </c>
      <c r="W80" s="218">
        <v>17.025452546</v>
      </c>
      <c r="X80" s="218">
        <v>20.912201965373999</v>
      </c>
      <c r="Y80" s="218">
        <v>29.44127500028484</v>
      </c>
      <c r="Z80" s="218">
        <v>27.444771734493237</v>
      </c>
      <c r="AA80" s="218">
        <v>35.187199566864003</v>
      </c>
      <c r="AB80" s="218">
        <v>36.152943563999997</v>
      </c>
      <c r="AC80" s="218">
        <v>42.433197427000003</v>
      </c>
    </row>
    <row r="81" spans="3:29">
      <c r="C81" s="315" t="s">
        <v>355</v>
      </c>
      <c r="D81" s="315"/>
      <c r="E81" s="315"/>
      <c r="F81" s="315"/>
      <c r="G81" s="315"/>
      <c r="H81" s="315"/>
      <c r="I81" s="315"/>
      <c r="J81" s="315"/>
      <c r="K81" s="315"/>
      <c r="L81" s="315"/>
      <c r="M81" s="315"/>
      <c r="N81" s="315"/>
      <c r="O81" s="315"/>
      <c r="P81" s="315"/>
      <c r="Q81" s="315"/>
      <c r="R81" s="315"/>
      <c r="S81" s="315"/>
      <c r="T81" s="315"/>
      <c r="U81" s="315"/>
      <c r="V81" s="315"/>
      <c r="W81" s="316">
        <f>+AVERAGE(Graf_Inflex!$E$8:$F$8)/100*W93</f>
        <v>11.053074523079996</v>
      </c>
      <c r="X81" s="316">
        <f>+AVERAGE(Graf_Inflex!$E$8:$F$8)/100*X93</f>
        <v>13.648894828585394</v>
      </c>
      <c r="Y81" s="316">
        <f>+AVERAGE(Graf_Inflex!$E$8:$F$8)/100*Y93</f>
        <v>15.183000756892772</v>
      </c>
      <c r="Z81" s="316">
        <f>+AVERAGE(Graf_Inflex!$E$8:$F$8)/100*Z93</f>
        <v>15.566245583059763</v>
      </c>
      <c r="AA81" s="316">
        <f>+AVERAGE(Graf_Inflex!$E$8:$F$8)/100*AA93</f>
        <v>18.678711774769138</v>
      </c>
      <c r="AB81" s="218">
        <v>23.442457077224951</v>
      </c>
      <c r="AC81" s="218">
        <v>21.814116581324999</v>
      </c>
    </row>
    <row r="82" spans="3:29">
      <c r="C82" s="315" t="s">
        <v>356</v>
      </c>
      <c r="D82" s="315"/>
      <c r="E82" s="315"/>
      <c r="F82" s="315"/>
      <c r="G82" s="315"/>
      <c r="H82" s="315"/>
      <c r="I82" s="315"/>
      <c r="J82" s="315"/>
      <c r="K82" s="315"/>
      <c r="L82" s="315"/>
      <c r="M82" s="315"/>
      <c r="N82" s="315"/>
      <c r="O82" s="315"/>
      <c r="P82" s="315"/>
      <c r="Q82" s="315"/>
      <c r="R82" s="315"/>
      <c r="S82" s="315"/>
      <c r="T82" s="315"/>
      <c r="U82" s="315"/>
      <c r="V82" s="315"/>
      <c r="W82" s="316">
        <f>+AVERAGE(Graf_Inflex!$E$9:$F$9)/100*W93</f>
        <v>9.0410985120136989</v>
      </c>
      <c r="X82" s="316">
        <f>+AVERAGE(Graf_Inflex!$E$9:$F$9)/100*X93</f>
        <v>11.164405203971118</v>
      </c>
      <c r="Y82" s="316">
        <f>+AVERAGE(Graf_Inflex!$E$9:$F$9)/100*Y93</f>
        <v>12.419259932103927</v>
      </c>
      <c r="Z82" s="316">
        <f>+AVERAGE(Graf_Inflex!$E$9:$F$9)/100*Z93</f>
        <v>12.732743227666635</v>
      </c>
      <c r="AA82" s="316">
        <f>+AVERAGE(Graf_Inflex!$E$9:$F$9)/100*AA93</f>
        <v>15.278651463044675</v>
      </c>
      <c r="AB82" s="218">
        <v>18.632409528276842</v>
      </c>
      <c r="AC82" s="218">
        <v>18.407341279496592</v>
      </c>
    </row>
    <row r="83" spans="3:29">
      <c r="C83" s="315" t="s">
        <v>357</v>
      </c>
      <c r="D83" s="315"/>
      <c r="E83" s="315"/>
      <c r="F83" s="315"/>
      <c r="G83" s="315"/>
      <c r="H83" s="315"/>
      <c r="I83" s="315"/>
      <c r="J83" s="315"/>
      <c r="K83" s="315"/>
      <c r="L83" s="315"/>
      <c r="M83" s="315"/>
      <c r="N83" s="315"/>
      <c r="O83" s="315"/>
      <c r="P83" s="315"/>
      <c r="Q83" s="315"/>
      <c r="R83" s="315"/>
      <c r="S83" s="315"/>
      <c r="T83" s="315"/>
      <c r="U83" s="315"/>
      <c r="V83" s="315"/>
      <c r="W83" s="316">
        <f>+AVERAGE(Graf_Inflex!$E$10:$F$10)/100*W93</f>
        <v>8.9314539946507612</v>
      </c>
      <c r="X83" s="316">
        <f>+AVERAGE(Graf_Inflex!$E$10:$F$10)/100*X93</f>
        <v>11.029010614629225</v>
      </c>
      <c r="Y83" s="316">
        <f>+AVERAGE(Graf_Inflex!$E$10:$F$10)/100*Y93</f>
        <v>12.268647287030873</v>
      </c>
      <c r="Z83" s="316">
        <f>+AVERAGE(Graf_Inflex!$E$10:$F$10)/100*Z93</f>
        <v>12.578328862636916</v>
      </c>
      <c r="AA83" s="316">
        <f>+AVERAGE(Graf_Inflex!$E$10:$F$10)/100*AA93</f>
        <v>15.093361991483661</v>
      </c>
      <c r="AB83" s="218">
        <v>18.468659075946395</v>
      </c>
      <c r="AC83" s="218">
        <v>18.119471887410999</v>
      </c>
    </row>
    <row r="84" spans="3:29">
      <c r="C84" s="201" t="s">
        <v>129</v>
      </c>
      <c r="W84" s="218">
        <v>9.4512442740529998</v>
      </c>
      <c r="X84" s="218">
        <v>10.001490859351</v>
      </c>
      <c r="Y84" s="218">
        <v>11.312787910056</v>
      </c>
      <c r="Z84" s="218">
        <v>10.898248921662001</v>
      </c>
      <c r="AA84" s="218">
        <v>14.563719691569</v>
      </c>
      <c r="AB84" s="218">
        <v>15.019847393553</v>
      </c>
      <c r="AC84" s="218">
        <v>17.313024607978999</v>
      </c>
    </row>
    <row r="85" spans="3:29">
      <c r="C85" s="201" t="s">
        <v>358</v>
      </c>
      <c r="W85" s="218">
        <v>9.7128080003671489</v>
      </c>
      <c r="X85" s="218">
        <v>9.8003657468193079</v>
      </c>
      <c r="Y85" s="218">
        <v>10.929432021270999</v>
      </c>
      <c r="Z85" s="218">
        <v>13.493786288616</v>
      </c>
      <c r="AA85" s="218">
        <v>15.93881044755002</v>
      </c>
      <c r="AB85" s="218">
        <v>15.265673897581999</v>
      </c>
      <c r="AC85" s="218">
        <v>15.476614989124</v>
      </c>
    </row>
    <row r="86" spans="3:29">
      <c r="C86" s="201" t="s">
        <v>359</v>
      </c>
      <c r="W86" s="218">
        <v>8.3286082140740003</v>
      </c>
      <c r="X86" s="218">
        <v>8.1309510401189993</v>
      </c>
      <c r="Y86" s="218">
        <v>10.194287862127</v>
      </c>
      <c r="Z86" s="218">
        <v>10.391029147916001</v>
      </c>
      <c r="AA86" s="218">
        <v>11.384434174935</v>
      </c>
      <c r="AB86" s="218">
        <v>13.503087452959999</v>
      </c>
      <c r="AC86" s="218">
        <v>14.176857079117999</v>
      </c>
    </row>
    <row r="87" spans="3:29">
      <c r="C87" s="201" t="s">
        <v>150</v>
      </c>
      <c r="W87" s="218">
        <v>4.0050935466280002</v>
      </c>
      <c r="X87" s="218">
        <v>3.8918834028389999</v>
      </c>
      <c r="Y87" s="218">
        <v>4.0048663027359996</v>
      </c>
      <c r="Z87" s="218">
        <v>4.6576873636220002</v>
      </c>
      <c r="AA87" s="218">
        <v>5.5514729869470001</v>
      </c>
      <c r="AB87" s="218">
        <v>6.4480619040159999</v>
      </c>
      <c r="AC87" s="218">
        <v>6.7944418094019996</v>
      </c>
    </row>
    <row r="88" spans="3:29">
      <c r="C88" s="201" t="s">
        <v>360</v>
      </c>
      <c r="W88" s="320">
        <v>0.65894797403000005</v>
      </c>
      <c r="X88" s="320">
        <v>5.8001999999999998E-2</v>
      </c>
      <c r="Y88" s="320">
        <v>0.53147299999999997</v>
      </c>
      <c r="Z88" s="320">
        <v>0.55845</v>
      </c>
      <c r="AA88" s="320">
        <v>1.2171829999999999</v>
      </c>
      <c r="AB88" s="218">
        <v>0.42752848152200001</v>
      </c>
      <c r="AC88" s="218">
        <v>2.5446133354759999</v>
      </c>
    </row>
    <row r="89" spans="3:29">
      <c r="C89" s="201" t="s">
        <v>151</v>
      </c>
      <c r="W89" s="218">
        <v>1.0964682658815401</v>
      </c>
      <c r="X89" s="218">
        <v>0.89277678851415998</v>
      </c>
      <c r="Y89" s="218">
        <v>1.4131802503240001</v>
      </c>
      <c r="Z89" s="218">
        <v>1.807218772838</v>
      </c>
      <c r="AA89" s="218">
        <v>1.67747435813</v>
      </c>
      <c r="AB89" s="218">
        <v>1.783710496309</v>
      </c>
      <c r="AC89" s="218">
        <v>1.863546429791</v>
      </c>
    </row>
    <row r="90" spans="3:29">
      <c r="C90" s="315" t="s">
        <v>361</v>
      </c>
      <c r="D90" s="315"/>
      <c r="E90" s="315"/>
      <c r="F90" s="315"/>
      <c r="G90" s="315"/>
      <c r="H90" s="315"/>
      <c r="I90" s="315"/>
      <c r="J90" s="315"/>
      <c r="K90" s="315"/>
      <c r="L90" s="315"/>
      <c r="M90" s="315"/>
      <c r="N90" s="315"/>
      <c r="O90" s="315"/>
      <c r="P90" s="315"/>
      <c r="Q90" s="315"/>
      <c r="R90" s="315"/>
      <c r="S90" s="315"/>
      <c r="T90" s="315"/>
      <c r="U90" s="315"/>
      <c r="V90" s="315"/>
      <c r="W90" s="316">
        <f>+AVERAGE(Graf_Inflex!$E$17:$F$17)/100*W93</f>
        <v>0.83403242645612963</v>
      </c>
      <c r="X90" s="316">
        <f>+AVERAGE(Graf_Inflex!$E$17:$F$17)/100*X93</f>
        <v>1.0299053759711276</v>
      </c>
      <c r="Y90" s="316">
        <f>+AVERAGE(Graf_Inflex!$E$17:$F$17)/100*Y93</f>
        <v>1.1456644878051441</v>
      </c>
      <c r="Z90" s="316">
        <f>+AVERAGE(Graf_Inflex!$E$17:$F$17)/100*Z93</f>
        <v>1.1745830128388235</v>
      </c>
      <c r="AA90" s="316">
        <f>+AVERAGE(Graf_Inflex!$E$17:$F$17)/100*AA93</f>
        <v>1.4094405382009774</v>
      </c>
      <c r="AB90" s="218">
        <v>1.8457435088</v>
      </c>
      <c r="AC90" s="218">
        <v>1.5661874720340001</v>
      </c>
    </row>
    <row r="91" spans="3:29">
      <c r="W91" s="218"/>
      <c r="X91" s="218"/>
      <c r="Y91" s="218"/>
      <c r="Z91" s="218"/>
      <c r="AA91" s="218"/>
      <c r="AB91" s="218"/>
      <c r="AC91" s="218"/>
    </row>
    <row r="92" spans="3:29">
      <c r="W92" s="218"/>
      <c r="X92" s="218"/>
      <c r="Y92" s="218"/>
      <c r="Z92" s="218"/>
      <c r="AA92" s="218"/>
      <c r="AB92" s="218"/>
      <c r="AC92" s="218"/>
    </row>
    <row r="93" spans="3:29">
      <c r="C93" s="201" t="s">
        <v>350</v>
      </c>
      <c r="W93" s="218">
        <v>250.41122344978839</v>
      </c>
      <c r="X93" s="218">
        <v>309.22042963039399</v>
      </c>
      <c r="Y93" s="218">
        <v>343.976129649141</v>
      </c>
      <c r="Z93" s="218">
        <v>352.65867364184498</v>
      </c>
      <c r="AA93" s="218">
        <v>423.17267093595399</v>
      </c>
      <c r="AB93" s="218">
        <v>503.37716187430601</v>
      </c>
      <c r="AC93" s="218">
        <v>523.00713245670397</v>
      </c>
    </row>
    <row r="94" spans="3:29">
      <c r="C94" s="201" t="s">
        <v>362</v>
      </c>
      <c r="W94" s="218">
        <f t="shared" ref="W94:AC94" si="43">SUM(W76:W90)</f>
        <v>237.34962340631134</v>
      </c>
      <c r="X94" s="218">
        <f t="shared" si="43"/>
        <v>257.01606830283328</v>
      </c>
      <c r="Y94" s="218">
        <f t="shared" si="43"/>
        <v>297.69337221919812</v>
      </c>
      <c r="Z94" s="218">
        <f t="shared" si="43"/>
        <v>313.65496968747431</v>
      </c>
      <c r="AA94" s="218">
        <f t="shared" si="43"/>
        <v>359.60818739534943</v>
      </c>
      <c r="AB94" s="218">
        <f t="shared" si="43"/>
        <v>425.97423534713931</v>
      </c>
      <c r="AC94" s="218">
        <f t="shared" si="43"/>
        <v>481.30802339625154</v>
      </c>
    </row>
    <row r="95" spans="3:29">
      <c r="W95" s="218"/>
      <c r="X95" s="218"/>
      <c r="Y95" s="218"/>
      <c r="Z95" s="218"/>
      <c r="AA95" s="218"/>
      <c r="AB95" s="218"/>
      <c r="AC95" s="218"/>
    </row>
    <row r="96" spans="3:29">
      <c r="W96" s="220">
        <f>+W94/W93</f>
        <v>0.94783939847609855</v>
      </c>
      <c r="X96" s="220">
        <f t="shared" ref="X96:AC96" si="44">+X94/X93</f>
        <v>0.83117428111085767</v>
      </c>
      <c r="Y96" s="220">
        <f t="shared" si="44"/>
        <v>0.8654477638400323</v>
      </c>
      <c r="Z96" s="220">
        <f t="shared" si="44"/>
        <v>0.88940097927668649</v>
      </c>
      <c r="AA96" s="220">
        <f t="shared" si="44"/>
        <v>0.84979066961007776</v>
      </c>
      <c r="AB96" s="220">
        <f t="shared" si="44"/>
        <v>0.84623274079626531</v>
      </c>
      <c r="AC96" s="220">
        <f t="shared" si="44"/>
        <v>0.92027047725987865</v>
      </c>
    </row>
    <row r="97" spans="3:29">
      <c r="W97" s="218"/>
      <c r="X97" s="218"/>
      <c r="Y97" s="218"/>
      <c r="Z97" s="218"/>
      <c r="AA97" s="218"/>
      <c r="AB97" s="218"/>
      <c r="AC97" s="218"/>
    </row>
    <row r="98" spans="3:29">
      <c r="C98" s="317" t="s">
        <v>363</v>
      </c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8">
        <f>+W94/$W$94*100</f>
        <v>100</v>
      </c>
      <c r="X98" s="318">
        <f t="shared" ref="X98:AC98" si="45">+X94/$W$94*100</f>
        <v>108.2858546873932</v>
      </c>
      <c r="Y98" s="318">
        <f t="shared" si="45"/>
        <v>125.42399180873618</v>
      </c>
      <c r="Z98" s="318">
        <f t="shared" si="45"/>
        <v>132.14892241498873</v>
      </c>
      <c r="AA98" s="318">
        <f t="shared" si="45"/>
        <v>151.50990434888851</v>
      </c>
      <c r="AB98" s="318">
        <f t="shared" si="45"/>
        <v>179.47120759400889</v>
      </c>
      <c r="AC98" s="318">
        <f t="shared" si="45"/>
        <v>202.78440575922696</v>
      </c>
    </row>
    <row r="99" spans="3:29">
      <c r="W99" s="218"/>
      <c r="X99" s="218"/>
      <c r="Y99" s="218"/>
      <c r="Z99" s="218"/>
      <c r="AA99" s="218"/>
      <c r="AB99" s="218"/>
      <c r="AC99" s="218"/>
    </row>
    <row r="100" spans="3:29">
      <c r="W100" s="218"/>
      <c r="X100" s="218"/>
      <c r="Y100" s="218"/>
      <c r="Z100" s="218"/>
      <c r="AA100" s="218"/>
      <c r="AB100" s="218"/>
      <c r="AC100" s="218"/>
    </row>
    <row r="101" spans="3:29">
      <c r="W101" s="218"/>
      <c r="X101" s="218"/>
      <c r="Y101" s="218"/>
      <c r="Z101" s="218"/>
      <c r="AA101" s="218"/>
      <c r="AB101" s="218"/>
      <c r="AC101" s="218"/>
    </row>
    <row r="102" spans="3:29">
      <c r="C102" s="319" t="s">
        <v>364</v>
      </c>
      <c r="W102" s="218"/>
      <c r="X102" s="218"/>
      <c r="Y102" s="218"/>
      <c r="Z102" s="218"/>
      <c r="AA102" s="218"/>
      <c r="AB102" s="218"/>
      <c r="AC102" s="218"/>
    </row>
    <row r="103" spans="3:29">
      <c r="C103" s="201" t="s">
        <v>47</v>
      </c>
      <c r="W103" s="218">
        <f>+W76*W$2</f>
        <v>72.558933023722659</v>
      </c>
      <c r="X103" s="218">
        <f t="shared" ref="X103:AC103" si="46">+X76*X$2</f>
        <v>73.717677841974421</v>
      </c>
      <c r="Y103" s="218">
        <f t="shared" si="46"/>
        <v>91.803712993737747</v>
      </c>
      <c r="Z103" s="218">
        <f t="shared" si="46"/>
        <v>82.473581876560743</v>
      </c>
      <c r="AA103" s="218">
        <f t="shared" si="46"/>
        <v>82.666242677707118</v>
      </c>
      <c r="AB103" s="218">
        <f t="shared" si="46"/>
        <v>94.521847301682996</v>
      </c>
      <c r="AC103" s="218">
        <f t="shared" si="46"/>
        <v>109.08184286935388</v>
      </c>
    </row>
    <row r="104" spans="3:29">
      <c r="C104" s="201" t="s">
        <v>126</v>
      </c>
      <c r="W104" s="218">
        <f t="shared" ref="W104:AC104" si="47">+W77*W$2</f>
        <v>57.641163067962722</v>
      </c>
      <c r="X104" s="218">
        <f t="shared" si="47"/>
        <v>60.289213028141276</v>
      </c>
      <c r="Y104" s="218">
        <f t="shared" si="47"/>
        <v>62.064447056326934</v>
      </c>
      <c r="Z104" s="218">
        <f t="shared" si="47"/>
        <v>57.040655956220562</v>
      </c>
      <c r="AA104" s="218">
        <f t="shared" si="47"/>
        <v>57.853531193134437</v>
      </c>
      <c r="AB104" s="218">
        <f t="shared" si="47"/>
        <v>70.540879911188995</v>
      </c>
      <c r="AC104" s="218">
        <f t="shared" si="47"/>
        <v>79.418950525585601</v>
      </c>
    </row>
    <row r="105" spans="3:29">
      <c r="C105" s="201" t="s">
        <v>147</v>
      </c>
      <c r="W105" s="218">
        <f t="shared" ref="W105:AC105" si="48">+W78*W$2</f>
        <v>45.715931776961334</v>
      </c>
      <c r="X105" s="218">
        <f t="shared" si="48"/>
        <v>49.441549703980051</v>
      </c>
      <c r="Y105" s="218">
        <f t="shared" si="48"/>
        <v>46.217738960356712</v>
      </c>
      <c r="Z105" s="218">
        <f t="shared" si="48"/>
        <v>48.868651560909612</v>
      </c>
      <c r="AA105" s="218">
        <f t="shared" si="48"/>
        <v>47.165742846888243</v>
      </c>
      <c r="AB105" s="218">
        <f t="shared" si="48"/>
        <v>54.870312719485</v>
      </c>
      <c r="AC105" s="218">
        <f t="shared" si="48"/>
        <v>63.986477354562638</v>
      </c>
    </row>
    <row r="106" spans="3:29">
      <c r="C106" s="201" t="s">
        <v>75</v>
      </c>
      <c r="W106" s="218">
        <f t="shared" ref="W106:AC106" si="49">+W79*W$2</f>
        <v>43.726373198113095</v>
      </c>
      <c r="X106" s="218">
        <f t="shared" si="49"/>
        <v>45.425203152632577</v>
      </c>
      <c r="Y106" s="218">
        <f t="shared" si="49"/>
        <v>45.761449602554244</v>
      </c>
      <c r="Z106" s="218">
        <f t="shared" si="49"/>
        <v>44.489251495619563</v>
      </c>
      <c r="AA106" s="218">
        <f t="shared" si="49"/>
        <v>47.816843009164749</v>
      </c>
      <c r="AB106" s="218">
        <f t="shared" si="49"/>
        <v>55.051073034592001</v>
      </c>
      <c r="AC106" s="218">
        <f t="shared" si="49"/>
        <v>58.273758503714035</v>
      </c>
    </row>
    <row r="107" spans="3:29">
      <c r="C107" s="201" t="s">
        <v>354</v>
      </c>
      <c r="W107" s="218">
        <f t="shared" ref="W107:AC107" si="50">+W80*W$2</f>
        <v>23.786523603162472</v>
      </c>
      <c r="X107" s="218">
        <f t="shared" si="50"/>
        <v>28.753824871257997</v>
      </c>
      <c r="Y107" s="218">
        <f t="shared" si="50"/>
        <v>38.327130852492161</v>
      </c>
      <c r="Z107" s="218">
        <f t="shared" si="50"/>
        <v>31.584202983336425</v>
      </c>
      <c r="AA107" s="218">
        <f t="shared" si="50"/>
        <v>37.055639863864478</v>
      </c>
      <c r="AB107" s="218">
        <f t="shared" si="50"/>
        <v>36.152943563999997</v>
      </c>
      <c r="AC107" s="218">
        <f t="shared" si="50"/>
        <v>41.105490096871073</v>
      </c>
    </row>
    <row r="108" spans="3:29">
      <c r="C108" s="315" t="s">
        <v>355</v>
      </c>
      <c r="D108" s="315"/>
      <c r="E108" s="315"/>
      <c r="F108" s="315"/>
      <c r="G108" s="315"/>
      <c r="H108" s="315"/>
      <c r="I108" s="315"/>
      <c r="J108" s="315"/>
      <c r="K108" s="315"/>
      <c r="L108" s="315"/>
      <c r="M108" s="315"/>
      <c r="N108" s="315"/>
      <c r="O108" s="315"/>
      <c r="P108" s="315"/>
      <c r="Q108" s="315"/>
      <c r="R108" s="315"/>
      <c r="S108" s="315"/>
      <c r="T108" s="315"/>
      <c r="U108" s="315"/>
      <c r="V108" s="315"/>
      <c r="W108" s="316">
        <f t="shared" ref="W108:AC108" si="51">+W81*W$2</f>
        <v>15.442421710694896</v>
      </c>
      <c r="X108" s="316">
        <f t="shared" si="51"/>
        <v>18.76693483723939</v>
      </c>
      <c r="Y108" s="316">
        <f t="shared" si="51"/>
        <v>19.765477437281056</v>
      </c>
      <c r="Z108" s="316">
        <f t="shared" si="51"/>
        <v>17.914066290662912</v>
      </c>
      <c r="AA108" s="316">
        <f t="shared" si="51"/>
        <v>19.670551370009377</v>
      </c>
      <c r="AB108" s="218">
        <f t="shared" si="51"/>
        <v>23.442457077224951</v>
      </c>
      <c r="AC108" s="218">
        <f t="shared" si="51"/>
        <v>21.13156696825051</v>
      </c>
    </row>
    <row r="109" spans="3:29">
      <c r="C109" s="315" t="s">
        <v>356</v>
      </c>
      <c r="D109" s="315"/>
      <c r="E109" s="315"/>
      <c r="F109" s="315"/>
      <c r="G109" s="315"/>
      <c r="H109" s="315"/>
      <c r="I109" s="315"/>
      <c r="J109" s="315"/>
      <c r="K109" s="315"/>
      <c r="L109" s="315"/>
      <c r="M109" s="315"/>
      <c r="N109" s="315"/>
      <c r="O109" s="315"/>
      <c r="P109" s="315"/>
      <c r="Q109" s="315"/>
      <c r="R109" s="315"/>
      <c r="S109" s="315"/>
      <c r="T109" s="315"/>
      <c r="U109" s="315"/>
      <c r="V109" s="315"/>
      <c r="W109" s="316">
        <f t="shared" ref="W109:AC109" si="52">+W82*W$2</f>
        <v>12.631458845131068</v>
      </c>
      <c r="X109" s="316">
        <f t="shared" si="52"/>
        <v>15.350815402332298</v>
      </c>
      <c r="Y109" s="316">
        <f t="shared" si="52"/>
        <v>16.167594661041512</v>
      </c>
      <c r="Z109" s="316">
        <f t="shared" si="52"/>
        <v>14.653193348731305</v>
      </c>
      <c r="AA109" s="316">
        <f t="shared" si="52"/>
        <v>16.089947855732344</v>
      </c>
      <c r="AB109" s="218">
        <f t="shared" si="52"/>
        <v>18.632409528276842</v>
      </c>
      <c r="AC109" s="218">
        <f t="shared" si="52"/>
        <v>17.831387464396585</v>
      </c>
    </row>
    <row r="110" spans="3:29">
      <c r="C110" s="201" t="s">
        <v>357</v>
      </c>
      <c r="W110" s="320">
        <v>6.9766511356700001</v>
      </c>
      <c r="X110" s="320">
        <v>47.267575852499</v>
      </c>
      <c r="Y110" s="320">
        <v>27.861618297214161</v>
      </c>
      <c r="Z110" s="320">
        <v>9.6895387958737604</v>
      </c>
      <c r="AA110" s="320">
        <v>9.5612520187449999</v>
      </c>
      <c r="AB110" s="218">
        <f t="shared" ref="AB110:AC110" si="53">+AB83*AB$2</f>
        <v>18.468659075946395</v>
      </c>
      <c r="AC110" s="218">
        <f t="shared" si="53"/>
        <v>17.552525319588298</v>
      </c>
    </row>
    <row r="111" spans="3:29">
      <c r="C111" s="201" t="s">
        <v>129</v>
      </c>
      <c r="W111" s="218">
        <f t="shared" ref="W111:AC111" si="54">+W84*W$2</f>
        <v>13.204479845490731</v>
      </c>
      <c r="X111" s="218">
        <f t="shared" si="54"/>
        <v>13.751833360132869</v>
      </c>
      <c r="Y111" s="218">
        <f t="shared" si="54"/>
        <v>14.727171378651663</v>
      </c>
      <c r="Z111" s="218">
        <f t="shared" si="54"/>
        <v>12.542006522578781</v>
      </c>
      <c r="AA111" s="218">
        <f t="shared" si="54"/>
        <v>15.337053207191312</v>
      </c>
      <c r="AB111" s="218">
        <f t="shared" si="54"/>
        <v>15.019847393553</v>
      </c>
      <c r="AC111" s="218">
        <f t="shared" si="54"/>
        <v>16.771311254459945</v>
      </c>
    </row>
    <row r="112" spans="3:29">
      <c r="C112" s="201" t="s">
        <v>358</v>
      </c>
      <c r="W112" s="218">
        <f t="shared" ref="W112:AC112" si="55">+W85*W$2</f>
        <v>13.569914581095711</v>
      </c>
      <c r="X112" s="218">
        <f t="shared" si="55"/>
        <v>13.475290685548725</v>
      </c>
      <c r="Y112" s="218">
        <f t="shared" si="55"/>
        <v>14.228112444811535</v>
      </c>
      <c r="Z112" s="218">
        <f t="shared" si="55"/>
        <v>15.529022768943761</v>
      </c>
      <c r="AA112" s="218">
        <f t="shared" si="55"/>
        <v>16.785161282314924</v>
      </c>
      <c r="AB112" s="218">
        <f t="shared" si="55"/>
        <v>15.265673897581999</v>
      </c>
      <c r="AC112" s="218">
        <f t="shared" si="55"/>
        <v>14.992361706019569</v>
      </c>
    </row>
    <row r="113" spans="3:29">
      <c r="C113" s="201" t="s">
        <v>359</v>
      </c>
      <c r="W113" s="218">
        <f t="shared" ref="W113:AC113" si="56">+W86*W$2</f>
        <v>11.636027608094809</v>
      </c>
      <c r="X113" s="218">
        <f t="shared" si="56"/>
        <v>11.179881613206938</v>
      </c>
      <c r="Y113" s="218">
        <f t="shared" si="56"/>
        <v>13.271089816454415</v>
      </c>
      <c r="Z113" s="218">
        <f t="shared" si="56"/>
        <v>11.958283967108548</v>
      </c>
      <c r="AA113" s="218">
        <f t="shared" si="56"/>
        <v>11.988947629624048</v>
      </c>
      <c r="AB113" s="218">
        <f t="shared" si="56"/>
        <v>13.503087452959999</v>
      </c>
      <c r="AC113" s="218">
        <f t="shared" si="56"/>
        <v>13.733272381205076</v>
      </c>
    </row>
    <row r="114" spans="3:29">
      <c r="C114" s="201" t="s">
        <v>150</v>
      </c>
      <c r="W114" s="218">
        <f t="shared" ref="W114:AC114" si="57">+W87*W$2</f>
        <v>5.5955782627418582</v>
      </c>
      <c r="X114" s="218">
        <f t="shared" si="57"/>
        <v>5.3512554043749585</v>
      </c>
      <c r="Y114" s="218">
        <f t="shared" si="57"/>
        <v>5.2136001185483334</v>
      </c>
      <c r="Z114" s="218">
        <f t="shared" si="57"/>
        <v>5.3601955428424226</v>
      </c>
      <c r="AA114" s="218">
        <f t="shared" si="57"/>
        <v>5.8462562025538851</v>
      </c>
      <c r="AB114" s="218">
        <f t="shared" si="57"/>
        <v>6.4480619040159999</v>
      </c>
      <c r="AC114" s="218">
        <f t="shared" si="57"/>
        <v>6.581848115278504</v>
      </c>
    </row>
    <row r="115" spans="3:29">
      <c r="C115" s="201" t="s">
        <v>360</v>
      </c>
      <c r="W115" s="320">
        <f t="shared" ref="W115:AC115" si="58">+W88*W$2</f>
        <v>0.92062642653238569</v>
      </c>
      <c r="X115" s="320">
        <f t="shared" si="58"/>
        <v>7.9751494029379671E-2</v>
      </c>
      <c r="Y115" s="320">
        <f t="shared" si="58"/>
        <v>0.69188019932457034</v>
      </c>
      <c r="Z115" s="320">
        <f t="shared" si="58"/>
        <v>0.64267971789599998</v>
      </c>
      <c r="AA115" s="320">
        <f t="shared" si="58"/>
        <v>1.2818154172999998</v>
      </c>
      <c r="AB115" s="320">
        <f t="shared" si="58"/>
        <v>0.42752848152200001</v>
      </c>
      <c r="AC115" s="320">
        <f t="shared" si="58"/>
        <v>2.4649940283599729</v>
      </c>
    </row>
    <row r="116" spans="3:29">
      <c r="C116" s="201" t="s">
        <v>151</v>
      </c>
      <c r="W116" s="218">
        <f t="shared" ref="W116:AC116" si="59">+W89*W$2</f>
        <v>1.5318928067282094</v>
      </c>
      <c r="X116" s="218">
        <f t="shared" si="59"/>
        <v>1.227548752090545</v>
      </c>
      <c r="Y116" s="218">
        <f t="shared" si="59"/>
        <v>1.8397010445981554</v>
      </c>
      <c r="Z116" s="218">
        <f t="shared" si="59"/>
        <v>2.0797973875976026</v>
      </c>
      <c r="AA116" s="218">
        <f t="shared" si="59"/>
        <v>1.7665482465467028</v>
      </c>
      <c r="AB116" s="218">
        <f t="shared" si="59"/>
        <v>1.783710496309</v>
      </c>
      <c r="AC116" s="218">
        <f t="shared" si="59"/>
        <v>1.8052372660960962</v>
      </c>
    </row>
    <row r="117" spans="3:29">
      <c r="C117" s="201" t="s">
        <v>361</v>
      </c>
      <c r="W117" s="320">
        <v>0.58226289799999997</v>
      </c>
      <c r="X117" s="320">
        <v>0.59973100000000001</v>
      </c>
      <c r="Y117" s="320">
        <v>0.61772300000000002</v>
      </c>
      <c r="Z117" s="320">
        <v>0.61772300000000002</v>
      </c>
      <c r="AA117" s="320">
        <v>0.87597100000000006</v>
      </c>
      <c r="AB117" s="320">
        <f t="shared" ref="AB117:AC117" si="60">+AB90*AB$2</f>
        <v>1.8457435088</v>
      </c>
      <c r="AC117" s="320">
        <f t="shared" si="60"/>
        <v>1.5171824779947691</v>
      </c>
    </row>
    <row r="118" spans="3:29">
      <c r="W118" s="218"/>
      <c r="X118" s="218"/>
      <c r="Y118" s="218"/>
      <c r="Z118" s="218"/>
      <c r="AA118" s="218"/>
      <c r="AB118" s="218"/>
      <c r="AC118" s="218"/>
    </row>
    <row r="119" spans="3:29">
      <c r="W119" s="218"/>
      <c r="X119" s="218"/>
      <c r="Y119" s="218"/>
      <c r="Z119" s="218"/>
      <c r="AA119" s="218"/>
      <c r="AB119" s="218"/>
      <c r="AC119" s="218"/>
    </row>
    <row r="120" spans="3:29">
      <c r="C120" s="201" t="s">
        <v>350</v>
      </c>
      <c r="W120" s="218">
        <f t="shared" ref="W120:AC120" si="61">+W93*W$2</f>
        <v>349.85340101779542</v>
      </c>
      <c r="X120" s="218">
        <f t="shared" si="61"/>
        <v>425.17139490759945</v>
      </c>
      <c r="Y120" s="218">
        <f t="shared" si="61"/>
        <v>447.79372262474658</v>
      </c>
      <c r="Z120" s="218">
        <f t="shared" si="61"/>
        <v>405.84936321912159</v>
      </c>
      <c r="AA120" s="218">
        <f t="shared" si="61"/>
        <v>445.64313976265311</v>
      </c>
      <c r="AB120" s="218">
        <f t="shared" si="61"/>
        <v>503.37716187430601</v>
      </c>
      <c r="AC120" s="218">
        <f t="shared" si="61"/>
        <v>506.6425772127327</v>
      </c>
    </row>
    <row r="121" spans="3:29">
      <c r="C121" s="201" t="s">
        <v>362</v>
      </c>
      <c r="W121" s="218">
        <f t="shared" ref="W121:AC121" si="62">+W94*W$2</f>
        <v>331.60483717552449</v>
      </c>
      <c r="X121" s="218">
        <f t="shared" si="62"/>
        <v>353.39152851122452</v>
      </c>
      <c r="Y121" s="218">
        <f t="shared" si="62"/>
        <v>387.54207590719062</v>
      </c>
      <c r="Z121" s="218">
        <f t="shared" si="62"/>
        <v>360.96282108590634</v>
      </c>
      <c r="AA121" s="218">
        <f t="shared" si="62"/>
        <v>378.70338214604249</v>
      </c>
      <c r="AB121" s="218">
        <f t="shared" si="62"/>
        <v>425.97423534713931</v>
      </c>
      <c r="AC121" s="218">
        <f t="shared" si="62"/>
        <v>466.24820633173647</v>
      </c>
    </row>
    <row r="122" spans="3:29">
      <c r="C122" s="201" t="s">
        <v>365</v>
      </c>
      <c r="W122" s="218">
        <f>+W120-W121</f>
        <v>18.248563842270926</v>
      </c>
      <c r="X122" s="218">
        <f t="shared" ref="X122:AC122" si="63">+X120-X121</f>
        <v>71.779866396374928</v>
      </c>
      <c r="Y122" s="218">
        <f t="shared" si="63"/>
        <v>60.251646717555957</v>
      </c>
      <c r="Z122" s="218">
        <f t="shared" si="63"/>
        <v>44.886542133215244</v>
      </c>
      <c r="AA122" s="218">
        <f t="shared" si="63"/>
        <v>66.939757616610621</v>
      </c>
      <c r="AB122" s="218">
        <f t="shared" si="63"/>
        <v>77.402926527166699</v>
      </c>
      <c r="AC122" s="218">
        <f t="shared" si="63"/>
        <v>40.394370880996235</v>
      </c>
    </row>
    <row r="123" spans="3:29">
      <c r="W123" s="220">
        <f>+W121/W120</f>
        <v>0.94783939847609855</v>
      </c>
      <c r="X123" s="220">
        <f t="shared" ref="X123:AC123" si="64">+X121/X120</f>
        <v>0.83117428111085767</v>
      </c>
      <c r="Y123" s="220">
        <f t="shared" si="64"/>
        <v>0.8654477638400323</v>
      </c>
      <c r="Z123" s="220">
        <f t="shared" si="64"/>
        <v>0.88940097927668638</v>
      </c>
      <c r="AA123" s="220">
        <f t="shared" si="64"/>
        <v>0.84979066961007788</v>
      </c>
      <c r="AB123" s="220">
        <f t="shared" si="64"/>
        <v>0.84623274079626531</v>
      </c>
      <c r="AC123" s="220">
        <f t="shared" si="64"/>
        <v>0.92027047725987865</v>
      </c>
    </row>
    <row r="124" spans="3:29">
      <c r="W124" s="218"/>
      <c r="X124" s="218"/>
      <c r="Y124" s="218"/>
      <c r="Z124" s="218"/>
      <c r="AA124" s="218"/>
      <c r="AB124" s="218"/>
      <c r="AC124" s="218"/>
    </row>
    <row r="125" spans="3:29">
      <c r="C125" s="317" t="s">
        <v>363</v>
      </c>
      <c r="D125" s="317"/>
      <c r="E125" s="317"/>
      <c r="F125" s="317"/>
      <c r="G125" s="317"/>
      <c r="H125" s="317"/>
      <c r="I125" s="317"/>
      <c r="J125" s="317"/>
      <c r="K125" s="317"/>
      <c r="L125" s="317"/>
      <c r="M125" s="317"/>
      <c r="N125" s="317"/>
      <c r="O125" s="317"/>
      <c r="P125" s="317"/>
      <c r="Q125" s="317"/>
      <c r="R125" s="317"/>
      <c r="S125" s="317"/>
      <c r="T125" s="317"/>
      <c r="U125" s="317"/>
      <c r="V125" s="317"/>
      <c r="W125" s="318">
        <f>+W121/$W$121*100</f>
        <v>100</v>
      </c>
      <c r="X125" s="318">
        <f t="shared" ref="X125:AC125" si="65">+X121/$W$121*100</f>
        <v>106.57007645644443</v>
      </c>
      <c r="Y125" s="318">
        <f t="shared" si="65"/>
        <v>116.86864377736971</v>
      </c>
      <c r="Z125" s="318">
        <f t="shared" si="65"/>
        <v>108.85330387832737</v>
      </c>
      <c r="AA125" s="318">
        <f t="shared" si="65"/>
        <v>114.20321409412611</v>
      </c>
      <c r="AB125" s="318">
        <f t="shared" si="65"/>
        <v>128.458390105348</v>
      </c>
      <c r="AC125" s="318">
        <f t="shared" si="65"/>
        <v>140.60356003942815</v>
      </c>
    </row>
    <row r="126" spans="3:29">
      <c r="C126" s="318" t="s">
        <v>365</v>
      </c>
      <c r="V126" s="318"/>
      <c r="W126" s="318">
        <f>+W122/$W$122*100</f>
        <v>100</v>
      </c>
      <c r="X126" s="318">
        <f t="shared" ref="X126:AC126" si="66">+X122/$W$122*100</f>
        <v>393.34529016526898</v>
      </c>
      <c r="Y126" s="318">
        <f t="shared" si="66"/>
        <v>330.17199182540162</v>
      </c>
      <c r="Z126" s="318">
        <f t="shared" si="66"/>
        <v>245.97301201993864</v>
      </c>
      <c r="AA126" s="318">
        <f t="shared" si="66"/>
        <v>366.82205895869754</v>
      </c>
      <c r="AB126" s="318">
        <f t="shared" si="66"/>
        <v>424.15900339439736</v>
      </c>
      <c r="AC126" s="318">
        <f t="shared" si="66"/>
        <v>221.35643785527287</v>
      </c>
    </row>
    <row r="127" spans="3:29">
      <c r="W127" s="218"/>
      <c r="X127" s="218"/>
      <c r="Y127" s="218"/>
      <c r="Z127" s="218"/>
      <c r="AA127" s="218"/>
      <c r="AB127" s="218"/>
      <c r="AC127" s="218"/>
    </row>
    <row r="128" spans="3:29">
      <c r="W128" s="218"/>
      <c r="X128" s="218"/>
      <c r="Y128" s="218"/>
      <c r="Z128" s="218"/>
      <c r="AA128" s="218"/>
      <c r="AB128" s="218"/>
      <c r="AC128" s="218"/>
    </row>
    <row r="129" spans="23:29">
      <c r="W129" s="218"/>
      <c r="X129" s="218"/>
      <c r="Y129" s="218"/>
      <c r="Z129" s="218"/>
      <c r="AA129" s="218"/>
      <c r="AB129" s="218"/>
      <c r="AC129" s="218"/>
    </row>
    <row r="130" spans="23:29">
      <c r="W130" s="218"/>
      <c r="X130" s="218"/>
      <c r="Y130" s="218"/>
      <c r="Z130" s="218"/>
      <c r="AA130" s="218"/>
      <c r="AB130" s="218"/>
      <c r="AC130" s="218"/>
    </row>
    <row r="131" spans="23:29">
      <c r="W131" s="218"/>
      <c r="X131" s="218"/>
      <c r="Y131" s="218"/>
      <c r="Z131" s="218"/>
      <c r="AA131" s="218"/>
      <c r="AB131" s="218"/>
      <c r="AC131" s="218"/>
    </row>
    <row r="132" spans="23:29">
      <c r="W132" s="218"/>
      <c r="X132" s="218"/>
      <c r="Y132" s="218"/>
      <c r="Z132" s="218"/>
      <c r="AA132" s="218"/>
      <c r="AB132" s="218"/>
      <c r="AC132" s="218"/>
    </row>
    <row r="133" spans="23:29">
      <c r="W133" s="218"/>
      <c r="X133" s="218"/>
      <c r="Y133" s="218"/>
      <c r="Z133" s="218"/>
      <c r="AA133" s="218"/>
      <c r="AB133" s="218"/>
      <c r="AC133" s="218"/>
    </row>
    <row r="134" spans="23:29">
      <c r="W134" s="218"/>
      <c r="X134" s="218"/>
      <c r="Y134" s="218"/>
      <c r="Z134" s="218"/>
      <c r="AA134" s="218"/>
      <c r="AB134" s="218"/>
      <c r="AC134" s="218"/>
    </row>
    <row r="135" spans="23:29">
      <c r="W135" s="218"/>
      <c r="X135" s="218"/>
      <c r="Y135" s="218"/>
      <c r="Z135" s="218"/>
      <c r="AA135" s="218"/>
      <c r="AB135" s="218"/>
      <c r="AC135" s="218"/>
    </row>
    <row r="136" spans="23:29">
      <c r="W136" s="218"/>
      <c r="X136" s="218"/>
      <c r="Y136" s="218"/>
      <c r="Z136" s="218"/>
      <c r="AA136" s="218"/>
      <c r="AB136" s="218"/>
      <c r="AC136" s="218"/>
    </row>
    <row r="137" spans="23:29">
      <c r="W137" s="218"/>
      <c r="X137" s="218"/>
      <c r="Y137" s="218"/>
      <c r="Z137" s="218"/>
      <c r="AA137" s="218"/>
      <c r="AB137" s="218"/>
      <c r="AC137" s="218"/>
    </row>
    <row r="138" spans="23:29">
      <c r="W138" s="218"/>
      <c r="X138" s="218"/>
      <c r="Y138" s="218"/>
      <c r="Z138" s="218"/>
      <c r="AA138" s="218"/>
      <c r="AB138" s="218"/>
      <c r="AC138" s="218"/>
    </row>
    <row r="139" spans="23:29">
      <c r="W139" s="218"/>
      <c r="X139" s="218"/>
      <c r="Y139" s="218"/>
      <c r="Z139" s="218"/>
      <c r="AA139" s="218"/>
      <c r="AB139" s="218"/>
      <c r="AC139" s="218"/>
    </row>
    <row r="140" spans="23:29">
      <c r="W140" s="218"/>
      <c r="X140" s="218"/>
      <c r="Y140" s="218"/>
      <c r="Z140" s="218"/>
      <c r="AA140" s="218"/>
      <c r="AB140" s="218"/>
      <c r="AC140" s="218"/>
    </row>
    <row r="141" spans="23:29">
      <c r="W141" s="218"/>
      <c r="X141" s="218"/>
      <c r="Y141" s="218"/>
      <c r="Z141" s="218"/>
      <c r="AA141" s="218"/>
      <c r="AB141" s="218"/>
      <c r="AC141" s="218"/>
    </row>
    <row r="142" spans="23:29">
      <c r="W142" s="218"/>
      <c r="X142" s="218"/>
      <c r="Y142" s="218"/>
      <c r="Z142" s="218"/>
      <c r="AA142" s="218"/>
      <c r="AB142" s="218"/>
      <c r="AC142" s="218"/>
    </row>
    <row r="143" spans="23:29">
      <c r="W143" s="218"/>
      <c r="X143" s="218"/>
      <c r="Y143" s="218"/>
      <c r="Z143" s="218"/>
      <c r="AA143" s="218"/>
      <c r="AB143" s="218"/>
      <c r="AC143" s="218"/>
    </row>
    <row r="144" spans="23:29">
      <c r="W144" s="218"/>
      <c r="X144" s="218"/>
      <c r="Y144" s="218"/>
      <c r="Z144" s="218"/>
      <c r="AA144" s="218"/>
      <c r="AB144" s="218"/>
      <c r="AC144" s="218"/>
    </row>
    <row r="145" spans="23:29">
      <c r="W145" s="218"/>
      <c r="X145" s="218"/>
      <c r="Y145" s="218"/>
      <c r="Z145" s="218"/>
      <c r="AA145" s="218"/>
      <c r="AB145" s="218"/>
      <c r="AC145" s="218"/>
    </row>
    <row r="146" spans="23:29">
      <c r="W146" s="218"/>
      <c r="X146" s="218"/>
      <c r="Y146" s="218"/>
      <c r="Z146" s="218"/>
      <c r="AA146" s="218"/>
      <c r="AB146" s="218"/>
      <c r="AC146" s="218"/>
    </row>
    <row r="147" spans="23:29">
      <c r="W147" s="218"/>
      <c r="X147" s="218"/>
      <c r="Y147" s="218"/>
      <c r="Z147" s="218"/>
      <c r="AA147" s="218"/>
      <c r="AB147" s="218"/>
      <c r="AC147" s="218"/>
    </row>
    <row r="148" spans="23:29">
      <c r="W148" s="218"/>
      <c r="X148" s="218"/>
      <c r="Y148" s="218"/>
      <c r="Z148" s="218"/>
      <c r="AA148" s="218"/>
      <c r="AB148" s="218"/>
      <c r="AC148" s="218"/>
    </row>
    <row r="149" spans="23:29">
      <c r="W149" s="218"/>
      <c r="X149" s="218"/>
      <c r="Y149" s="218"/>
      <c r="Z149" s="218"/>
      <c r="AA149" s="218"/>
      <c r="AB149" s="218"/>
      <c r="AC149" s="218"/>
    </row>
    <row r="150" spans="23:29">
      <c r="W150" s="218"/>
      <c r="X150" s="218"/>
      <c r="Y150" s="218"/>
      <c r="Z150" s="218"/>
      <c r="AA150" s="218"/>
      <c r="AB150" s="218"/>
      <c r="AC150" s="218"/>
    </row>
    <row r="151" spans="23:29">
      <c r="W151" s="218"/>
      <c r="X151" s="218"/>
      <c r="Y151" s="218"/>
      <c r="Z151" s="218"/>
      <c r="AA151" s="218"/>
      <c r="AB151" s="218"/>
      <c r="AC151" s="218"/>
    </row>
    <row r="152" spans="23:29">
      <c r="W152" s="218"/>
      <c r="X152" s="218"/>
      <c r="Y152" s="218"/>
      <c r="Z152" s="218"/>
      <c r="AA152" s="218"/>
      <c r="AB152" s="218"/>
      <c r="AC152" s="218"/>
    </row>
    <row r="153" spans="23:29">
      <c r="W153" s="218"/>
      <c r="X153" s="218"/>
      <c r="Y153" s="218"/>
      <c r="Z153" s="218"/>
      <c r="AA153" s="218"/>
      <c r="AB153" s="218"/>
      <c r="AC153" s="218"/>
    </row>
    <row r="154" spans="23:29">
      <c r="W154" s="218"/>
      <c r="X154" s="218"/>
      <c r="Y154" s="218"/>
      <c r="Z154" s="218"/>
      <c r="AA154" s="218"/>
      <c r="AB154" s="218"/>
      <c r="AC154" s="218"/>
    </row>
    <row r="155" spans="23:29">
      <c r="W155" s="218"/>
      <c r="X155" s="218"/>
      <c r="Y155" s="218"/>
      <c r="Z155" s="218"/>
      <c r="AA155" s="218"/>
      <c r="AB155" s="218"/>
      <c r="AC155" s="218"/>
    </row>
    <row r="156" spans="23:29">
      <c r="W156" s="218"/>
      <c r="X156" s="218"/>
      <c r="Y156" s="218"/>
      <c r="Z156" s="218"/>
      <c r="AA156" s="218"/>
      <c r="AB156" s="218"/>
      <c r="AC156" s="218"/>
    </row>
    <row r="157" spans="23:29">
      <c r="W157" s="218"/>
      <c r="X157" s="218"/>
      <c r="Y157" s="218"/>
      <c r="Z157" s="218"/>
      <c r="AA157" s="218"/>
      <c r="AB157" s="218"/>
      <c r="AC157" s="218"/>
    </row>
    <row r="158" spans="23:29">
      <c r="W158" s="218"/>
      <c r="X158" s="218"/>
      <c r="Y158" s="218"/>
      <c r="Z158" s="218"/>
      <c r="AA158" s="218"/>
      <c r="AB158" s="218"/>
      <c r="AC158" s="218"/>
    </row>
    <row r="159" spans="23:29">
      <c r="W159" s="218"/>
      <c r="X159" s="218"/>
      <c r="Y159" s="218"/>
      <c r="Z159" s="218"/>
      <c r="AA159" s="218"/>
      <c r="AB159" s="218"/>
      <c r="AC159" s="218"/>
    </row>
    <row r="160" spans="23:29">
      <c r="W160" s="218"/>
      <c r="X160" s="218"/>
      <c r="Y160" s="218"/>
      <c r="Z160" s="218"/>
      <c r="AA160" s="218"/>
      <c r="AB160" s="218"/>
      <c r="AC160" s="218"/>
    </row>
    <row r="161" spans="23:29">
      <c r="W161" s="218"/>
      <c r="X161" s="218"/>
      <c r="Y161" s="218"/>
      <c r="Z161" s="218"/>
      <c r="AA161" s="218"/>
      <c r="AB161" s="218"/>
      <c r="AC161" s="218"/>
    </row>
    <row r="162" spans="23:29">
      <c r="W162" s="218"/>
      <c r="X162" s="218"/>
      <c r="Y162" s="218"/>
      <c r="Z162" s="218"/>
      <c r="AA162" s="218"/>
      <c r="AB162" s="218"/>
      <c r="AC162" s="218"/>
    </row>
    <row r="163" spans="23:29">
      <c r="W163" s="218"/>
      <c r="X163" s="218"/>
      <c r="Y163" s="218"/>
      <c r="Z163" s="218"/>
      <c r="AA163" s="218"/>
      <c r="AB163" s="218"/>
      <c r="AC163" s="218"/>
    </row>
    <row r="164" spans="23:29">
      <c r="W164" s="218"/>
      <c r="X164" s="218"/>
      <c r="Y164" s="218"/>
      <c r="Z164" s="218"/>
      <c r="AA164" s="218"/>
      <c r="AB164" s="218"/>
      <c r="AC164" s="218"/>
    </row>
    <row r="165" spans="23:29">
      <c r="W165" s="218"/>
      <c r="X165" s="218"/>
      <c r="Y165" s="218"/>
      <c r="Z165" s="218"/>
      <c r="AA165" s="218"/>
      <c r="AB165" s="218"/>
      <c r="AC165" s="218"/>
    </row>
    <row r="166" spans="23:29">
      <c r="W166" s="218"/>
      <c r="X166" s="218"/>
      <c r="Y166" s="218"/>
      <c r="Z166" s="218"/>
      <c r="AA166" s="218"/>
      <c r="AB166" s="218"/>
      <c r="AC166" s="218"/>
    </row>
    <row r="167" spans="23:29">
      <c r="W167" s="218"/>
      <c r="X167" s="218"/>
      <c r="Y167" s="218"/>
      <c r="Z167" s="218"/>
      <c r="AA167" s="218"/>
      <c r="AB167" s="218"/>
      <c r="AC167" s="218"/>
    </row>
    <row r="168" spans="23:29">
      <c r="W168" s="218"/>
      <c r="X168" s="218"/>
      <c r="Y168" s="218"/>
      <c r="Z168" s="218"/>
      <c r="AA168" s="218"/>
      <c r="AB168" s="218"/>
      <c r="AC168" s="218"/>
    </row>
    <row r="169" spans="23:29">
      <c r="W169" s="218"/>
      <c r="X169" s="218"/>
      <c r="Y169" s="218"/>
      <c r="Z169" s="218"/>
      <c r="AA169" s="218"/>
      <c r="AB169" s="218"/>
      <c r="AC169" s="218"/>
    </row>
    <row r="170" spans="23:29">
      <c r="W170" s="218"/>
      <c r="X170" s="218"/>
      <c r="Y170" s="218"/>
      <c r="Z170" s="218"/>
      <c r="AA170" s="218"/>
      <c r="AB170" s="218"/>
      <c r="AC170" s="218"/>
    </row>
    <row r="171" spans="23:29">
      <c r="W171" s="218"/>
      <c r="X171" s="218"/>
      <c r="Y171" s="218"/>
      <c r="Z171" s="218"/>
      <c r="AA171" s="218"/>
      <c r="AB171" s="218"/>
      <c r="AC171" s="218"/>
    </row>
    <row r="172" spans="23:29">
      <c r="W172" s="218"/>
      <c r="X172" s="218"/>
      <c r="Y172" s="218"/>
      <c r="Z172" s="218"/>
      <c r="AA172" s="218"/>
      <c r="AB172" s="218"/>
      <c r="AC172" s="218"/>
    </row>
    <row r="173" spans="23:29">
      <c r="W173" s="218"/>
      <c r="X173" s="218"/>
      <c r="Y173" s="218"/>
      <c r="Z173" s="218"/>
      <c r="AA173" s="218"/>
      <c r="AB173" s="218"/>
      <c r="AC173" s="218"/>
    </row>
    <row r="174" spans="23:29">
      <c r="W174" s="218"/>
      <c r="X174" s="218"/>
      <c r="Y174" s="218"/>
      <c r="Z174" s="218"/>
      <c r="AA174" s="218"/>
      <c r="AB174" s="218"/>
      <c r="AC174" s="218"/>
    </row>
    <row r="175" spans="23:29">
      <c r="W175" s="218"/>
      <c r="X175" s="218"/>
      <c r="Y175" s="218"/>
      <c r="Z175" s="218"/>
      <c r="AA175" s="218"/>
      <c r="AB175" s="218"/>
      <c r="AC175" s="218"/>
    </row>
    <row r="176" spans="23:29">
      <c r="W176" s="218"/>
      <c r="X176" s="218"/>
      <c r="Y176" s="218"/>
      <c r="Z176" s="218"/>
      <c r="AA176" s="218"/>
      <c r="AB176" s="218"/>
      <c r="AC176" s="218"/>
    </row>
    <row r="177" spans="23:29">
      <c r="W177" s="218"/>
      <c r="X177" s="218"/>
      <c r="Y177" s="218"/>
      <c r="Z177" s="218"/>
      <c r="AA177" s="218"/>
      <c r="AB177" s="218"/>
      <c r="AC177" s="218"/>
    </row>
    <row r="178" spans="23:29">
      <c r="W178" s="218"/>
      <c r="X178" s="218"/>
      <c r="Y178" s="218"/>
      <c r="Z178" s="218"/>
      <c r="AA178" s="218"/>
      <c r="AB178" s="218"/>
      <c r="AC178" s="218"/>
    </row>
    <row r="179" spans="23:29">
      <c r="W179" s="218"/>
      <c r="X179" s="218"/>
      <c r="Y179" s="218"/>
      <c r="Z179" s="218"/>
      <c r="AA179" s="218"/>
      <c r="AB179" s="218"/>
      <c r="AC179" s="218"/>
    </row>
    <row r="180" spans="23:29">
      <c r="W180" s="218"/>
      <c r="X180" s="218"/>
      <c r="Y180" s="218"/>
      <c r="Z180" s="218"/>
      <c r="AA180" s="218"/>
      <c r="AB180" s="218"/>
      <c r="AC180" s="218"/>
    </row>
    <row r="181" spans="23:29">
      <c r="W181" s="218"/>
      <c r="X181" s="218"/>
      <c r="Y181" s="218"/>
      <c r="Z181" s="218"/>
      <c r="AA181" s="218"/>
      <c r="AB181" s="218"/>
      <c r="AC181" s="218"/>
    </row>
    <row r="182" spans="23:29">
      <c r="W182" s="218"/>
      <c r="X182" s="218"/>
      <c r="Y182" s="218"/>
      <c r="Z182" s="218"/>
      <c r="AA182" s="218"/>
      <c r="AB182" s="218"/>
      <c r="AC182" s="218"/>
    </row>
    <row r="183" spans="23:29">
      <c r="W183" s="218"/>
      <c r="X183" s="218"/>
      <c r="Y183" s="218"/>
      <c r="Z183" s="218"/>
      <c r="AA183" s="218"/>
      <c r="AB183" s="218"/>
      <c r="AC183" s="218"/>
    </row>
    <row r="184" spans="23:29">
      <c r="W184" s="218"/>
      <c r="X184" s="218"/>
      <c r="Y184" s="218"/>
      <c r="Z184" s="218"/>
      <c r="AA184" s="218"/>
      <c r="AB184" s="218"/>
      <c r="AC184" s="218"/>
    </row>
    <row r="185" spans="23:29">
      <c r="W185" s="218"/>
      <c r="X185" s="218"/>
      <c r="Y185" s="218"/>
      <c r="Z185" s="218"/>
      <c r="AA185" s="218"/>
      <c r="AB185" s="218"/>
      <c r="AC185" s="218"/>
    </row>
    <row r="186" spans="23:29">
      <c r="W186" s="218"/>
      <c r="X186" s="218"/>
      <c r="Y186" s="218"/>
      <c r="Z186" s="218"/>
      <c r="AA186" s="218"/>
      <c r="AB186" s="218"/>
      <c r="AC186" s="218"/>
    </row>
    <row r="187" spans="23:29">
      <c r="W187" s="218"/>
      <c r="X187" s="218"/>
      <c r="Y187" s="218"/>
      <c r="Z187" s="218"/>
      <c r="AA187" s="218"/>
      <c r="AB187" s="218"/>
      <c r="AC187" s="218"/>
    </row>
    <row r="188" spans="23:29">
      <c r="W188" s="218"/>
      <c r="X188" s="218"/>
      <c r="Y188" s="218"/>
      <c r="Z188" s="218"/>
      <c r="AA188" s="218"/>
      <c r="AB188" s="218"/>
      <c r="AC188" s="218"/>
    </row>
    <row r="189" spans="23:29">
      <c r="W189" s="218"/>
      <c r="X189" s="218"/>
      <c r="Y189" s="218"/>
      <c r="Z189" s="218"/>
      <c r="AA189" s="218"/>
      <c r="AB189" s="218"/>
      <c r="AC189" s="218"/>
    </row>
    <row r="190" spans="23:29">
      <c r="W190" s="218"/>
      <c r="X190" s="218"/>
      <c r="Y190" s="218"/>
      <c r="Z190" s="218"/>
      <c r="AA190" s="218"/>
      <c r="AB190" s="218"/>
      <c r="AC190" s="218"/>
    </row>
    <row r="191" spans="23:29">
      <c r="W191" s="218"/>
      <c r="X191" s="218"/>
      <c r="Y191" s="218"/>
      <c r="Z191" s="218"/>
      <c r="AA191" s="218"/>
      <c r="AB191" s="218"/>
      <c r="AC191" s="218"/>
    </row>
    <row r="192" spans="23:29">
      <c r="W192" s="218"/>
      <c r="X192" s="218"/>
      <c r="Y192" s="218"/>
      <c r="Z192" s="218"/>
      <c r="AA192" s="218"/>
      <c r="AB192" s="218"/>
      <c r="AC192" s="218"/>
    </row>
    <row r="193" spans="23:29">
      <c r="W193" s="218"/>
      <c r="X193" s="218"/>
      <c r="Y193" s="218"/>
      <c r="Z193" s="218"/>
      <c r="AA193" s="218"/>
      <c r="AB193" s="218"/>
      <c r="AC193" s="218"/>
    </row>
    <row r="194" spans="23:29">
      <c r="W194" s="218"/>
      <c r="X194" s="218"/>
      <c r="Y194" s="218"/>
      <c r="Z194" s="218"/>
      <c r="AA194" s="218"/>
      <c r="AB194" s="218"/>
      <c r="AC194" s="218"/>
    </row>
    <row r="195" spans="23:29">
      <c r="W195" s="218"/>
      <c r="X195" s="218"/>
      <c r="Y195" s="218"/>
      <c r="Z195" s="218"/>
      <c r="AA195" s="218"/>
      <c r="AB195" s="218"/>
      <c r="AC195" s="218"/>
    </row>
    <row r="196" spans="23:29">
      <c r="W196" s="218"/>
      <c r="X196" s="218"/>
      <c r="Y196" s="218"/>
      <c r="Z196" s="218"/>
      <c r="AA196" s="218"/>
      <c r="AB196" s="218"/>
      <c r="AC196" s="218"/>
    </row>
    <row r="197" spans="23:29">
      <c r="W197" s="218"/>
      <c r="X197" s="218"/>
      <c r="Y197" s="218"/>
      <c r="Z197" s="218"/>
      <c r="AA197" s="218"/>
      <c r="AB197" s="218"/>
      <c r="AC197" s="218"/>
    </row>
    <row r="198" spans="23:29">
      <c r="W198" s="218"/>
      <c r="X198" s="218"/>
      <c r="Y198" s="218"/>
      <c r="Z198" s="218"/>
      <c r="AA198" s="218"/>
      <c r="AB198" s="218"/>
      <c r="AC198" s="218"/>
    </row>
  </sheetData>
  <mergeCells count="84">
    <mergeCell ref="G4:G5"/>
    <mergeCell ref="H4:H5"/>
    <mergeCell ref="I4:I5"/>
    <mergeCell ref="B4:B5"/>
    <mergeCell ref="C4:C5"/>
    <mergeCell ref="D4:D5"/>
    <mergeCell ref="E4:E5"/>
    <mergeCell ref="F4:F5"/>
    <mergeCell ref="U4:U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B4:AB5"/>
    <mergeCell ref="V4:V5"/>
    <mergeCell ref="W4:W5"/>
    <mergeCell ref="X4:X5"/>
    <mergeCell ref="Y4:Y5"/>
    <mergeCell ref="Z4:Z5"/>
    <mergeCell ref="AA4:AA5"/>
    <mergeCell ref="T26:T27"/>
    <mergeCell ref="I26:I27"/>
    <mergeCell ref="J26:J27"/>
    <mergeCell ref="K26:K27"/>
    <mergeCell ref="L26:L27"/>
    <mergeCell ref="M26:M27"/>
    <mergeCell ref="N26:N27"/>
    <mergeCell ref="AA26:AA27"/>
    <mergeCell ref="AB26:AB27"/>
    <mergeCell ref="U26:U27"/>
    <mergeCell ref="V26:V27"/>
    <mergeCell ref="W26:W27"/>
    <mergeCell ref="X26:X27"/>
    <mergeCell ref="Y26:Y27"/>
    <mergeCell ref="Z26:Z27"/>
    <mergeCell ref="V50:V51"/>
    <mergeCell ref="W50:W51"/>
    <mergeCell ref="X50:X51"/>
    <mergeCell ref="Y50:Y51"/>
    <mergeCell ref="N50:N51"/>
    <mergeCell ref="O50:O51"/>
    <mergeCell ref="P50:P51"/>
    <mergeCell ref="Q50:Q51"/>
    <mergeCell ref="R50:R51"/>
    <mergeCell ref="S50:S51"/>
    <mergeCell ref="H26:H27"/>
    <mergeCell ref="G26:G27"/>
    <mergeCell ref="F26:F27"/>
    <mergeCell ref="T50:T51"/>
    <mergeCell ref="U50:U51"/>
    <mergeCell ref="H50:H51"/>
    <mergeCell ref="I50:I51"/>
    <mergeCell ref="J50:J51"/>
    <mergeCell ref="K50:K51"/>
    <mergeCell ref="L50:L51"/>
    <mergeCell ref="M50:M51"/>
    <mergeCell ref="O26:O27"/>
    <mergeCell ref="P26:P27"/>
    <mergeCell ref="Q26:Q27"/>
    <mergeCell ref="R26:R27"/>
    <mergeCell ref="S26:S27"/>
    <mergeCell ref="B50:B51"/>
    <mergeCell ref="AC26:AC27"/>
    <mergeCell ref="AC50:AC51"/>
    <mergeCell ref="AC4:AC5"/>
    <mergeCell ref="G50:G51"/>
    <mergeCell ref="F50:F51"/>
    <mergeCell ref="E50:E51"/>
    <mergeCell ref="D50:D51"/>
    <mergeCell ref="C50:C51"/>
    <mergeCell ref="E26:E27"/>
    <mergeCell ref="D26:D27"/>
    <mergeCell ref="C26:C27"/>
    <mergeCell ref="B26:B27"/>
    <mergeCell ref="Z50:Z51"/>
    <mergeCell ref="AA50:AA51"/>
    <mergeCell ref="AB50:AB51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336BF-CBD0-4A6D-BFCE-B8397322399E}">
  <sheetPr>
    <tabColor rgb="FFC00000"/>
  </sheetPr>
  <dimension ref="A1:N46"/>
  <sheetViews>
    <sheetView zoomScale="115" zoomScaleNormal="115" workbookViewId="0">
      <pane xSplit="2" ySplit="4" topLeftCell="H5" activePane="bottomRight" state="frozen"/>
      <selection pane="topRight" activeCell="K1" sqref="K1"/>
      <selection pane="bottomLeft" activeCell="A5" sqref="A5"/>
      <selection pane="bottomRight" activeCell="R18" sqref="R18"/>
    </sheetView>
  </sheetViews>
  <sheetFormatPr baseColWidth="10" defaultColWidth="11.42578125" defaultRowHeight="15" outlineLevelRow="1"/>
  <cols>
    <col min="1" max="1" width="3.28515625" customWidth="1"/>
    <col min="2" max="2" width="68.140625" customWidth="1"/>
    <col min="3" max="4" width="7.28515625" customWidth="1"/>
    <col min="5" max="5" width="2.140625" customWidth="1"/>
    <col min="6" max="6" width="7.140625" customWidth="1"/>
    <col min="7" max="7" width="7" customWidth="1"/>
    <col min="8" max="8" width="1" customWidth="1"/>
    <col min="11" max="12" width="10" bestFit="1" customWidth="1"/>
  </cols>
  <sheetData>
    <row r="1" spans="1:14">
      <c r="A1" s="231"/>
      <c r="B1" s="232" t="s">
        <v>366</v>
      </c>
      <c r="C1" s="233"/>
      <c r="D1" s="233"/>
      <c r="E1" s="233"/>
      <c r="F1" s="231"/>
      <c r="G1" s="231"/>
      <c r="H1" s="231"/>
      <c r="I1" s="231"/>
      <c r="J1" s="392" t="s">
        <v>220</v>
      </c>
      <c r="K1" s="234" t="s">
        <v>367</v>
      </c>
      <c r="L1" s="235" t="s">
        <v>368</v>
      </c>
    </row>
    <row r="2" spans="1:14" ht="19.5">
      <c r="A2" s="231"/>
      <c r="B2" s="236" t="s">
        <v>369</v>
      </c>
      <c r="C2" s="231"/>
      <c r="D2" s="231"/>
      <c r="E2" s="231"/>
      <c r="F2" s="231"/>
      <c r="G2" s="231"/>
      <c r="H2" s="231"/>
      <c r="I2" s="231"/>
      <c r="J2" s="393"/>
      <c r="K2" s="237">
        <v>1684372.7457129182</v>
      </c>
      <c r="L2" s="237">
        <v>1779913.5870196747</v>
      </c>
    </row>
    <row r="3" spans="1:14" s="242" customFormat="1" ht="19.5" customHeight="1">
      <c r="A3" s="238"/>
      <c r="B3" s="394" t="s">
        <v>370</v>
      </c>
      <c r="C3" s="395" t="s">
        <v>371</v>
      </c>
      <c r="D3" s="395"/>
      <c r="E3" s="240"/>
      <c r="F3" s="396" t="s">
        <v>372</v>
      </c>
      <c r="G3" s="396"/>
      <c r="H3" s="240"/>
      <c r="I3" s="238"/>
      <c r="N3"/>
    </row>
    <row r="4" spans="1:14" s="242" customFormat="1" ht="16.5" customHeight="1">
      <c r="A4" s="238"/>
      <c r="B4" s="394"/>
      <c r="C4" s="243" t="s">
        <v>367</v>
      </c>
      <c r="D4" s="243" t="s">
        <v>368</v>
      </c>
      <c r="E4" s="239"/>
      <c r="F4" s="239" t="s">
        <v>367</v>
      </c>
      <c r="G4" s="239" t="s">
        <v>368</v>
      </c>
      <c r="H4" s="239"/>
      <c r="I4" s="238"/>
      <c r="N4"/>
    </row>
    <row r="5" spans="1:14">
      <c r="A5" s="231"/>
      <c r="B5" s="244" t="s">
        <v>46</v>
      </c>
      <c r="C5" s="245">
        <f t="shared" ref="C5:D5" si="0">+C6+C7+C8</f>
        <v>308.85520162327299</v>
      </c>
      <c r="D5" s="245">
        <f t="shared" si="0"/>
        <v>327.93771126438997</v>
      </c>
      <c r="E5" s="245"/>
      <c r="F5" s="246">
        <f>+(C5/($K$2/1000)*100)</f>
        <v>18.33651146454217</v>
      </c>
      <c r="G5" s="246">
        <f>+(D5/($L$2/1000)*100)</f>
        <v>18.424361365401783</v>
      </c>
      <c r="H5" s="245"/>
      <c r="I5" s="231"/>
      <c r="K5" s="242"/>
    </row>
    <row r="6" spans="1:14">
      <c r="A6" s="231"/>
      <c r="B6" s="247" t="s">
        <v>373</v>
      </c>
      <c r="C6" s="248">
        <v>55.012575881257</v>
      </c>
      <c r="D6" s="248">
        <v>60.156000903384005</v>
      </c>
      <c r="E6" s="248"/>
      <c r="F6" s="249">
        <f t="shared" ref="F6:F12" si="1">+(C6/($K$2/1000)*100)</f>
        <v>3.2660571136214083</v>
      </c>
      <c r="G6" s="249">
        <f t="shared" ref="G6:G12" si="2">+(D6/($L$2/1000)*100)</f>
        <v>3.3797146862680281</v>
      </c>
      <c r="H6" s="248"/>
      <c r="I6" s="231"/>
    </row>
    <row r="7" spans="1:14">
      <c r="A7" s="231"/>
      <c r="B7" s="250" t="s">
        <v>51</v>
      </c>
      <c r="C7" s="251">
        <v>235.27784704173101</v>
      </c>
      <c r="D7" s="251">
        <v>247.89180564534001</v>
      </c>
      <c r="E7" s="251"/>
      <c r="F7" s="252">
        <f t="shared" si="1"/>
        <v>13.968276774874353</v>
      </c>
      <c r="G7" s="252">
        <f t="shared" si="2"/>
        <v>13.927182052720624</v>
      </c>
      <c r="H7" s="251"/>
      <c r="I7" s="231"/>
    </row>
    <row r="8" spans="1:14">
      <c r="A8" s="231"/>
      <c r="B8" s="253" t="s">
        <v>25</v>
      </c>
      <c r="C8" s="254">
        <v>18.56477870028499</v>
      </c>
      <c r="D8" s="254">
        <v>19.889904715665978</v>
      </c>
      <c r="E8" s="254"/>
      <c r="F8" s="255">
        <f t="shared" si="1"/>
        <v>1.1021775760464092</v>
      </c>
      <c r="G8" s="255">
        <f t="shared" si="2"/>
        <v>1.1174646264131316</v>
      </c>
      <c r="H8" s="254"/>
      <c r="I8" s="231"/>
    </row>
    <row r="9" spans="1:14" ht="15.75" thickBot="1">
      <c r="A9" s="231"/>
      <c r="B9" s="256" t="s">
        <v>374</v>
      </c>
      <c r="C9" s="257">
        <v>94.521847301682996</v>
      </c>
      <c r="D9" s="257">
        <v>112.60518639403401</v>
      </c>
      <c r="E9" s="257"/>
      <c r="F9" s="258">
        <f t="shared" si="1"/>
        <v>5.6116941776848925</v>
      </c>
      <c r="G9" s="258">
        <f t="shared" si="2"/>
        <v>6.3264411944055414</v>
      </c>
      <c r="H9" s="257"/>
      <c r="I9" s="231"/>
    </row>
    <row r="10" spans="1:14">
      <c r="A10" s="231"/>
      <c r="B10" s="244" t="s">
        <v>48</v>
      </c>
      <c r="C10" s="245">
        <v>99.867113667306</v>
      </c>
      <c r="D10" s="245">
        <v>82.464234798280003</v>
      </c>
      <c r="E10" s="245"/>
      <c r="F10" s="259">
        <f t="shared" si="1"/>
        <v>5.9290388022181393</v>
      </c>
      <c r="G10" s="259">
        <f t="shared" si="2"/>
        <v>4.6330470984470589</v>
      </c>
      <c r="H10" s="245"/>
      <c r="I10" s="231"/>
    </row>
    <row r="11" spans="1:14" s="264" customFormat="1" ht="15.75" thickBot="1">
      <c r="A11" s="260"/>
      <c r="B11" s="261" t="s">
        <v>350</v>
      </c>
      <c r="C11" s="262">
        <f t="shared" ref="C11" si="3">+C5+C9+C10</f>
        <v>503.244162592262</v>
      </c>
      <c r="D11" s="262">
        <f>+D5+D9+D10</f>
        <v>523.00713245670397</v>
      </c>
      <c r="E11" s="262"/>
      <c r="F11" s="263">
        <f t="shared" si="1"/>
        <v>29.877244444445207</v>
      </c>
      <c r="G11" s="263">
        <f t="shared" si="2"/>
        <v>29.38384965825438</v>
      </c>
      <c r="H11" s="262"/>
      <c r="I11" s="260"/>
      <c r="N11"/>
    </row>
    <row r="12" spans="1:14" s="264" customFormat="1">
      <c r="A12" s="260"/>
      <c r="B12" s="265" t="s">
        <v>375</v>
      </c>
      <c r="C12" s="266">
        <f>+C11-C9</f>
        <v>408.72231529057899</v>
      </c>
      <c r="D12" s="266">
        <f>+D11-D9</f>
        <v>410.40194606266994</v>
      </c>
      <c r="E12" s="266"/>
      <c r="F12" s="267">
        <f t="shared" si="1"/>
        <v>24.265550266760311</v>
      </c>
      <c r="G12" s="267">
        <f t="shared" si="2"/>
        <v>23.057408463848837</v>
      </c>
      <c r="H12" s="266"/>
      <c r="I12" s="260"/>
      <c r="N12"/>
    </row>
    <row r="13" spans="1:14" s="264" customFormat="1">
      <c r="A13" s="260"/>
      <c r="B13" s="268"/>
      <c r="C13" s="269"/>
      <c r="D13" s="269"/>
      <c r="E13" s="269"/>
      <c r="F13" s="270"/>
      <c r="G13" s="269"/>
      <c r="H13" s="269"/>
      <c r="I13" s="260"/>
      <c r="N13"/>
    </row>
    <row r="14" spans="1:14" ht="16.5" customHeight="1" thickBot="1">
      <c r="A14" s="231"/>
      <c r="B14" s="271" t="s">
        <v>376</v>
      </c>
      <c r="C14" s="272">
        <f>+C15+C25+C26+C27+C38</f>
        <v>335.91881871028124</v>
      </c>
      <c r="D14" s="272">
        <f>+D15+D25+D26+D27+D38</f>
        <v>361.98222794040061</v>
      </c>
      <c r="E14" s="272"/>
      <c r="F14" s="272">
        <f>+(C14/($K$2/1000)*100)</f>
        <v>19.94325897075128</v>
      </c>
      <c r="G14" s="272">
        <f t="shared" ref="G14:G40" si="4">+(D14/($L$2/1000)*100)</f>
        <v>20.337067517222078</v>
      </c>
      <c r="H14" s="272"/>
      <c r="I14" s="231"/>
    </row>
    <row r="15" spans="1:14">
      <c r="A15" s="231"/>
      <c r="B15" s="273" t="s">
        <v>377</v>
      </c>
      <c r="C15" s="274">
        <f>SUM(C16:C24)</f>
        <v>248.67169008171899</v>
      </c>
      <c r="D15" s="274">
        <f>SUM(D16:D24)</f>
        <v>276.33283432577207</v>
      </c>
      <c r="E15" s="274"/>
      <c r="F15" s="274">
        <f t="shared" ref="F15:F40" si="5">+(C15/($K$2/1000)*100)</f>
        <v>14.763459615138071</v>
      </c>
      <c r="G15" s="274">
        <f t="shared" si="4"/>
        <v>15.525070224811849</v>
      </c>
      <c r="H15" s="274"/>
      <c r="I15" s="231"/>
    </row>
    <row r="16" spans="1:14">
      <c r="A16" s="231"/>
      <c r="B16" s="275" t="s">
        <v>378</v>
      </c>
      <c r="C16" s="276">
        <v>70.540879911188995</v>
      </c>
      <c r="D16" s="276">
        <v>81.984182627562006</v>
      </c>
      <c r="E16" s="276"/>
      <c r="F16" s="276">
        <f t="shared" si="5"/>
        <v>4.1879613696392513</v>
      </c>
      <c r="G16" s="276">
        <f t="shared" si="4"/>
        <v>4.6060765660448766</v>
      </c>
      <c r="H16" s="276"/>
      <c r="I16" s="231"/>
    </row>
    <row r="17" spans="1:9">
      <c r="A17" s="231"/>
      <c r="B17" s="277" t="s">
        <v>147</v>
      </c>
      <c r="C17" s="276">
        <v>64.433474367292007</v>
      </c>
      <c r="D17" s="276">
        <v>77.357378108144005</v>
      </c>
      <c r="E17" s="276"/>
      <c r="F17" s="278">
        <f t="shared" si="5"/>
        <v>3.8253690895491341</v>
      </c>
      <c r="G17" s="278">
        <f t="shared" si="4"/>
        <v>4.3461311084024503</v>
      </c>
      <c r="H17" s="278"/>
      <c r="I17" s="231"/>
    </row>
    <row r="18" spans="1:9">
      <c r="A18" s="231"/>
      <c r="B18" s="277" t="s">
        <v>75</v>
      </c>
      <c r="C18" s="278">
        <v>49.980134625848997</v>
      </c>
      <c r="D18" s="278">
        <v>54.960524096786997</v>
      </c>
      <c r="E18" s="278"/>
      <c r="F18" s="278">
        <f t="shared" si="5"/>
        <v>2.9672846911741426</v>
      </c>
      <c r="G18" s="278">
        <f t="shared" si="4"/>
        <v>3.0878197962865195</v>
      </c>
      <c r="H18" s="278"/>
      <c r="I18" s="231"/>
    </row>
    <row r="19" spans="1:9">
      <c r="A19" s="231"/>
      <c r="B19" s="277" t="s">
        <v>234</v>
      </c>
      <c r="C19" s="278">
        <v>36.152943563999997</v>
      </c>
      <c r="D19" s="278">
        <v>42.433197427000003</v>
      </c>
      <c r="E19" s="278"/>
      <c r="F19" s="278">
        <f t="shared" si="5"/>
        <v>2.1463742901336307</v>
      </c>
      <c r="G19" s="278">
        <f t="shared" si="4"/>
        <v>2.3840032311934345</v>
      </c>
      <c r="H19" s="278"/>
      <c r="I19" s="231"/>
    </row>
    <row r="20" spans="1:9">
      <c r="A20" s="231"/>
      <c r="B20" s="277" t="s">
        <v>379</v>
      </c>
      <c r="C20" s="278">
        <v>6.4015749232239996</v>
      </c>
      <c r="D20" s="278">
        <v>6.7613682967640001</v>
      </c>
      <c r="E20" s="278"/>
      <c r="F20" s="278">
        <f t="shared" si="5"/>
        <v>0.38005690483400129</v>
      </c>
      <c r="G20" s="278">
        <f t="shared" si="4"/>
        <v>0.37987059293622111</v>
      </c>
      <c r="H20" s="278"/>
      <c r="I20" s="231"/>
    </row>
    <row r="21" spans="1:9">
      <c r="A21" s="231"/>
      <c r="B21" s="277" t="s">
        <v>380</v>
      </c>
      <c r="C21" s="278">
        <v>5.7284004759130003</v>
      </c>
      <c r="D21" s="278">
        <v>4.3692811669139999</v>
      </c>
      <c r="E21" s="278"/>
      <c r="F21" s="278">
        <f t="shared" si="5"/>
        <v>0.34009102144955622</v>
      </c>
      <c r="G21" s="278">
        <f t="shared" si="4"/>
        <v>0.24547715118181765</v>
      </c>
      <c r="H21" s="278"/>
      <c r="I21" s="231"/>
    </row>
    <row r="22" spans="1:9">
      <c r="A22" s="231"/>
      <c r="B22" s="277" t="s">
        <v>381</v>
      </c>
      <c r="C22" s="278">
        <v>10.147269476269001</v>
      </c>
      <c r="D22" s="278">
        <v>5.1476335411800003</v>
      </c>
      <c r="E22" s="278"/>
      <c r="F22" s="278">
        <f t="shared" si="5"/>
        <v>0.60243609985354662</v>
      </c>
      <c r="G22" s="278">
        <f t="shared" si="4"/>
        <v>0.28920693559058153</v>
      </c>
      <c r="H22" s="278"/>
      <c r="I22" s="231"/>
    </row>
    <row r="23" spans="1:9">
      <c r="A23" s="231"/>
      <c r="B23" s="277" t="s">
        <v>382</v>
      </c>
      <c r="C23" s="278">
        <v>3.4412692291829998</v>
      </c>
      <c r="D23" s="278">
        <v>1.753081589387</v>
      </c>
      <c r="E23" s="278"/>
      <c r="F23" s="278">
        <f t="shared" si="5"/>
        <v>0.20430568221563497</v>
      </c>
      <c r="G23" s="278">
        <f t="shared" si="4"/>
        <v>9.8492511219176501E-2</v>
      </c>
      <c r="H23" s="278"/>
      <c r="I23" s="231"/>
    </row>
    <row r="24" spans="1:9">
      <c r="A24" s="231"/>
      <c r="B24" s="277" t="s">
        <v>361</v>
      </c>
      <c r="C24" s="278">
        <v>1.8457435088</v>
      </c>
      <c r="D24" s="278">
        <v>1.5661874720340001</v>
      </c>
      <c r="E24" s="278"/>
      <c r="F24" s="278">
        <f t="shared" si="5"/>
        <v>0.10958046628917525</v>
      </c>
      <c r="G24" s="278">
        <f t="shared" si="4"/>
        <v>8.7992331956769768E-2</v>
      </c>
      <c r="H24" s="278"/>
      <c r="I24" s="231"/>
    </row>
    <row r="25" spans="1:9" ht="15.75" thickBot="1">
      <c r="A25" s="231"/>
      <c r="B25" s="279" t="s">
        <v>383</v>
      </c>
      <c r="C25" s="280">
        <v>18.468659075946395</v>
      </c>
      <c r="D25" s="280">
        <v>18.119471887410999</v>
      </c>
      <c r="E25" s="280"/>
      <c r="F25" s="280">
        <f t="shared" si="5"/>
        <v>1.0964710229937527</v>
      </c>
      <c r="G25" s="280">
        <f t="shared" si="4"/>
        <v>1.0179972791685146</v>
      </c>
      <c r="H25" s="280"/>
      <c r="I25" s="231"/>
    </row>
    <row r="26" spans="1:9" ht="15.75" thickBot="1">
      <c r="A26" s="231"/>
      <c r="B26" s="281" t="s">
        <v>384</v>
      </c>
      <c r="C26" s="282">
        <v>26.703602947114</v>
      </c>
      <c r="D26" s="282">
        <v>27.308463866396</v>
      </c>
      <c r="E26" s="282"/>
      <c r="F26" s="282">
        <f t="shared" si="5"/>
        <v>1.5853737253277382</v>
      </c>
      <c r="G26" s="282">
        <f t="shared" si="4"/>
        <v>1.5342578463104983</v>
      </c>
      <c r="H26" s="282"/>
      <c r="I26" s="231"/>
    </row>
    <row r="27" spans="1:9" ht="15.75" thickBot="1">
      <c r="A27" s="231"/>
      <c r="B27" s="281" t="s">
        <v>385</v>
      </c>
      <c r="C27" s="282">
        <f t="shared" ref="C27:D27" si="6">SUM(C28:C37)</f>
        <v>18.632409528276842</v>
      </c>
      <c r="D27" s="282">
        <f t="shared" si="6"/>
        <v>18.407341279496592</v>
      </c>
      <c r="E27" s="282"/>
      <c r="F27" s="282">
        <f t="shared" si="5"/>
        <v>1.106192769723936</v>
      </c>
      <c r="G27" s="282">
        <f t="shared" si="4"/>
        <v>1.0341705020814094</v>
      </c>
      <c r="H27" s="282"/>
      <c r="I27" s="231"/>
    </row>
    <row r="28" spans="1:9" outlineLevel="1">
      <c r="A28" s="231"/>
      <c r="B28" s="275" t="s">
        <v>386</v>
      </c>
      <c r="C28" s="276">
        <v>10.827767854026401</v>
      </c>
      <c r="D28" s="276">
        <v>11.184877512715101</v>
      </c>
      <c r="E28" s="276"/>
      <c r="F28" s="276">
        <f t="shared" si="5"/>
        <v>0.64283679972769325</v>
      </c>
      <c r="G28" s="276">
        <f t="shared" si="4"/>
        <v>0.62839441163226906</v>
      </c>
      <c r="H28" s="276"/>
      <c r="I28" s="231"/>
    </row>
    <row r="29" spans="1:9" outlineLevel="1">
      <c r="A29" s="231"/>
      <c r="B29" s="275" t="s">
        <v>387</v>
      </c>
      <c r="C29" s="276">
        <v>4.8261450372818038</v>
      </c>
      <c r="D29" s="276">
        <v>4.5413656311988611</v>
      </c>
      <c r="E29" s="276"/>
      <c r="F29" s="276">
        <f t="shared" si="5"/>
        <v>0.28652476416311973</v>
      </c>
      <c r="G29" s="276">
        <f t="shared" si="4"/>
        <v>0.2551452870699763</v>
      </c>
      <c r="H29" s="276"/>
      <c r="I29" s="231"/>
    </row>
    <row r="30" spans="1:9" outlineLevel="1">
      <c r="A30" s="231"/>
      <c r="B30" s="275" t="s">
        <v>388</v>
      </c>
      <c r="C30" s="276">
        <v>0.96522900745636087</v>
      </c>
      <c r="D30" s="276">
        <v>0.9082731262397723</v>
      </c>
      <c r="E30" s="276"/>
      <c r="F30" s="276">
        <f t="shared" si="5"/>
        <v>5.7304952832623962E-2</v>
      </c>
      <c r="G30" s="276">
        <f t="shared" si="4"/>
        <v>5.1029057413995264E-2</v>
      </c>
      <c r="H30" s="276"/>
      <c r="I30" s="231"/>
    </row>
    <row r="31" spans="1:9" outlineLevel="1">
      <c r="A31" s="231"/>
      <c r="B31" s="275" t="s">
        <v>389</v>
      </c>
      <c r="C31" s="276">
        <v>0.48261450372818043</v>
      </c>
      <c r="D31" s="276">
        <v>0.45413656311988615</v>
      </c>
      <c r="E31" s="276"/>
      <c r="F31" s="276">
        <f t="shared" si="5"/>
        <v>2.8652476416311981E-2</v>
      </c>
      <c r="G31" s="276">
        <f t="shared" si="4"/>
        <v>2.5514528706997632E-2</v>
      </c>
      <c r="H31" s="276"/>
      <c r="I31" s="231"/>
    </row>
    <row r="32" spans="1:9" outlineLevel="1">
      <c r="A32" s="231"/>
      <c r="B32" s="275" t="s">
        <v>390</v>
      </c>
      <c r="C32" s="276">
        <v>0.53531818287175448</v>
      </c>
      <c r="D32" s="276">
        <v>0.5417967388258873</v>
      </c>
      <c r="E32" s="276"/>
      <c r="F32" s="276">
        <f t="shared" si="5"/>
        <v>3.17814559891361E-2</v>
      </c>
      <c r="G32" s="276">
        <f t="shared" si="4"/>
        <v>3.0439496769788882E-2</v>
      </c>
      <c r="H32" s="276"/>
      <c r="I32" s="231"/>
    </row>
    <row r="33" spans="1:9" outlineLevel="1">
      <c r="A33" s="231"/>
      <c r="B33" s="275" t="s">
        <v>391</v>
      </c>
      <c r="C33" s="276">
        <v>0.36196087779613523</v>
      </c>
      <c r="D33" s="276">
        <v>0.34060242233991456</v>
      </c>
      <c r="E33" s="276"/>
      <c r="F33" s="276">
        <f t="shared" si="5"/>
        <v>2.1489357312233979E-2</v>
      </c>
      <c r="G33" s="276">
        <f t="shared" si="4"/>
        <v>1.913589653024822E-2</v>
      </c>
      <c r="H33" s="276"/>
      <c r="I33" s="231"/>
    </row>
    <row r="34" spans="1:9" outlineLevel="1">
      <c r="A34" s="231"/>
      <c r="B34" s="275" t="s">
        <v>392</v>
      </c>
      <c r="C34" s="276">
        <v>0.25598432341095056</v>
      </c>
      <c r="D34" s="276">
        <v>0.27005812069412</v>
      </c>
      <c r="E34" s="276"/>
      <c r="F34" s="276">
        <f t="shared" si="5"/>
        <v>1.5197605403108327E-2</v>
      </c>
      <c r="G34" s="276">
        <f t="shared" si="4"/>
        <v>1.5172541108937265E-2</v>
      </c>
      <c r="H34" s="276"/>
      <c r="I34" s="231"/>
    </row>
    <row r="35" spans="1:9" outlineLevel="1">
      <c r="A35" s="231"/>
      <c r="B35" s="275" t="s">
        <v>393</v>
      </c>
      <c r="C35" s="276">
        <v>3.7123513344312672E-2</v>
      </c>
      <c r="D35" s="276">
        <v>3.2615803898094264E-2</v>
      </c>
      <c r="E35" s="276"/>
      <c r="F35" s="276">
        <f t="shared" si="5"/>
        <v>2.2039963208143683E-3</v>
      </c>
      <c r="G35" s="276">
        <f t="shared" si="4"/>
        <v>1.8324374922440399E-3</v>
      </c>
      <c r="H35" s="276"/>
      <c r="I35" s="231"/>
    </row>
    <row r="36" spans="1:9" outlineLevel="1">
      <c r="A36" s="231"/>
      <c r="B36" s="275" t="s">
        <v>394</v>
      </c>
      <c r="C36" s="276">
        <v>0.32435615121338052</v>
      </c>
      <c r="D36" s="276">
        <v>0.11963715879434755</v>
      </c>
      <c r="E36" s="276"/>
      <c r="F36" s="276">
        <f t="shared" si="5"/>
        <v>1.9256791707116784E-2</v>
      </c>
      <c r="G36" s="276">
        <f t="shared" si="4"/>
        <v>6.7215150031339765E-3</v>
      </c>
      <c r="H36" s="276"/>
      <c r="I36" s="231"/>
    </row>
    <row r="37" spans="1:9" outlineLevel="1">
      <c r="A37" s="231"/>
      <c r="B37" s="275" t="s">
        <v>395</v>
      </c>
      <c r="C37" s="276">
        <v>1.5910077147562575E-2</v>
      </c>
      <c r="D37" s="276">
        <v>1.3978201670611827E-2</v>
      </c>
      <c r="E37" s="276"/>
      <c r="F37" s="276">
        <f t="shared" si="5"/>
        <v>9.4456985177758654E-4</v>
      </c>
      <c r="G37" s="276">
        <f t="shared" si="4"/>
        <v>7.8533035381887425E-4</v>
      </c>
      <c r="H37" s="276"/>
      <c r="I37" s="231"/>
    </row>
    <row r="38" spans="1:9">
      <c r="A38" s="231"/>
      <c r="B38" s="273" t="s">
        <v>396</v>
      </c>
      <c r="C38" s="283">
        <v>23.442457077224951</v>
      </c>
      <c r="D38" s="283">
        <v>21.814116581324999</v>
      </c>
      <c r="E38" s="284"/>
      <c r="F38" s="285">
        <f t="shared" si="5"/>
        <v>1.3917618375677783</v>
      </c>
      <c r="G38" s="285">
        <f t="shared" si="4"/>
        <v>1.2255716648498101</v>
      </c>
      <c r="H38" s="285"/>
      <c r="I38" s="231"/>
    </row>
    <row r="39" spans="1:9" ht="3.75" customHeight="1">
      <c r="A39" s="231"/>
      <c r="B39" s="286"/>
      <c r="C39" s="287"/>
      <c r="D39" s="287"/>
      <c r="E39" s="287"/>
      <c r="F39" s="287"/>
      <c r="G39" s="287"/>
      <c r="H39" s="287"/>
      <c r="I39" s="231"/>
    </row>
    <row r="40" spans="1:9">
      <c r="A40" s="231"/>
      <c r="B40" s="288" t="s">
        <v>397</v>
      </c>
      <c r="C40" s="289">
        <f>+C14/C12</f>
        <v>0.82187540572983275</v>
      </c>
      <c r="D40" s="289">
        <f t="shared" ref="D40" si="7">+D14/D12</f>
        <v>0.88201879014756068</v>
      </c>
      <c r="E40" s="289"/>
      <c r="F40" s="289">
        <f t="shared" si="5"/>
        <v>4.8794152471397914E-2</v>
      </c>
      <c r="G40" s="289">
        <f t="shared" si="4"/>
        <v>4.9554023104258216E-2</v>
      </c>
      <c r="H40" s="289"/>
      <c r="I40" s="231"/>
    </row>
    <row r="41" spans="1:9" ht="16.5" customHeight="1">
      <c r="A41" s="231"/>
      <c r="B41" s="290" t="s">
        <v>398</v>
      </c>
      <c r="C41" s="291"/>
      <c r="D41" s="291"/>
      <c r="E41" s="291"/>
      <c r="F41" s="231"/>
      <c r="G41" s="231"/>
      <c r="H41" s="231"/>
      <c r="I41" s="231"/>
    </row>
    <row r="42" spans="1:9" ht="16.5" customHeight="1">
      <c r="A42" s="231"/>
      <c r="B42" s="292"/>
      <c r="C42" s="291"/>
      <c r="D42" s="291"/>
      <c r="E42" s="291"/>
      <c r="F42" s="231"/>
      <c r="G42" s="231"/>
      <c r="H42" s="231"/>
      <c r="I42" s="231"/>
    </row>
    <row r="43" spans="1:9" ht="16.5" customHeight="1">
      <c r="A43" s="231"/>
      <c r="B43" s="292"/>
      <c r="C43" s="291"/>
      <c r="D43" s="291"/>
      <c r="E43" s="291"/>
      <c r="F43" s="231"/>
      <c r="G43" s="231"/>
      <c r="H43" s="231"/>
      <c r="I43" s="231"/>
    </row>
    <row r="44" spans="1:9">
      <c r="A44" s="231"/>
      <c r="B44" s="231"/>
      <c r="C44" s="231"/>
      <c r="D44" s="231"/>
      <c r="E44" s="231"/>
      <c r="F44" s="231"/>
      <c r="G44" s="231"/>
      <c r="H44" s="231"/>
      <c r="I44" s="231"/>
    </row>
    <row r="45" spans="1:9">
      <c r="A45" s="231"/>
      <c r="B45" s="231"/>
      <c r="C45" s="231"/>
      <c r="D45" s="231"/>
      <c r="E45" s="231"/>
      <c r="F45" s="231"/>
      <c r="G45" s="231"/>
      <c r="H45" s="231"/>
      <c r="I45" s="231"/>
    </row>
    <row r="46" spans="1:9">
      <c r="B46" s="231"/>
      <c r="C46" s="231"/>
      <c r="D46" s="231"/>
      <c r="E46" s="231"/>
      <c r="F46" s="231"/>
      <c r="G46" s="231"/>
      <c r="H46" s="231"/>
      <c r="I46" s="231"/>
    </row>
  </sheetData>
  <mergeCells count="4">
    <mergeCell ref="J1:J2"/>
    <mergeCell ref="B3:B4"/>
    <mergeCell ref="C3:D3"/>
    <mergeCell ref="F3:G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0D6D4-E2E8-4C5F-90F8-BB837CA0A3B3}">
  <dimension ref="B1:I34"/>
  <sheetViews>
    <sheetView workbookViewId="0">
      <pane ySplit="2" topLeftCell="A18" activePane="bottomLeft" state="frozen"/>
      <selection pane="bottomLeft" activeCell="F46" sqref="F46"/>
    </sheetView>
  </sheetViews>
  <sheetFormatPr baseColWidth="10" defaultColWidth="11.42578125" defaultRowHeight="15"/>
  <cols>
    <col min="2" max="2" width="45.42578125" bestFit="1" customWidth="1"/>
    <col min="3" max="4" width="18.42578125" bestFit="1" customWidth="1"/>
  </cols>
  <sheetData>
    <row r="1" spans="2:9">
      <c r="E1" s="241" t="s">
        <v>372</v>
      </c>
      <c r="F1" s="241"/>
      <c r="H1" s="234" t="s">
        <v>367</v>
      </c>
      <c r="I1" s="235" t="s">
        <v>368</v>
      </c>
    </row>
    <row r="2" spans="2:9" ht="19.5">
      <c r="B2" s="296" t="s">
        <v>399</v>
      </c>
      <c r="C2" s="296">
        <v>2024</v>
      </c>
      <c r="D2" s="296">
        <v>2025</v>
      </c>
      <c r="E2" s="239" t="s">
        <v>367</v>
      </c>
      <c r="F2" s="239" t="s">
        <v>368</v>
      </c>
      <c r="H2" s="237">
        <v>1684.3727457129182</v>
      </c>
      <c r="I2" s="237">
        <v>1779.9135870196747</v>
      </c>
    </row>
    <row r="3" spans="2:9">
      <c r="B3" s="295" t="s">
        <v>221</v>
      </c>
      <c r="C3" s="297">
        <v>308.85520162327305</v>
      </c>
      <c r="D3" s="297">
        <v>327.93771126438997</v>
      </c>
      <c r="E3" s="276">
        <f>+C3/$H$2*100</f>
        <v>18.336511464542173</v>
      </c>
      <c r="F3" s="276">
        <f>+D3/$H$2*100</f>
        <v>19.469426354651024</v>
      </c>
    </row>
    <row r="4" spans="2:9">
      <c r="B4" s="293" t="s">
        <v>400</v>
      </c>
      <c r="C4" s="298">
        <v>55.051073034592001</v>
      </c>
      <c r="D4" s="298">
        <v>60.156000903384005</v>
      </c>
      <c r="E4" s="276">
        <f t="shared" ref="E4:E11" si="0">+C4/$H$2*100</f>
        <v>3.2683426619617615</v>
      </c>
      <c r="F4" s="276">
        <f t="shared" ref="F4:F11" si="1">+D4/$H$2*100</f>
        <v>3.5714185625772945</v>
      </c>
    </row>
    <row r="5" spans="2:9">
      <c r="B5" s="294" t="s">
        <v>401</v>
      </c>
      <c r="C5" s="299">
        <v>21.767963064643997</v>
      </c>
      <c r="D5" s="299">
        <v>27.115656999999999</v>
      </c>
      <c r="E5" s="276">
        <f t="shared" si="0"/>
        <v>1.2923483308577646</v>
      </c>
      <c r="F5" s="276">
        <f t="shared" si="1"/>
        <v>1.6098370784622957</v>
      </c>
    </row>
    <row r="6" spans="2:9">
      <c r="B6" s="294" t="s">
        <v>402</v>
      </c>
      <c r="C6" s="299">
        <v>17.53161845704</v>
      </c>
      <c r="D6" s="299">
        <v>14.138777817384</v>
      </c>
      <c r="E6" s="276">
        <f t="shared" si="0"/>
        <v>1.0408395945411515</v>
      </c>
      <c r="F6" s="276">
        <f t="shared" si="1"/>
        <v>0.83940908289867278</v>
      </c>
    </row>
    <row r="7" spans="2:9">
      <c r="B7" s="294" t="s">
        <v>403</v>
      </c>
      <c r="C7" s="299">
        <v>15.751491512908</v>
      </c>
      <c r="D7" s="299">
        <v>18.901566085999999</v>
      </c>
      <c r="E7" s="276">
        <f t="shared" si="0"/>
        <v>0.93515473656284509</v>
      </c>
      <c r="F7" s="276">
        <f t="shared" si="1"/>
        <v>1.122172401216325</v>
      </c>
    </row>
    <row r="8" spans="2:9">
      <c r="B8" s="293" t="s">
        <v>404</v>
      </c>
      <c r="C8" s="298">
        <v>15.265673897582001</v>
      </c>
      <c r="D8" s="298">
        <v>15.476614989124</v>
      </c>
      <c r="E8" s="276">
        <f t="shared" si="0"/>
        <v>0.90631209371181898</v>
      </c>
      <c r="F8" s="276">
        <f t="shared" si="1"/>
        <v>0.91883551479417058</v>
      </c>
    </row>
    <row r="9" spans="2:9">
      <c r="B9" s="294" t="s">
        <v>401</v>
      </c>
      <c r="C9" s="299">
        <v>7.6992720721610004</v>
      </c>
      <c r="D9" s="299">
        <v>7.626646</v>
      </c>
      <c r="E9" s="276">
        <f t="shared" si="0"/>
        <v>0.45710025240893154</v>
      </c>
      <c r="F9" s="276">
        <f t="shared" si="1"/>
        <v>0.45278849467324928</v>
      </c>
    </row>
    <row r="10" spans="2:9">
      <c r="B10" s="294" t="s">
        <v>405</v>
      </c>
      <c r="C10" s="299">
        <v>7.5664018254210008</v>
      </c>
      <c r="D10" s="299">
        <v>7.8499689891239992</v>
      </c>
      <c r="E10" s="276">
        <f t="shared" si="0"/>
        <v>0.44921184130288738</v>
      </c>
      <c r="F10" s="276">
        <f t="shared" si="1"/>
        <v>0.46604702012092131</v>
      </c>
    </row>
    <row r="11" spans="2:9">
      <c r="B11" s="293" t="s">
        <v>406</v>
      </c>
      <c r="C11" s="300">
        <v>234.28698610507601</v>
      </c>
      <c r="D11" s="300">
        <v>247.89180564534001</v>
      </c>
      <c r="E11" s="300">
        <f t="shared" si="0"/>
        <v>13.909450072817048</v>
      </c>
      <c r="F11" s="300">
        <f t="shared" si="1"/>
        <v>14.717158436354225</v>
      </c>
    </row>
    <row r="12" spans="2:9">
      <c r="B12" s="275" t="s">
        <v>378</v>
      </c>
      <c r="C12" s="276">
        <v>70.540879911188995</v>
      </c>
      <c r="D12" s="276">
        <v>81.984182627562006</v>
      </c>
      <c r="E12" s="276">
        <f t="shared" ref="E12:E20" si="2">+C12/$H$2*100</f>
        <v>4.1879613696392513</v>
      </c>
      <c r="F12" s="276">
        <f t="shared" ref="F12:F20" si="3">+D12/$H$2*100</f>
        <v>4.867342031995527</v>
      </c>
    </row>
    <row r="13" spans="2:9">
      <c r="B13" s="277" t="s">
        <v>147</v>
      </c>
      <c r="C13" s="276">
        <v>54.864175212104001</v>
      </c>
      <c r="D13" s="276">
        <v>66.053240573115005</v>
      </c>
      <c r="E13" s="276">
        <f t="shared" si="2"/>
        <v>3.2572466724924651</v>
      </c>
      <c r="F13" s="276">
        <f t="shared" si="3"/>
        <v>3.9215334456838216</v>
      </c>
    </row>
    <row r="14" spans="2:9">
      <c r="B14" s="275" t="s">
        <v>234</v>
      </c>
      <c r="C14" s="276">
        <v>36.152943563999997</v>
      </c>
      <c r="D14" s="276">
        <v>42.433197427000003</v>
      </c>
      <c r="E14" s="276">
        <f t="shared" si="2"/>
        <v>2.1463742901336307</v>
      </c>
      <c r="F14" s="276">
        <f t="shared" si="3"/>
        <v>2.5192284507690705</v>
      </c>
    </row>
    <row r="15" spans="2:9">
      <c r="B15" s="275" t="s">
        <v>150</v>
      </c>
      <c r="C15" s="276">
        <v>6.4115619040159997</v>
      </c>
      <c r="D15" s="276">
        <v>6.7631846227269996</v>
      </c>
      <c r="E15" s="276">
        <f t="shared" si="2"/>
        <v>0.38064982470980779</v>
      </c>
      <c r="F15" s="276">
        <f t="shared" si="3"/>
        <v>0.40152541294322897</v>
      </c>
    </row>
    <row r="16" spans="2:9">
      <c r="B16" s="275" t="s">
        <v>361</v>
      </c>
      <c r="C16" s="276">
        <v>1.8457435088</v>
      </c>
      <c r="D16" s="276">
        <v>1.5661874720340001</v>
      </c>
      <c r="E16" s="276">
        <f t="shared" si="2"/>
        <v>0.10958046628917525</v>
      </c>
      <c r="F16" s="276">
        <f t="shared" si="3"/>
        <v>9.2983425196131661E-2</v>
      </c>
    </row>
    <row r="17" spans="2:6">
      <c r="B17" s="275" t="s">
        <v>151</v>
      </c>
      <c r="C17" s="276">
        <v>1.783710496309</v>
      </c>
      <c r="D17" s="276">
        <v>1.863546429791</v>
      </c>
      <c r="E17" s="276">
        <f t="shared" si="2"/>
        <v>0.10589761089692985</v>
      </c>
      <c r="F17" s="276">
        <f t="shared" si="3"/>
        <v>0.11063741292027648</v>
      </c>
    </row>
    <row r="18" spans="2:6">
      <c r="B18" s="275" t="s">
        <v>129</v>
      </c>
      <c r="C18" s="276">
        <v>15.019847393553</v>
      </c>
      <c r="D18" s="276">
        <v>17.313024607978999</v>
      </c>
      <c r="E18" s="276">
        <f t="shared" si="2"/>
        <v>0.89171755074888626</v>
      </c>
      <c r="F18" s="276">
        <f t="shared" si="3"/>
        <v>1.0278618347419997</v>
      </c>
    </row>
    <row r="19" spans="2:6">
      <c r="B19" s="275" t="s">
        <v>360</v>
      </c>
      <c r="C19" s="276">
        <v>0.42752848152200001</v>
      </c>
      <c r="D19" s="276">
        <v>2.5446133354759999</v>
      </c>
      <c r="E19" s="276">
        <f t="shared" si="2"/>
        <v>2.5382058847137581E-2</v>
      </c>
      <c r="F19" s="276">
        <f t="shared" si="3"/>
        <v>0.15107186588910168</v>
      </c>
    </row>
    <row r="20" spans="2:6">
      <c r="B20" s="275" t="s">
        <v>407</v>
      </c>
      <c r="C20" s="276">
        <f>+C11-SUM(C12:C19)</f>
        <v>47.240595633583041</v>
      </c>
      <c r="D20" s="276">
        <f>+D11-SUM(D12:D19)</f>
        <v>27.370628549656004</v>
      </c>
      <c r="E20" s="276">
        <f t="shared" si="2"/>
        <v>2.804640229059765</v>
      </c>
      <c r="F20" s="276">
        <f t="shared" si="3"/>
        <v>1.6249745562150653</v>
      </c>
    </row>
    <row r="21" spans="2:6">
      <c r="B21" s="301" t="s">
        <v>408</v>
      </c>
      <c r="C21" s="276">
        <v>17.649156756739</v>
      </c>
      <c r="D21" s="276">
        <v>10.531644705282002</v>
      </c>
      <c r="E21" s="276"/>
      <c r="F21" s="276"/>
    </row>
    <row r="22" spans="2:6">
      <c r="B22" s="275"/>
      <c r="C22" s="276"/>
      <c r="D22" s="276"/>
      <c r="E22" s="276"/>
      <c r="F22" s="276"/>
    </row>
    <row r="23" spans="2:6">
      <c r="B23" s="275" t="s">
        <v>385</v>
      </c>
      <c r="C23" s="276">
        <v>18.632409528276842</v>
      </c>
      <c r="D23" s="276">
        <v>18.407341279496592</v>
      </c>
      <c r="E23" s="276">
        <f t="shared" ref="E23:E32" si="4">+C23/$H$2*100</f>
        <v>1.106192769723936</v>
      </c>
      <c r="F23" s="276">
        <f t="shared" ref="F23:F32" si="5">+D23/$H$2*100</f>
        <v>1.0928306294641217</v>
      </c>
    </row>
    <row r="24" spans="2:6">
      <c r="B24" s="275" t="s">
        <v>396</v>
      </c>
      <c r="C24" s="276">
        <v>23.442457077224951</v>
      </c>
      <c r="D24" s="276">
        <v>21.814116581324999</v>
      </c>
      <c r="E24" s="276">
        <f t="shared" si="4"/>
        <v>1.3917618375677783</v>
      </c>
      <c r="F24" s="276">
        <f t="shared" si="5"/>
        <v>1.2950884319902765</v>
      </c>
    </row>
    <row r="25" spans="2:6">
      <c r="B25" s="275" t="s">
        <v>409</v>
      </c>
      <c r="C25" s="276">
        <v>52.638657537619999</v>
      </c>
      <c r="D25" s="276">
        <v>59.484648305607998</v>
      </c>
      <c r="E25" s="276">
        <f t="shared" si="4"/>
        <v>3.1251192867847348</v>
      </c>
      <c r="F25" s="276">
        <f t="shared" si="5"/>
        <v>3.531560841091077</v>
      </c>
    </row>
    <row r="26" spans="2:6">
      <c r="B26" s="275" t="s">
        <v>410</v>
      </c>
      <c r="C26" s="276">
        <v>2.988805572954</v>
      </c>
      <c r="D26" s="276">
        <v>3.5594900737659998</v>
      </c>
      <c r="E26" s="276">
        <f t="shared" si="4"/>
        <v>0.17744323995749378</v>
      </c>
      <c r="F26" s="276">
        <f t="shared" si="5"/>
        <v>0.21132436883852748</v>
      </c>
    </row>
    <row r="27" spans="2:6">
      <c r="B27" s="275"/>
      <c r="C27" s="276"/>
      <c r="D27" s="276"/>
      <c r="E27" s="276">
        <f t="shared" si="4"/>
        <v>0</v>
      </c>
      <c r="F27" s="276">
        <f t="shared" si="5"/>
        <v>0</v>
      </c>
    </row>
    <row r="28" spans="2:6">
      <c r="B28" s="275" t="s">
        <v>411</v>
      </c>
      <c r="C28" s="276">
        <v>234.28698610507601</v>
      </c>
      <c r="D28" s="276">
        <v>247.89180564534001</v>
      </c>
      <c r="E28" s="276">
        <f t="shared" si="4"/>
        <v>13.909450072817048</v>
      </c>
      <c r="F28" s="276">
        <f t="shared" si="5"/>
        <v>14.717158436354225</v>
      </c>
    </row>
    <row r="29" spans="2:6">
      <c r="B29" s="275" t="s">
        <v>363</v>
      </c>
      <c r="C29" s="276">
        <f>+C4+C8+SUM(C12:C26)-C21</f>
        <v>402.30606275332582</v>
      </c>
      <c r="D29" s="276">
        <f>+D4+D8+SUM(D12:D26)-D21</f>
        <v>426.79001777804359</v>
      </c>
      <c r="E29" s="276">
        <f t="shared" si="4"/>
        <v>23.884621962524573</v>
      </c>
      <c r="F29" s="276">
        <f t="shared" si="5"/>
        <v>25.33821678510969</v>
      </c>
    </row>
    <row r="30" spans="2:6">
      <c r="B30" s="275" t="s">
        <v>347</v>
      </c>
      <c r="C30" s="276">
        <v>503.37716187430601</v>
      </c>
      <c r="D30" s="276">
        <v>523.00713245670397</v>
      </c>
      <c r="E30" s="276">
        <f t="shared" si="4"/>
        <v>29.885140516284558</v>
      </c>
      <c r="F30" s="276">
        <f t="shared" si="5"/>
        <v>31.050557769226963</v>
      </c>
    </row>
    <row r="31" spans="2:6">
      <c r="B31" s="275" t="s">
        <v>412</v>
      </c>
      <c r="C31" s="276">
        <v>94.521847301682996</v>
      </c>
      <c r="D31" s="276">
        <v>112.60518639403401</v>
      </c>
      <c r="E31" s="276">
        <f t="shared" si="4"/>
        <v>5.6116941776848925</v>
      </c>
      <c r="F31" s="276">
        <f t="shared" si="5"/>
        <v>6.6852890300343439</v>
      </c>
    </row>
    <row r="32" spans="2:6">
      <c r="B32" s="286" t="s">
        <v>413</v>
      </c>
      <c r="C32" s="276">
        <f>+C30-C31</f>
        <v>408.855314572623</v>
      </c>
      <c r="D32" s="276">
        <f>+D30-D31</f>
        <v>410.40194606266994</v>
      </c>
      <c r="E32" s="276">
        <f t="shared" si="4"/>
        <v>24.273446338599665</v>
      </c>
      <c r="F32" s="276">
        <f t="shared" si="5"/>
        <v>24.365268739192611</v>
      </c>
    </row>
    <row r="33" spans="3:4">
      <c r="C33" s="276"/>
      <c r="D33" s="276"/>
    </row>
    <row r="34" spans="3:4">
      <c r="C34" s="276">
        <f>+C30-C29</f>
        <v>101.07109912098019</v>
      </c>
      <c r="D34" s="276">
        <f>+D30-D29</f>
        <v>96.21711467866038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8F743-BAC8-48AE-A1D3-C2BD65D9D939}">
  <dimension ref="B1:K173"/>
  <sheetViews>
    <sheetView showGridLines="0" topLeftCell="E1" zoomScale="110" zoomScaleNormal="110" workbookViewId="0">
      <pane ySplit="2" topLeftCell="A3" activePane="bottomLeft" state="frozen"/>
      <selection pane="bottomLeft" activeCell="I20" sqref="I20"/>
    </sheetView>
  </sheetViews>
  <sheetFormatPr baseColWidth="10" defaultColWidth="11.42578125" defaultRowHeight="15"/>
  <cols>
    <col min="2" max="2" width="35.42578125" bestFit="1" customWidth="1"/>
  </cols>
  <sheetData>
    <row r="1" spans="2:11">
      <c r="B1" s="399" t="s">
        <v>414</v>
      </c>
      <c r="C1" s="397" t="s">
        <v>132</v>
      </c>
      <c r="D1" s="397"/>
      <c r="E1" s="397" t="s">
        <v>415</v>
      </c>
      <c r="F1" s="397"/>
      <c r="G1" s="397" t="s">
        <v>372</v>
      </c>
      <c r="H1" s="398"/>
      <c r="J1" s="234" t="s">
        <v>367</v>
      </c>
      <c r="K1" s="235" t="s">
        <v>368</v>
      </c>
    </row>
    <row r="2" spans="2:11" ht="16.5">
      <c r="B2" s="400"/>
      <c r="C2" s="239">
        <v>2024</v>
      </c>
      <c r="D2" s="239">
        <v>2025</v>
      </c>
      <c r="E2" s="239" t="s">
        <v>367</v>
      </c>
      <c r="F2" s="239" t="s">
        <v>368</v>
      </c>
      <c r="G2" s="239" t="s">
        <v>367</v>
      </c>
      <c r="H2" s="303" t="s">
        <v>368</v>
      </c>
      <c r="J2" s="237">
        <v>1684.3727457129182</v>
      </c>
      <c r="K2" s="237">
        <v>1779.9135870196747</v>
      </c>
    </row>
    <row r="3" spans="2:11">
      <c r="B3" s="304" t="s">
        <v>412</v>
      </c>
      <c r="C3" s="276">
        <f>+Cuadro!C31</f>
        <v>94.521847301682996</v>
      </c>
      <c r="D3" s="276">
        <f>+Cuadro!D31</f>
        <v>112.60518639403401</v>
      </c>
      <c r="E3" s="276">
        <f t="shared" ref="E3:E20" si="0">+C3/$C$20*100</f>
        <v>18.777539876806181</v>
      </c>
      <c r="F3" s="276">
        <f t="shared" ref="F3:F20" si="1">+D3/$D$20*100</f>
        <v>21.530334751860348</v>
      </c>
      <c r="G3" s="276">
        <f t="shared" ref="G3:G20" si="2">+C3/$J$2*100</f>
        <v>5.6116941776848925</v>
      </c>
      <c r="H3" s="305">
        <f t="shared" ref="H3:H20" si="3">+D3/$K$2*100</f>
        <v>6.3264411944055414</v>
      </c>
    </row>
    <row r="4" spans="2:11">
      <c r="B4" s="304" t="s">
        <v>126</v>
      </c>
      <c r="C4" s="276">
        <v>70.540879911188995</v>
      </c>
      <c r="D4" s="276">
        <v>81.984182627562006</v>
      </c>
      <c r="E4" s="276">
        <f t="shared" si="0"/>
        <v>14.013524103583219</v>
      </c>
      <c r="F4" s="276">
        <f t="shared" si="1"/>
        <v>15.675538159959777</v>
      </c>
      <c r="G4" s="276">
        <f t="shared" si="2"/>
        <v>4.1879613696392513</v>
      </c>
      <c r="H4" s="305">
        <f t="shared" si="3"/>
        <v>4.6060765660448766</v>
      </c>
    </row>
    <row r="5" spans="2:11">
      <c r="B5" s="304" t="s">
        <v>147</v>
      </c>
      <c r="C5" s="276">
        <v>54.864175212104001</v>
      </c>
      <c r="D5" s="276">
        <v>66.053240573115005</v>
      </c>
      <c r="E5" s="276">
        <f t="shared" si="0"/>
        <v>10.899218194130878</v>
      </c>
      <c r="F5" s="276">
        <f t="shared" si="1"/>
        <v>12.629510473948095</v>
      </c>
      <c r="G5" s="276">
        <f t="shared" si="2"/>
        <v>3.2572466724924651</v>
      </c>
      <c r="H5" s="305">
        <f t="shared" si="3"/>
        <v>3.7110363702383977</v>
      </c>
    </row>
    <row r="6" spans="2:11">
      <c r="B6" s="306" t="s">
        <v>75</v>
      </c>
      <c r="C6" s="276">
        <v>55.051073034592001</v>
      </c>
      <c r="D6" s="276">
        <v>60.156000903384005</v>
      </c>
      <c r="E6" s="276">
        <f t="shared" si="0"/>
        <v>10.936346978796454</v>
      </c>
      <c r="F6" s="276">
        <f t="shared" si="1"/>
        <v>11.501946564440761</v>
      </c>
      <c r="G6" s="276">
        <f t="shared" si="2"/>
        <v>3.2683426619617615</v>
      </c>
      <c r="H6" s="305">
        <f t="shared" si="3"/>
        <v>3.3797146862680281</v>
      </c>
    </row>
    <row r="7" spans="2:11">
      <c r="B7" s="304" t="s">
        <v>416</v>
      </c>
      <c r="C7" s="276">
        <v>36.152943563999997</v>
      </c>
      <c r="D7" s="276">
        <v>42.433197427000003</v>
      </c>
      <c r="E7" s="276">
        <f t="shared" si="0"/>
        <v>7.1820786285547529</v>
      </c>
      <c r="F7" s="276">
        <f t="shared" si="1"/>
        <v>8.1133114242018003</v>
      </c>
      <c r="G7" s="276">
        <f t="shared" si="2"/>
        <v>2.1463742901336307</v>
      </c>
      <c r="H7" s="305">
        <f t="shared" si="3"/>
        <v>2.3840032311934345</v>
      </c>
    </row>
    <row r="8" spans="2:11">
      <c r="B8" s="304" t="s">
        <v>417</v>
      </c>
      <c r="C8" s="276">
        <v>23.442457077224951</v>
      </c>
      <c r="D8" s="276">
        <v>21.814116581324999</v>
      </c>
      <c r="E8" s="276">
        <f t="shared" si="0"/>
        <v>4.6570362846693003</v>
      </c>
      <c r="F8" s="276">
        <f t="shared" si="1"/>
        <v>4.1709023123371711</v>
      </c>
      <c r="G8" s="276">
        <f t="shared" si="2"/>
        <v>1.3917618375677783</v>
      </c>
      <c r="H8" s="305">
        <f t="shared" si="3"/>
        <v>1.2255716648498101</v>
      </c>
    </row>
    <row r="9" spans="2:11">
      <c r="B9" s="304" t="s">
        <v>356</v>
      </c>
      <c r="C9" s="276">
        <v>18.632409528276842</v>
      </c>
      <c r="D9" s="276">
        <v>18.407341279496592</v>
      </c>
      <c r="E9" s="276">
        <f t="shared" si="0"/>
        <v>3.7014809052718567</v>
      </c>
      <c r="F9" s="276">
        <f t="shared" si="1"/>
        <v>3.5195201245215149</v>
      </c>
      <c r="G9" s="276">
        <f t="shared" si="2"/>
        <v>1.106192769723936</v>
      </c>
      <c r="H9" s="305">
        <f t="shared" si="3"/>
        <v>1.0341705020814094</v>
      </c>
    </row>
    <row r="10" spans="2:11">
      <c r="B10" s="304" t="s">
        <v>418</v>
      </c>
      <c r="C10" s="276">
        <v>18.468659075946395</v>
      </c>
      <c r="D10" s="276">
        <v>18.119471887410999</v>
      </c>
      <c r="E10" s="276">
        <f t="shared" si="0"/>
        <v>3.668950535455171</v>
      </c>
      <c r="F10" s="276">
        <f t="shared" si="1"/>
        <v>3.4644789263769709</v>
      </c>
      <c r="G10" s="276">
        <f t="shared" si="2"/>
        <v>1.0964710229937527</v>
      </c>
      <c r="H10" s="305">
        <f t="shared" si="3"/>
        <v>1.0179972791685146</v>
      </c>
    </row>
    <row r="11" spans="2:11">
      <c r="B11" s="304" t="s">
        <v>129</v>
      </c>
      <c r="C11" s="276">
        <v>15.019847393553</v>
      </c>
      <c r="D11" s="276">
        <v>17.313024607978999</v>
      </c>
      <c r="E11" s="276">
        <f t="shared" si="0"/>
        <v>2.9838158206516878</v>
      </c>
      <c r="F11" s="276">
        <f t="shared" si="1"/>
        <v>3.3102846086735194</v>
      </c>
      <c r="G11" s="276">
        <f t="shared" si="2"/>
        <v>0.89171755074888626</v>
      </c>
      <c r="H11" s="305">
        <f t="shared" si="3"/>
        <v>0.97268905267296135</v>
      </c>
    </row>
    <row r="12" spans="2:11">
      <c r="B12" s="304" t="s">
        <v>358</v>
      </c>
      <c r="C12" s="276">
        <v>15.265673897582001</v>
      </c>
      <c r="D12" s="276">
        <v>15.476614989124</v>
      </c>
      <c r="E12" s="276">
        <f t="shared" si="0"/>
        <v>3.0326512710153231</v>
      </c>
      <c r="F12" s="276">
        <f t="shared" si="1"/>
        <v>2.9591594509287495</v>
      </c>
      <c r="G12" s="276">
        <f t="shared" si="2"/>
        <v>0.90631209371181898</v>
      </c>
      <c r="H12" s="305">
        <f t="shared" si="3"/>
        <v>0.8695149642089296</v>
      </c>
    </row>
    <row r="13" spans="2:11">
      <c r="B13" s="304" t="s">
        <v>359</v>
      </c>
      <c r="C13" s="276">
        <v>13.503087452959999</v>
      </c>
      <c r="D13" s="276">
        <v>14.176857079117999</v>
      </c>
      <c r="E13" s="276">
        <f t="shared" si="0"/>
        <v>2.6824990237303892</v>
      </c>
      <c r="F13" s="276">
        <f t="shared" si="1"/>
        <v>2.7106431632252357</v>
      </c>
      <c r="G13" s="276">
        <f t="shared" si="2"/>
        <v>0.80166860258978834</v>
      </c>
      <c r="H13" s="305">
        <f t="shared" si="3"/>
        <v>0.79649131185385424</v>
      </c>
    </row>
    <row r="14" spans="2:11">
      <c r="B14" s="304" t="s">
        <v>150</v>
      </c>
      <c r="C14" s="276">
        <v>6.4115619040159997</v>
      </c>
      <c r="D14" s="276">
        <v>6.7631846227269996</v>
      </c>
      <c r="E14" s="276">
        <f t="shared" si="0"/>
        <v>1.2737093355890023</v>
      </c>
      <c r="F14" s="276">
        <f t="shared" si="1"/>
        <v>1.2931343002835387</v>
      </c>
      <c r="G14" s="276">
        <f t="shared" si="2"/>
        <v>0.38064982470980779</v>
      </c>
      <c r="H14" s="305">
        <f t="shared" si="3"/>
        <v>0.37997263867463477</v>
      </c>
    </row>
    <row r="15" spans="2:11">
      <c r="B15" s="304" t="s">
        <v>360</v>
      </c>
      <c r="C15" s="276">
        <v>0.42752848152200001</v>
      </c>
      <c r="D15" s="276">
        <v>2.5446133354759999</v>
      </c>
      <c r="E15" s="276">
        <f t="shared" si="0"/>
        <v>8.4932037824305279E-2</v>
      </c>
      <c r="F15" s="276">
        <f t="shared" si="1"/>
        <v>0.48653511158122692</v>
      </c>
      <c r="G15" s="276">
        <f t="shared" si="2"/>
        <v>2.5382058847137581E-2</v>
      </c>
      <c r="H15" s="305">
        <f t="shared" si="3"/>
        <v>0.14296274572164791</v>
      </c>
    </row>
    <row r="16" spans="2:11">
      <c r="B16" s="304" t="s">
        <v>151</v>
      </c>
      <c r="C16" s="276">
        <v>1.783710496309</v>
      </c>
      <c r="D16" s="276">
        <v>1.863546429791</v>
      </c>
      <c r="E16" s="276">
        <f t="shared" si="0"/>
        <v>0.3543487133320512</v>
      </c>
      <c r="F16" s="276">
        <f t="shared" si="1"/>
        <v>0.35631376976398499</v>
      </c>
      <c r="G16" s="276">
        <f t="shared" si="2"/>
        <v>0.10589761089692985</v>
      </c>
      <c r="H16" s="305">
        <f t="shared" si="3"/>
        <v>0.104698702419108</v>
      </c>
    </row>
    <row r="17" spans="2:8">
      <c r="B17" s="304" t="s">
        <v>361</v>
      </c>
      <c r="C17" s="276">
        <v>1.8457435088</v>
      </c>
      <c r="D17" s="276">
        <v>1.5661874720340001</v>
      </c>
      <c r="E17" s="276">
        <f t="shared" si="0"/>
        <v>0.36667207982329653</v>
      </c>
      <c r="F17" s="276">
        <f t="shared" si="1"/>
        <v>0.29945814786066105</v>
      </c>
      <c r="G17" s="276">
        <f t="shared" si="2"/>
        <v>0.10958046628917525</v>
      </c>
      <c r="H17" s="305">
        <f t="shared" si="3"/>
        <v>8.7992331956769768E-2</v>
      </c>
    </row>
    <row r="18" spans="2:8">
      <c r="B18" s="307" t="s">
        <v>419</v>
      </c>
      <c r="C18" s="302">
        <f>+Cuadro!C30-C19</f>
        <v>77.445564034547715</v>
      </c>
      <c r="D18" s="302">
        <f>+Cuadro!D30-D19</f>
        <v>41.730366247127392</v>
      </c>
      <c r="E18" s="302">
        <f t="shared" si="0"/>
        <v>15.385196210766111</v>
      </c>
      <c r="F18" s="302">
        <f t="shared" si="1"/>
        <v>7.978928710036655</v>
      </c>
      <c r="G18" s="302">
        <f t="shared" si="2"/>
        <v>4.5978875062935396</v>
      </c>
      <c r="H18" s="313">
        <f t="shared" si="3"/>
        <v>2.3445164164964662</v>
      </c>
    </row>
    <row r="19" spans="2:8">
      <c r="B19" s="314" t="s">
        <v>420</v>
      </c>
      <c r="C19" s="311">
        <f>SUM(C3:C17)</f>
        <v>425.9315978397583</v>
      </c>
      <c r="D19" s="311">
        <f>SUM(D3:D17)</f>
        <v>481.27676620957658</v>
      </c>
      <c r="E19" s="311">
        <f t="shared" si="0"/>
        <v>84.614803789233889</v>
      </c>
      <c r="F19" s="311">
        <f t="shared" si="1"/>
        <v>92.021071289963345</v>
      </c>
      <c r="G19" s="311">
        <f t="shared" si="2"/>
        <v>25.287253009991019</v>
      </c>
      <c r="H19" s="312">
        <f t="shared" si="3"/>
        <v>27.039333241757912</v>
      </c>
    </row>
    <row r="20" spans="2:8">
      <c r="B20" s="308" t="s">
        <v>350</v>
      </c>
      <c r="C20" s="309">
        <f>+C19+C18</f>
        <v>503.37716187430601</v>
      </c>
      <c r="D20" s="309">
        <f>+D19+D18</f>
        <v>523.00713245670397</v>
      </c>
      <c r="E20" s="309">
        <f t="shared" si="0"/>
        <v>100</v>
      </c>
      <c r="F20" s="309">
        <f t="shared" si="1"/>
        <v>100</v>
      </c>
      <c r="G20" s="309">
        <f t="shared" si="2"/>
        <v>29.885140516284558</v>
      </c>
      <c r="H20" s="310">
        <f t="shared" si="3"/>
        <v>29.38384965825438</v>
      </c>
    </row>
    <row r="21" spans="2:8">
      <c r="F21" s="302"/>
    </row>
    <row r="22" spans="2:8">
      <c r="F22" s="302"/>
    </row>
    <row r="23" spans="2:8">
      <c r="F23" s="302"/>
    </row>
    <row r="24" spans="2:8">
      <c r="F24" s="302"/>
    </row>
    <row r="25" spans="2:8">
      <c r="F25" s="302"/>
    </row>
    <row r="26" spans="2:8">
      <c r="F26" s="302"/>
    </row>
    <row r="27" spans="2:8">
      <c r="F27" s="302"/>
    </row>
    <row r="28" spans="2:8">
      <c r="F28" s="302"/>
    </row>
    <row r="29" spans="2:8">
      <c r="F29" s="302"/>
    </row>
    <row r="30" spans="2:8">
      <c r="F30" s="302"/>
    </row>
    <row r="31" spans="2:8">
      <c r="F31" s="302"/>
    </row>
    <row r="32" spans="2:8">
      <c r="F32" s="302"/>
    </row>
    <row r="33" spans="6:6">
      <c r="F33" s="302"/>
    </row>
    <row r="34" spans="6:6">
      <c r="F34" s="302"/>
    </row>
    <row r="35" spans="6:6">
      <c r="F35" s="302"/>
    </row>
    <row r="36" spans="6:6">
      <c r="F36" s="302"/>
    </row>
    <row r="37" spans="6:6">
      <c r="F37" s="302"/>
    </row>
    <row r="38" spans="6:6">
      <c r="F38" s="302"/>
    </row>
    <row r="39" spans="6:6">
      <c r="F39" s="302"/>
    </row>
    <row r="40" spans="6:6">
      <c r="F40" s="302"/>
    </row>
    <row r="41" spans="6:6">
      <c r="F41" s="302"/>
    </row>
    <row r="42" spans="6:6">
      <c r="F42" s="302"/>
    </row>
    <row r="43" spans="6:6">
      <c r="F43" s="302"/>
    </row>
    <row r="44" spans="6:6">
      <c r="F44" s="302"/>
    </row>
    <row r="45" spans="6:6">
      <c r="F45" s="302"/>
    </row>
    <row r="46" spans="6:6">
      <c r="F46" s="302"/>
    </row>
    <row r="47" spans="6:6">
      <c r="F47" s="302"/>
    </row>
    <row r="48" spans="6:6">
      <c r="F48" s="302"/>
    </row>
    <row r="49" spans="6:6">
      <c r="F49" s="302"/>
    </row>
    <row r="50" spans="6:6">
      <c r="F50" s="302"/>
    </row>
    <row r="51" spans="6:6">
      <c r="F51" s="302"/>
    </row>
    <row r="52" spans="6:6">
      <c r="F52" s="302"/>
    </row>
    <row r="53" spans="6:6">
      <c r="F53" s="302"/>
    </row>
    <row r="54" spans="6:6">
      <c r="F54" s="302"/>
    </row>
    <row r="55" spans="6:6">
      <c r="F55" s="302"/>
    </row>
    <row r="56" spans="6:6">
      <c r="F56" s="302"/>
    </row>
    <row r="57" spans="6:6">
      <c r="F57" s="302"/>
    </row>
    <row r="58" spans="6:6">
      <c r="F58" s="302"/>
    </row>
    <row r="59" spans="6:6">
      <c r="F59" s="302"/>
    </row>
    <row r="60" spans="6:6">
      <c r="F60" s="302"/>
    </row>
    <row r="61" spans="6:6">
      <c r="F61" s="302"/>
    </row>
    <row r="62" spans="6:6">
      <c r="F62" s="302"/>
    </row>
    <row r="63" spans="6:6">
      <c r="F63" s="302"/>
    </row>
    <row r="64" spans="6:6">
      <c r="F64" s="302"/>
    </row>
    <row r="65" spans="6:6">
      <c r="F65" s="302"/>
    </row>
    <row r="66" spans="6:6">
      <c r="F66" s="302"/>
    </row>
    <row r="67" spans="6:6">
      <c r="F67" s="302"/>
    </row>
    <row r="68" spans="6:6">
      <c r="F68" s="302"/>
    </row>
    <row r="69" spans="6:6">
      <c r="F69" s="302"/>
    </row>
    <row r="70" spans="6:6">
      <c r="F70" s="302"/>
    </row>
    <row r="71" spans="6:6">
      <c r="F71" s="302"/>
    </row>
    <row r="72" spans="6:6">
      <c r="F72" s="302"/>
    </row>
    <row r="73" spans="6:6">
      <c r="F73" s="302"/>
    </row>
    <row r="74" spans="6:6">
      <c r="F74" s="302"/>
    </row>
    <row r="75" spans="6:6">
      <c r="F75" s="302"/>
    </row>
    <row r="76" spans="6:6">
      <c r="F76" s="302"/>
    </row>
    <row r="77" spans="6:6">
      <c r="F77" s="302"/>
    </row>
    <row r="78" spans="6:6">
      <c r="F78" s="302"/>
    </row>
    <row r="79" spans="6:6">
      <c r="F79" s="302"/>
    </row>
    <row r="80" spans="6:6">
      <c r="F80" s="302"/>
    </row>
    <row r="81" spans="6:6">
      <c r="F81" s="302"/>
    </row>
    <row r="82" spans="6:6">
      <c r="F82" s="302"/>
    </row>
    <row r="83" spans="6:6">
      <c r="F83" s="302"/>
    </row>
    <row r="84" spans="6:6">
      <c r="F84" s="302"/>
    </row>
    <row r="85" spans="6:6">
      <c r="F85" s="302"/>
    </row>
    <row r="86" spans="6:6">
      <c r="F86" s="302"/>
    </row>
    <row r="87" spans="6:6">
      <c r="F87" s="302"/>
    </row>
    <row r="88" spans="6:6">
      <c r="F88" s="302"/>
    </row>
    <row r="89" spans="6:6">
      <c r="F89" s="302"/>
    </row>
    <row r="90" spans="6:6">
      <c r="F90" s="302"/>
    </row>
    <row r="91" spans="6:6">
      <c r="F91" s="302"/>
    </row>
    <row r="92" spans="6:6">
      <c r="F92" s="302"/>
    </row>
    <row r="93" spans="6:6">
      <c r="F93" s="302"/>
    </row>
    <row r="94" spans="6:6">
      <c r="F94" s="302"/>
    </row>
    <row r="95" spans="6:6">
      <c r="F95" s="302"/>
    </row>
    <row r="96" spans="6:6">
      <c r="F96" s="302"/>
    </row>
    <row r="97" spans="6:6">
      <c r="F97" s="302"/>
    </row>
    <row r="98" spans="6:6">
      <c r="F98" s="302"/>
    </row>
    <row r="99" spans="6:6">
      <c r="F99" s="302"/>
    </row>
    <row r="100" spans="6:6">
      <c r="F100" s="302"/>
    </row>
    <row r="101" spans="6:6">
      <c r="F101" s="302"/>
    </row>
    <row r="102" spans="6:6">
      <c r="F102" s="302"/>
    </row>
    <row r="103" spans="6:6">
      <c r="F103" s="302"/>
    </row>
    <row r="104" spans="6:6">
      <c r="F104" s="302"/>
    </row>
    <row r="105" spans="6:6">
      <c r="F105" s="302"/>
    </row>
    <row r="106" spans="6:6">
      <c r="F106" s="302"/>
    </row>
    <row r="107" spans="6:6">
      <c r="F107" s="302"/>
    </row>
    <row r="108" spans="6:6">
      <c r="F108" s="302"/>
    </row>
    <row r="109" spans="6:6">
      <c r="F109" s="302"/>
    </row>
    <row r="110" spans="6:6">
      <c r="F110" s="302"/>
    </row>
    <row r="111" spans="6:6">
      <c r="F111" s="302"/>
    </row>
    <row r="112" spans="6:6">
      <c r="F112" s="302"/>
    </row>
    <row r="113" spans="6:6">
      <c r="F113" s="302"/>
    </row>
    <row r="114" spans="6:6">
      <c r="F114" s="302"/>
    </row>
    <row r="115" spans="6:6">
      <c r="F115" s="302"/>
    </row>
    <row r="116" spans="6:6">
      <c r="F116" s="302"/>
    </row>
    <row r="117" spans="6:6">
      <c r="F117" s="302"/>
    </row>
    <row r="118" spans="6:6">
      <c r="F118" s="302"/>
    </row>
    <row r="119" spans="6:6">
      <c r="F119" s="302"/>
    </row>
    <row r="120" spans="6:6">
      <c r="F120" s="302"/>
    </row>
    <row r="121" spans="6:6">
      <c r="F121" s="302"/>
    </row>
    <row r="122" spans="6:6">
      <c r="F122" s="302"/>
    </row>
    <row r="123" spans="6:6">
      <c r="F123" s="302"/>
    </row>
    <row r="124" spans="6:6">
      <c r="F124" s="302"/>
    </row>
    <row r="125" spans="6:6">
      <c r="F125" s="302"/>
    </row>
    <row r="126" spans="6:6">
      <c r="F126" s="302"/>
    </row>
    <row r="127" spans="6:6">
      <c r="F127" s="302"/>
    </row>
    <row r="128" spans="6:6">
      <c r="F128" s="302"/>
    </row>
    <row r="129" spans="6:6">
      <c r="F129" s="302"/>
    </row>
    <row r="130" spans="6:6">
      <c r="F130" s="302"/>
    </row>
    <row r="131" spans="6:6">
      <c r="F131" s="302"/>
    </row>
    <row r="132" spans="6:6">
      <c r="F132" s="302"/>
    </row>
    <row r="133" spans="6:6">
      <c r="F133" s="302"/>
    </row>
    <row r="134" spans="6:6">
      <c r="F134" s="302"/>
    </row>
    <row r="135" spans="6:6">
      <c r="F135" s="302"/>
    </row>
    <row r="136" spans="6:6">
      <c r="F136" s="302"/>
    </row>
    <row r="137" spans="6:6">
      <c r="F137" s="302"/>
    </row>
    <row r="138" spans="6:6">
      <c r="F138" s="302"/>
    </row>
    <row r="139" spans="6:6">
      <c r="F139" s="302"/>
    </row>
    <row r="140" spans="6:6">
      <c r="F140" s="302"/>
    </row>
    <row r="141" spans="6:6">
      <c r="F141" s="302"/>
    </row>
    <row r="142" spans="6:6">
      <c r="F142" s="302"/>
    </row>
    <row r="143" spans="6:6">
      <c r="F143" s="302"/>
    </row>
    <row r="144" spans="6:6">
      <c r="F144" s="302"/>
    </row>
    <row r="145" spans="6:6">
      <c r="F145" s="302"/>
    </row>
    <row r="146" spans="6:6">
      <c r="F146" s="302"/>
    </row>
    <row r="147" spans="6:6">
      <c r="F147" s="302"/>
    </row>
    <row r="148" spans="6:6">
      <c r="F148" s="302"/>
    </row>
    <row r="149" spans="6:6">
      <c r="F149" s="302"/>
    </row>
    <row r="150" spans="6:6">
      <c r="F150" s="302"/>
    </row>
    <row r="151" spans="6:6">
      <c r="F151" s="302"/>
    </row>
    <row r="152" spans="6:6">
      <c r="F152" s="302"/>
    </row>
    <row r="153" spans="6:6">
      <c r="F153" s="302"/>
    </row>
    <row r="154" spans="6:6">
      <c r="F154" s="302"/>
    </row>
    <row r="155" spans="6:6">
      <c r="F155" s="302"/>
    </row>
    <row r="156" spans="6:6">
      <c r="F156" s="302"/>
    </row>
    <row r="157" spans="6:6">
      <c r="F157" s="302"/>
    </row>
    <row r="158" spans="6:6">
      <c r="F158" s="302"/>
    </row>
    <row r="159" spans="6:6">
      <c r="F159" s="302"/>
    </row>
    <row r="160" spans="6:6">
      <c r="F160" s="302"/>
    </row>
    <row r="161" spans="6:6">
      <c r="F161" s="302"/>
    </row>
    <row r="162" spans="6:6">
      <c r="F162" s="302"/>
    </row>
    <row r="163" spans="6:6">
      <c r="F163" s="302"/>
    </row>
    <row r="164" spans="6:6">
      <c r="F164" s="302"/>
    </row>
    <row r="165" spans="6:6">
      <c r="F165" s="302"/>
    </row>
    <row r="166" spans="6:6">
      <c r="F166" s="302"/>
    </row>
    <row r="167" spans="6:6">
      <c r="F167" s="302"/>
    </row>
    <row r="168" spans="6:6">
      <c r="F168" s="302"/>
    </row>
    <row r="169" spans="6:6">
      <c r="F169" s="302"/>
    </row>
    <row r="170" spans="6:6">
      <c r="F170" s="302"/>
    </row>
    <row r="171" spans="6:6">
      <c r="F171" s="302"/>
    </row>
    <row r="172" spans="6:6">
      <c r="F172" s="302"/>
    </row>
    <row r="173" spans="6:6">
      <c r="F173" s="302"/>
    </row>
  </sheetData>
  <autoFilter ref="B2:K2" xr:uid="{CB28F743-BAC8-48AE-A1D3-C2BD65D9D939}">
    <sortState xmlns:xlrd2="http://schemas.microsoft.com/office/spreadsheetml/2017/richdata2" ref="B4:K17">
      <sortCondition descending="1" ref="D2"/>
    </sortState>
  </autoFilter>
  <mergeCells count="4">
    <mergeCell ref="E1:F1"/>
    <mergeCell ref="G1:H1"/>
    <mergeCell ref="C1:D1"/>
    <mergeCell ref="B1:B2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A56AA-A636-49EB-8A67-FF2BD9F65B9B}">
  <dimension ref="B1:AR38"/>
  <sheetViews>
    <sheetView showGridLines="0" tabSelected="1" topLeftCell="AE10" zoomScale="130" zoomScaleNormal="130" workbookViewId="0">
      <selection activeCell="AH32" sqref="AH32"/>
    </sheetView>
  </sheetViews>
  <sheetFormatPr baseColWidth="10" defaultColWidth="11.42578125" defaultRowHeight="15"/>
  <cols>
    <col min="2" max="2" width="53.85546875" bestFit="1" customWidth="1"/>
    <col min="3" max="3" width="10.85546875" customWidth="1"/>
    <col min="5" max="6" width="5.85546875" customWidth="1"/>
    <col min="7" max="8" width="6.42578125" bestFit="1" customWidth="1"/>
    <col min="9" max="9" width="5.85546875" customWidth="1"/>
    <col min="34" max="34" width="51.28515625" customWidth="1"/>
    <col min="35" max="35" width="9.5703125" bestFit="1" customWidth="1"/>
    <col min="36" max="36" width="15.28515625" customWidth="1"/>
    <col min="37" max="37" width="2" customWidth="1"/>
    <col min="38" max="38" width="11.5703125" bestFit="1" customWidth="1"/>
    <col min="39" max="39" width="18.140625" customWidth="1"/>
    <col min="40" max="40" width="9.140625" style="349" customWidth="1"/>
    <col min="41" max="41" width="7.140625" bestFit="1" customWidth="1"/>
  </cols>
  <sheetData>
    <row r="1" spans="2:44" s="333" customFormat="1">
      <c r="B1" s="330" t="s">
        <v>261</v>
      </c>
      <c r="C1" s="330">
        <v>2024</v>
      </c>
      <c r="D1" s="330">
        <v>2025</v>
      </c>
      <c r="E1" s="331" t="s">
        <v>421</v>
      </c>
      <c r="F1" s="331" t="s">
        <v>422</v>
      </c>
      <c r="G1" s="332">
        <v>24</v>
      </c>
      <c r="H1" s="332">
        <v>25</v>
      </c>
      <c r="I1" s="331"/>
      <c r="AH1" s="401" t="s">
        <v>261</v>
      </c>
      <c r="AI1" s="401">
        <v>2024</v>
      </c>
      <c r="AJ1" s="401"/>
      <c r="AK1" s="336"/>
      <c r="AL1" s="401">
        <v>2025</v>
      </c>
      <c r="AM1" s="401"/>
      <c r="AN1" s="336" t="s">
        <v>423</v>
      </c>
      <c r="AO1" s="351" t="s">
        <v>423</v>
      </c>
      <c r="AP1" s="332">
        <v>24</v>
      </c>
      <c r="AQ1" s="332">
        <v>25</v>
      </c>
      <c r="AR1" s="331"/>
    </row>
    <row r="2" spans="2:44" s="333" customFormat="1">
      <c r="B2" s="335"/>
      <c r="C2" s="335"/>
      <c r="D2" s="335"/>
      <c r="E2" s="331"/>
      <c r="F2" s="331"/>
      <c r="G2" s="332"/>
      <c r="H2" s="332"/>
      <c r="I2" s="331"/>
      <c r="AH2" s="401"/>
      <c r="AI2" s="401"/>
      <c r="AJ2" s="401"/>
      <c r="AK2" s="336"/>
      <c r="AL2" s="401"/>
      <c r="AM2" s="401"/>
      <c r="AN2" s="336" t="s">
        <v>424</v>
      </c>
      <c r="AO2" s="336" t="s">
        <v>421</v>
      </c>
      <c r="AP2" s="332"/>
      <c r="AQ2" s="332"/>
      <c r="AR2" s="331"/>
    </row>
    <row r="3" spans="2:44">
      <c r="B3" s="321" t="s">
        <v>195</v>
      </c>
      <c r="C3" s="322">
        <v>190585191002</v>
      </c>
      <c r="D3" s="322">
        <v>200197000000</v>
      </c>
      <c r="E3" s="327">
        <f>(D3/C3-1)*100</f>
        <v>5.0433136737781048</v>
      </c>
      <c r="F3" s="322">
        <f>+D3-C3</f>
        <v>9611808998</v>
      </c>
      <c r="G3" s="329">
        <f t="shared" ref="G3:G34" si="0">+C3/C$34*100</f>
        <v>3.786131065071828E-2</v>
      </c>
      <c r="H3" s="329">
        <f t="shared" ref="H3:H34" si="1">+D3/D$34*100</f>
        <v>3.8278063065721742E-2</v>
      </c>
      <c r="I3" s="328">
        <f>+H3-G3</f>
        <v>4.1675241500346155E-4</v>
      </c>
      <c r="AH3" s="337" t="s">
        <v>91</v>
      </c>
      <c r="AI3" s="338">
        <v>12935371963742</v>
      </c>
      <c r="AJ3" s="350">
        <f t="shared" ref="AJ3:AJ33" si="2">+AI3</f>
        <v>12935371963742</v>
      </c>
      <c r="AK3" s="339"/>
      <c r="AL3" s="338">
        <v>7949179332179</v>
      </c>
      <c r="AM3" s="355">
        <f t="shared" ref="AM3:AM33" si="3">+AL3</f>
        <v>7949179332179</v>
      </c>
      <c r="AN3" s="353">
        <f t="shared" ref="AN3:AN33" si="4">+AL3-AI3</f>
        <v>-4986192631563</v>
      </c>
      <c r="AO3" s="352">
        <f t="shared" ref="AO3:AO33" si="5">(AL3/AI3-1)</f>
        <v>-0.38546959805557635</v>
      </c>
      <c r="AP3" s="329">
        <f t="shared" ref="AP3:AP33" si="6">+AI3/AI$34*100</f>
        <v>12.935357353339949</v>
      </c>
      <c r="AQ3" s="329">
        <f t="shared" ref="AQ3:AQ33" si="7">+AL3/AL$34*100</f>
        <v>9.6395478010847935</v>
      </c>
      <c r="AR3" s="328">
        <f t="shared" ref="AR3:AR34" si="8">+AQ3-AP3</f>
        <v>-3.2958095522551556</v>
      </c>
    </row>
    <row r="4" spans="2:44">
      <c r="B4" s="321" t="s">
        <v>425</v>
      </c>
      <c r="C4" s="322">
        <v>400125451073</v>
      </c>
      <c r="D4" s="322">
        <v>300962418124</v>
      </c>
      <c r="E4" s="327">
        <f t="shared" ref="E4:E34" si="9">(D4/C4-1)*100</f>
        <v>-24.782985606908671</v>
      </c>
      <c r="F4" s="322">
        <f t="shared" ref="F4:F34" si="10">+D4-C4</f>
        <v>-99163032949</v>
      </c>
      <c r="G4" s="329">
        <f t="shared" si="0"/>
        <v>7.9488201169705008E-2</v>
      </c>
      <c r="H4" s="329">
        <f t="shared" si="1"/>
        <v>5.7544610665307611E-2</v>
      </c>
      <c r="I4" s="328">
        <f t="shared" ref="I4:I34" si="11">+H4-G4</f>
        <v>-2.1943590504397398E-2</v>
      </c>
      <c r="AH4" s="340" t="s">
        <v>99</v>
      </c>
      <c r="AI4" s="341">
        <v>8034871648765</v>
      </c>
      <c r="AJ4" s="334">
        <f t="shared" si="2"/>
        <v>8034871648765</v>
      </c>
      <c r="AK4" s="342"/>
      <c r="AL4" s="341">
        <v>4124000000000</v>
      </c>
      <c r="AM4" s="334">
        <f t="shared" si="3"/>
        <v>4124000000000</v>
      </c>
      <c r="AN4" s="353">
        <f t="shared" si="4"/>
        <v>-3910871648765</v>
      </c>
      <c r="AO4" s="352">
        <f t="shared" si="5"/>
        <v>-0.48673728962006757</v>
      </c>
      <c r="AP4" s="329">
        <f t="shared" si="6"/>
        <v>8.0348625734399484</v>
      </c>
      <c r="AQ4" s="329">
        <f t="shared" si="7"/>
        <v>5.0009558811622137</v>
      </c>
      <c r="AR4" s="328">
        <f t="shared" si="8"/>
        <v>-3.0339066922777347</v>
      </c>
    </row>
    <row r="5" spans="2:44">
      <c r="B5" s="321" t="s">
        <v>282</v>
      </c>
      <c r="C5" s="322">
        <v>582497742886</v>
      </c>
      <c r="D5" s="322">
        <v>618164115793</v>
      </c>
      <c r="E5" s="327">
        <f t="shared" si="9"/>
        <v>6.1230061991811358</v>
      </c>
      <c r="F5" s="322">
        <f t="shared" si="10"/>
        <v>35666372907</v>
      </c>
      <c r="G5" s="329">
        <f t="shared" si="0"/>
        <v>0.11571795206542375</v>
      </c>
      <c r="H5" s="329">
        <f t="shared" si="1"/>
        <v>0.11819420375575344</v>
      </c>
      <c r="I5" s="328">
        <f t="shared" si="11"/>
        <v>2.4762516903296949E-3</v>
      </c>
      <c r="AH5" s="340" t="s">
        <v>429</v>
      </c>
      <c r="AI5" s="341">
        <v>5988803438387</v>
      </c>
      <c r="AJ5" s="334">
        <f t="shared" si="2"/>
        <v>5988803438387</v>
      </c>
      <c r="AK5" s="342"/>
      <c r="AL5" s="341">
        <v>4273930584287</v>
      </c>
      <c r="AM5" s="334">
        <f t="shared" si="3"/>
        <v>4273930584287</v>
      </c>
      <c r="AN5" s="353">
        <f t="shared" si="4"/>
        <v>-1714872854100</v>
      </c>
      <c r="AO5" s="352">
        <f t="shared" si="5"/>
        <v>-0.28634649170617577</v>
      </c>
      <c r="AP5" s="329">
        <f t="shared" si="6"/>
        <v>5.988796674080084</v>
      </c>
      <c r="AQ5" s="329">
        <f t="shared" si="7"/>
        <v>5.1827687417965871</v>
      </c>
      <c r="AR5" s="328">
        <f t="shared" si="8"/>
        <v>-0.8060279322834969</v>
      </c>
    </row>
    <row r="6" spans="2:44">
      <c r="B6" s="321" t="s">
        <v>426</v>
      </c>
      <c r="C6" s="322">
        <v>873873069162</v>
      </c>
      <c r="D6" s="322">
        <v>956192500973</v>
      </c>
      <c r="E6" s="327">
        <f t="shared" si="9"/>
        <v>9.4200673662984116</v>
      </c>
      <c r="F6" s="322">
        <f t="shared" si="10"/>
        <v>82319431811</v>
      </c>
      <c r="G6" s="329">
        <f t="shared" si="0"/>
        <v>0.17360204938741486</v>
      </c>
      <c r="H6" s="329">
        <f t="shared" si="1"/>
        <v>0.18282590076382108</v>
      </c>
      <c r="I6" s="328">
        <f t="shared" si="11"/>
        <v>9.2238513764062169E-3</v>
      </c>
      <c r="AH6" s="340" t="s">
        <v>435</v>
      </c>
      <c r="AI6" s="341">
        <v>3352039620635</v>
      </c>
      <c r="AJ6" s="334">
        <f t="shared" si="2"/>
        <v>3352039620635</v>
      </c>
      <c r="AK6" s="342"/>
      <c r="AL6" s="341">
        <v>1876588728009</v>
      </c>
      <c r="AM6" s="334">
        <f t="shared" si="3"/>
        <v>1876588728009</v>
      </c>
      <c r="AN6" s="353">
        <f t="shared" si="4"/>
        <v>-1475450892626</v>
      </c>
      <c r="AO6" s="352">
        <f t="shared" si="5"/>
        <v>-0.44016511127827751</v>
      </c>
      <c r="AP6" s="329">
        <f t="shared" si="6"/>
        <v>3.3520358345323134</v>
      </c>
      <c r="AQ6" s="329">
        <f t="shared" si="7"/>
        <v>2.2756395334285462</v>
      </c>
      <c r="AR6" s="328">
        <f t="shared" si="8"/>
        <v>-1.0763963011037672</v>
      </c>
    </row>
    <row r="7" spans="2:44">
      <c r="B7" s="321" t="s">
        <v>278</v>
      </c>
      <c r="C7" s="322">
        <v>1202466000000</v>
      </c>
      <c r="D7" s="322">
        <v>1352380000000</v>
      </c>
      <c r="E7" s="327">
        <f t="shared" si="9"/>
        <v>12.467213210186401</v>
      </c>
      <c r="F7" s="322">
        <f t="shared" si="10"/>
        <v>149914000000</v>
      </c>
      <c r="G7" s="329">
        <f t="shared" si="0"/>
        <v>0.23887972897353205</v>
      </c>
      <c r="H7" s="329">
        <f t="shared" si="1"/>
        <v>0.25857773557456293</v>
      </c>
      <c r="I7" s="328">
        <f t="shared" si="11"/>
        <v>1.9698006601030882E-2</v>
      </c>
      <c r="AH7" s="340" t="s">
        <v>93</v>
      </c>
      <c r="AI7" s="341">
        <v>5492226510453</v>
      </c>
      <c r="AJ7" s="334">
        <f t="shared" si="2"/>
        <v>5492226510453</v>
      </c>
      <c r="AK7" s="342"/>
      <c r="AL7" s="341">
        <v>4406184070253</v>
      </c>
      <c r="AM7" s="334">
        <f t="shared" si="3"/>
        <v>4406184070253</v>
      </c>
      <c r="AN7" s="353">
        <f t="shared" si="4"/>
        <v>-1086042440200</v>
      </c>
      <c r="AO7" s="352">
        <f t="shared" si="5"/>
        <v>-0.19774174246692222</v>
      </c>
      <c r="AP7" s="329">
        <f t="shared" si="6"/>
        <v>5.4922203070258631</v>
      </c>
      <c r="AQ7" s="329">
        <f t="shared" si="7"/>
        <v>5.3431455236699801</v>
      </c>
      <c r="AR7" s="328">
        <f t="shared" si="8"/>
        <v>-0.14907478335588298</v>
      </c>
    </row>
    <row r="8" spans="2:44">
      <c r="B8" s="321" t="s">
        <v>279</v>
      </c>
      <c r="C8" s="322">
        <v>1364340146323</v>
      </c>
      <c r="D8" s="322">
        <v>467126814894</v>
      </c>
      <c r="E8" s="327">
        <f t="shared" si="9"/>
        <v>-65.761704208958292</v>
      </c>
      <c r="F8" s="322">
        <f t="shared" si="10"/>
        <v>-897213331429</v>
      </c>
      <c r="G8" s="329">
        <f t="shared" si="0"/>
        <v>0.27103735521948008</v>
      </c>
      <c r="H8" s="329">
        <f t="shared" si="1"/>
        <v>8.9315572562037676E-2</v>
      </c>
      <c r="I8" s="328">
        <f t="shared" si="11"/>
        <v>-0.1817217826574424</v>
      </c>
      <c r="AH8" s="340" t="s">
        <v>107</v>
      </c>
      <c r="AI8" s="341">
        <v>1300992260657</v>
      </c>
      <c r="AJ8" s="334">
        <f t="shared" si="2"/>
        <v>1300992260657</v>
      </c>
      <c r="AK8" s="342"/>
      <c r="AL8" s="341">
        <v>400000000000</v>
      </c>
      <c r="AM8" s="334">
        <f t="shared" si="3"/>
        <v>400000000000</v>
      </c>
      <c r="AN8" s="353">
        <f t="shared" si="4"/>
        <v>-900992260657</v>
      </c>
      <c r="AO8" s="352">
        <f t="shared" si="5"/>
        <v>-0.69254236777857514</v>
      </c>
      <c r="AP8" s="329">
        <f t="shared" si="6"/>
        <v>1.3009907911963579</v>
      </c>
      <c r="AQ8" s="329">
        <f t="shared" si="7"/>
        <v>0.48505876635908957</v>
      </c>
      <c r="AR8" s="328">
        <f t="shared" si="8"/>
        <v>-0.81593202483726834</v>
      </c>
    </row>
    <row r="9" spans="2:44">
      <c r="B9" s="321" t="s">
        <v>185</v>
      </c>
      <c r="C9" s="322">
        <v>1466918962699</v>
      </c>
      <c r="D9" s="322">
        <v>1100227406093</v>
      </c>
      <c r="E9" s="327">
        <f t="shared" si="9"/>
        <v>-24.997396988537133</v>
      </c>
      <c r="F9" s="322">
        <f t="shared" si="10"/>
        <v>-366691556606</v>
      </c>
      <c r="G9" s="329">
        <f t="shared" si="0"/>
        <v>0.29141547805565554</v>
      </c>
      <c r="H9" s="329">
        <f t="shared" si="1"/>
        <v>0.21036566001020646</v>
      </c>
      <c r="I9" s="328">
        <f t="shared" si="11"/>
        <v>-8.1049818045449085E-2</v>
      </c>
      <c r="AH9" s="340" t="s">
        <v>98</v>
      </c>
      <c r="AI9" s="341">
        <v>3207344972947</v>
      </c>
      <c r="AJ9" s="334">
        <f t="shared" si="2"/>
        <v>3207344972947</v>
      </c>
      <c r="AK9" s="342"/>
      <c r="AL9" s="341">
        <v>2483450100105</v>
      </c>
      <c r="AM9" s="334">
        <f t="shared" si="3"/>
        <v>2483450100105</v>
      </c>
      <c r="AN9" s="353">
        <f t="shared" si="4"/>
        <v>-723894872842</v>
      </c>
      <c r="AO9" s="352">
        <f t="shared" si="5"/>
        <v>-0.22569909970640445</v>
      </c>
      <c r="AP9" s="329">
        <f t="shared" si="6"/>
        <v>3.2073413502757928</v>
      </c>
      <c r="AQ9" s="329">
        <f t="shared" si="7"/>
        <v>3.0115481046782215</v>
      </c>
      <c r="AR9" s="328">
        <f t="shared" si="8"/>
        <v>-0.19579324559757127</v>
      </c>
    </row>
    <row r="10" spans="2:44">
      <c r="B10" s="321" t="s">
        <v>427</v>
      </c>
      <c r="C10" s="322">
        <v>1558508990957</v>
      </c>
      <c r="D10" s="322">
        <v>1528696146136</v>
      </c>
      <c r="E10" s="327">
        <f t="shared" si="9"/>
        <v>-1.9129081060156983</v>
      </c>
      <c r="F10" s="322">
        <f t="shared" si="10"/>
        <v>-29812844821</v>
      </c>
      <c r="G10" s="329">
        <f t="shared" si="0"/>
        <v>0.3096105880437543</v>
      </c>
      <c r="H10" s="329">
        <f t="shared" si="1"/>
        <v>0.29228973206451442</v>
      </c>
      <c r="I10" s="328">
        <f t="shared" si="11"/>
        <v>-1.732085597923988E-2</v>
      </c>
      <c r="AH10" s="340" t="s">
        <v>95</v>
      </c>
      <c r="AI10" s="341">
        <v>8068437573406</v>
      </c>
      <c r="AJ10" s="334">
        <f t="shared" si="2"/>
        <v>8068437573406</v>
      </c>
      <c r="AK10" s="342"/>
      <c r="AL10" s="341">
        <v>7419478875848</v>
      </c>
      <c r="AM10" s="334">
        <f t="shared" si="3"/>
        <v>7419478875848</v>
      </c>
      <c r="AN10" s="353">
        <f t="shared" si="4"/>
        <v>-648958697558</v>
      </c>
      <c r="AO10" s="352">
        <f t="shared" si="5"/>
        <v>-8.0431767817972899E-2</v>
      </c>
      <c r="AP10" s="329">
        <f t="shared" si="6"/>
        <v>8.0684284601684997</v>
      </c>
      <c r="AQ10" s="329">
        <f t="shared" si="7"/>
        <v>8.9972081763653886</v>
      </c>
      <c r="AR10" s="328">
        <f t="shared" si="8"/>
        <v>0.92877971619688893</v>
      </c>
    </row>
    <row r="11" spans="2:44">
      <c r="B11" s="321" t="s">
        <v>280</v>
      </c>
      <c r="C11" s="322">
        <v>1643031378062</v>
      </c>
      <c r="D11" s="322">
        <v>1186030900035</v>
      </c>
      <c r="E11" s="327">
        <f t="shared" si="9"/>
        <v>-27.814470504272681</v>
      </c>
      <c r="F11" s="322">
        <f t="shared" si="10"/>
        <v>-457000478027</v>
      </c>
      <c r="G11" s="329">
        <f t="shared" si="0"/>
        <v>0.32640165317477543</v>
      </c>
      <c r="H11" s="329">
        <f t="shared" si="1"/>
        <v>0.22677145806098217</v>
      </c>
      <c r="I11" s="328">
        <f t="shared" si="11"/>
        <v>-9.9630195113793257E-2</v>
      </c>
      <c r="AH11" s="340" t="s">
        <v>109</v>
      </c>
      <c r="AI11" s="341">
        <v>1396037378062</v>
      </c>
      <c r="AJ11" s="334">
        <f t="shared" si="2"/>
        <v>1396037378062</v>
      </c>
      <c r="AK11" s="342"/>
      <c r="AL11" s="341">
        <v>898624974915</v>
      </c>
      <c r="AM11" s="334">
        <f t="shared" si="3"/>
        <v>898624974915</v>
      </c>
      <c r="AN11" s="353">
        <f t="shared" si="4"/>
        <v>-497412403147</v>
      </c>
      <c r="AO11" s="352">
        <f t="shared" si="5"/>
        <v>-0.35630306964811742</v>
      </c>
      <c r="AP11" s="329">
        <f t="shared" si="6"/>
        <v>1.3960358012486367</v>
      </c>
      <c r="AQ11" s="329">
        <f t="shared" si="7"/>
        <v>1.0897148043793441</v>
      </c>
      <c r="AR11" s="328">
        <f t="shared" si="8"/>
        <v>-0.30632099686929259</v>
      </c>
    </row>
    <row r="12" spans="2:44">
      <c r="B12" s="321" t="s">
        <v>203</v>
      </c>
      <c r="C12" s="322">
        <v>1674934484055</v>
      </c>
      <c r="D12" s="322">
        <v>4619020733001</v>
      </c>
      <c r="E12" s="327">
        <f t="shared" si="9"/>
        <v>175.77321841379705</v>
      </c>
      <c r="F12" s="322">
        <f t="shared" si="10"/>
        <v>2944086248946</v>
      </c>
      <c r="G12" s="329">
        <f t="shared" si="0"/>
        <v>0.33273946672877336</v>
      </c>
      <c r="H12" s="329">
        <f t="shared" si="1"/>
        <v>0.88316591617101425</v>
      </c>
      <c r="I12" s="328">
        <f t="shared" si="11"/>
        <v>0.55042644944224084</v>
      </c>
      <c r="AH12" s="340" t="s">
        <v>104</v>
      </c>
      <c r="AI12" s="341">
        <v>1467933715310</v>
      </c>
      <c r="AJ12" s="334">
        <f t="shared" si="2"/>
        <v>1467933715310</v>
      </c>
      <c r="AK12" s="342"/>
      <c r="AL12" s="341">
        <v>992944471135</v>
      </c>
      <c r="AM12" s="334">
        <f t="shared" si="3"/>
        <v>992944471135</v>
      </c>
      <c r="AN12" s="354">
        <f t="shared" si="4"/>
        <v>-474989244175</v>
      </c>
      <c r="AO12" s="352">
        <f t="shared" si="5"/>
        <v>-0.3235767659132287</v>
      </c>
      <c r="AP12" s="329">
        <f t="shared" si="6"/>
        <v>1.4679320572902828</v>
      </c>
      <c r="AQ12" s="329">
        <f t="shared" si="7"/>
        <v>1.2040910505795543</v>
      </c>
      <c r="AR12" s="328">
        <f t="shared" si="8"/>
        <v>-0.26384100671072841</v>
      </c>
    </row>
    <row r="13" spans="2:44">
      <c r="B13" s="323" t="s">
        <v>200</v>
      </c>
      <c r="C13" s="324">
        <v>1682308484360</v>
      </c>
      <c r="D13" s="324">
        <v>1292753746459</v>
      </c>
      <c r="E13" s="327">
        <f t="shared" si="9"/>
        <v>-23.155963458699325</v>
      </c>
      <c r="F13" s="322">
        <f t="shared" si="10"/>
        <v>-389554737901</v>
      </c>
      <c r="G13" s="329">
        <f t="shared" si="0"/>
        <v>0.33420437234299372</v>
      </c>
      <c r="H13" s="329">
        <f t="shared" si="1"/>
        <v>0.24717707775543918</v>
      </c>
      <c r="I13" s="328">
        <f t="shared" si="11"/>
        <v>-8.7027294587554538E-2</v>
      </c>
      <c r="AH13" s="340" t="s">
        <v>65</v>
      </c>
      <c r="AI13" s="341">
        <v>13962924965558</v>
      </c>
      <c r="AJ13" s="356">
        <f t="shared" si="2"/>
        <v>13962924965558</v>
      </c>
      <c r="AK13" s="342"/>
      <c r="AL13" s="341">
        <v>13488113587470</v>
      </c>
      <c r="AM13" s="357">
        <f t="shared" si="3"/>
        <v>13488113587470</v>
      </c>
      <c r="AN13" s="353">
        <f t="shared" si="4"/>
        <v>-474811378088</v>
      </c>
      <c r="AO13" s="352">
        <f t="shared" si="5"/>
        <v>-3.4005151446362847E-2</v>
      </c>
      <c r="AP13" s="329">
        <f t="shared" si="6"/>
        <v>13.962909194542824</v>
      </c>
      <c r="AQ13" s="329">
        <f t="shared" si="7"/>
        <v>16.35631934312368</v>
      </c>
      <c r="AR13" s="328">
        <f t="shared" si="8"/>
        <v>2.3934101485808554</v>
      </c>
    </row>
    <row r="14" spans="2:44">
      <c r="B14" s="321" t="s">
        <v>274</v>
      </c>
      <c r="C14" s="322">
        <v>1775683623725</v>
      </c>
      <c r="D14" s="322">
        <v>2143422930347</v>
      </c>
      <c r="E14" s="327">
        <f t="shared" si="9"/>
        <v>20.70973126679867</v>
      </c>
      <c r="F14" s="322">
        <f t="shared" si="10"/>
        <v>367739306622</v>
      </c>
      <c r="G14" s="329">
        <f t="shared" si="0"/>
        <v>0.35275410928722084</v>
      </c>
      <c r="H14" s="329">
        <f t="shared" si="1"/>
        <v>0.40982671121113984</v>
      </c>
      <c r="I14" s="328">
        <f t="shared" si="11"/>
        <v>5.7072601923918997E-2</v>
      </c>
      <c r="AH14" s="340" t="s">
        <v>67</v>
      </c>
      <c r="AI14" s="341">
        <v>8387654995318</v>
      </c>
      <c r="AJ14" s="334">
        <f t="shared" si="2"/>
        <v>8387654995318</v>
      </c>
      <c r="AK14" s="342"/>
      <c r="AL14" s="341">
        <v>8013028236627</v>
      </c>
      <c r="AM14" s="334">
        <f t="shared" si="3"/>
        <v>8013028236627</v>
      </c>
      <c r="AN14" s="353">
        <f t="shared" si="4"/>
        <v>-374626758691</v>
      </c>
      <c r="AO14" s="352">
        <f t="shared" si="5"/>
        <v>-4.4664063901068585E-2</v>
      </c>
      <c r="AP14" s="329">
        <f t="shared" si="6"/>
        <v>8.3876455215269026</v>
      </c>
      <c r="AQ14" s="329">
        <f t="shared" si="7"/>
        <v>9.7169739781471094</v>
      </c>
      <c r="AR14" s="328">
        <f t="shared" si="8"/>
        <v>1.3293284566202068</v>
      </c>
    </row>
    <row r="15" spans="2:44">
      <c r="B15" s="321" t="s">
        <v>277</v>
      </c>
      <c r="C15" s="322">
        <v>2043239104310</v>
      </c>
      <c r="D15" s="322">
        <v>1792332220476</v>
      </c>
      <c r="E15" s="327">
        <f t="shared" si="9"/>
        <v>-12.27985913663937</v>
      </c>
      <c r="F15" s="322">
        <f t="shared" si="10"/>
        <v>-250906883834</v>
      </c>
      <c r="G15" s="329">
        <f t="shared" si="0"/>
        <v>0.40590619898250363</v>
      </c>
      <c r="H15" s="329">
        <f t="shared" si="1"/>
        <v>0.34269747184076393</v>
      </c>
      <c r="I15" s="328">
        <f t="shared" si="11"/>
        <v>-6.3208727141739696E-2</v>
      </c>
      <c r="AH15" s="340" t="s">
        <v>100</v>
      </c>
      <c r="AI15" s="341">
        <v>1142431221579</v>
      </c>
      <c r="AJ15" s="334">
        <f t="shared" si="2"/>
        <v>1142431221579</v>
      </c>
      <c r="AK15" s="342"/>
      <c r="AL15" s="341">
        <v>776132314128</v>
      </c>
      <c r="AM15" s="334">
        <f t="shared" si="3"/>
        <v>776132314128</v>
      </c>
      <c r="AN15" s="353">
        <f t="shared" si="4"/>
        <v>-366298907451</v>
      </c>
      <c r="AO15" s="352">
        <f t="shared" si="5"/>
        <v>-0.32063103715313701</v>
      </c>
      <c r="AP15" s="329">
        <f t="shared" si="6"/>
        <v>1.1424299312118185</v>
      </c>
      <c r="AQ15" s="329">
        <f t="shared" si="7"/>
        <v>0.94117445705588254</v>
      </c>
      <c r="AR15" s="328">
        <f t="shared" si="8"/>
        <v>-0.20125547415593592</v>
      </c>
    </row>
    <row r="16" spans="2:44">
      <c r="B16" s="321" t="s">
        <v>276</v>
      </c>
      <c r="C16" s="322">
        <v>2633632636862</v>
      </c>
      <c r="D16" s="322">
        <v>1780039595301</v>
      </c>
      <c r="E16" s="327">
        <f t="shared" si="9"/>
        <v>-32.41124178116447</v>
      </c>
      <c r="F16" s="322">
        <f t="shared" si="10"/>
        <v>-853593041561</v>
      </c>
      <c r="G16" s="329">
        <f t="shared" si="0"/>
        <v>0.52319271439645132</v>
      </c>
      <c r="H16" s="329">
        <f t="shared" si="1"/>
        <v>0.34034709755097969</v>
      </c>
      <c r="I16" s="328">
        <f t="shared" si="11"/>
        <v>-0.18284561684547163</v>
      </c>
      <c r="AH16" s="340" t="s">
        <v>113</v>
      </c>
      <c r="AI16" s="341">
        <v>1028921580765</v>
      </c>
      <c r="AJ16" s="334">
        <f t="shared" si="2"/>
        <v>1028921580765</v>
      </c>
      <c r="AK16" s="342"/>
      <c r="AL16" s="341">
        <v>734015568750</v>
      </c>
      <c r="AM16" s="334">
        <f t="shared" si="3"/>
        <v>734015568750</v>
      </c>
      <c r="AN16" s="353">
        <f t="shared" si="4"/>
        <v>-294906012015</v>
      </c>
      <c r="AO16" s="352">
        <f t="shared" si="5"/>
        <v>-0.28661660667641775</v>
      </c>
      <c r="AP16" s="329">
        <f t="shared" si="6"/>
        <v>1.0289204186060752</v>
      </c>
      <c r="AQ16" s="329">
        <f t="shared" si="7"/>
        <v>0.89010171566560115</v>
      </c>
      <c r="AR16" s="328">
        <f t="shared" si="8"/>
        <v>-0.13881870294047405</v>
      </c>
    </row>
    <row r="17" spans="2:44">
      <c r="B17" s="321" t="s">
        <v>196</v>
      </c>
      <c r="C17" s="322">
        <v>3986511581349</v>
      </c>
      <c r="D17" s="322">
        <v>4323376505648</v>
      </c>
      <c r="E17" s="327">
        <f t="shared" si="9"/>
        <v>8.4501177890723191</v>
      </c>
      <c r="F17" s="322">
        <f t="shared" si="10"/>
        <v>336864924299</v>
      </c>
      <c r="G17" s="329">
        <f t="shared" si="0"/>
        <v>0.79195320790982526</v>
      </c>
      <c r="H17" s="329">
        <f t="shared" si="1"/>
        <v>0.82663815411846242</v>
      </c>
      <c r="I17" s="328">
        <f t="shared" si="11"/>
        <v>3.4684946208637157E-2</v>
      </c>
      <c r="AH17" s="340" t="s">
        <v>106</v>
      </c>
      <c r="AI17" s="341">
        <v>671407754269</v>
      </c>
      <c r="AJ17" s="334">
        <f t="shared" si="2"/>
        <v>671407754269</v>
      </c>
      <c r="AK17" s="342"/>
      <c r="AL17" s="341">
        <v>483426210955</v>
      </c>
      <c r="AM17" s="334">
        <f t="shared" si="3"/>
        <v>483426210955</v>
      </c>
      <c r="AN17" s="353">
        <f t="shared" si="4"/>
        <v>-187981543314</v>
      </c>
      <c r="AO17" s="352">
        <f t="shared" si="5"/>
        <v>-0.27998119193405246</v>
      </c>
      <c r="AP17" s="329">
        <f t="shared" si="6"/>
        <v>0.6714069959191622</v>
      </c>
      <c r="AQ17" s="329">
        <f t="shared" si="7"/>
        <v>0.58622530377870319</v>
      </c>
      <c r="AR17" s="328">
        <f t="shared" si="8"/>
        <v>-8.5181692140459009E-2</v>
      </c>
    </row>
    <row r="18" spans="2:44">
      <c r="B18" s="321" t="s">
        <v>272</v>
      </c>
      <c r="C18" s="322">
        <v>4145123345410</v>
      </c>
      <c r="D18" s="322">
        <v>2697652453010</v>
      </c>
      <c r="E18" s="327">
        <f t="shared" si="9"/>
        <v>-34.919850913551734</v>
      </c>
      <c r="F18" s="322">
        <f t="shared" si="10"/>
        <v>-1447470892400</v>
      </c>
      <c r="G18" s="329">
        <f t="shared" si="0"/>
        <v>0.82346273517371915</v>
      </c>
      <c r="H18" s="329">
        <f t="shared" si="1"/>
        <v>0.51579649408190797</v>
      </c>
      <c r="I18" s="328">
        <f t="shared" si="11"/>
        <v>-0.30766624109181118</v>
      </c>
      <c r="AH18" s="340" t="s">
        <v>428</v>
      </c>
      <c r="AI18" s="341">
        <v>10197844499904</v>
      </c>
      <c r="AJ18" s="334">
        <f t="shared" si="2"/>
        <v>10197844499904</v>
      </c>
      <c r="AK18" s="342"/>
      <c r="AL18" s="341">
        <v>10050656221051</v>
      </c>
      <c r="AM18" s="346">
        <f t="shared" si="3"/>
        <v>10050656221051</v>
      </c>
      <c r="AN18" s="353">
        <f t="shared" si="4"/>
        <v>-147188278853</v>
      </c>
      <c r="AO18" s="352">
        <f t="shared" si="5"/>
        <v>-1.4433273507395206E-2</v>
      </c>
      <c r="AP18" s="329">
        <f t="shared" si="6"/>
        <v>10.197832981517934</v>
      </c>
      <c r="AQ18" s="329">
        <f t="shared" si="7"/>
        <v>12.187897269205768</v>
      </c>
      <c r="AR18" s="328">
        <f t="shared" si="8"/>
        <v>1.9900642876878347</v>
      </c>
    </row>
    <row r="19" spans="2:44">
      <c r="B19" s="321" t="s">
        <v>271</v>
      </c>
      <c r="C19" s="322">
        <v>4295635660645</v>
      </c>
      <c r="D19" s="322">
        <v>4505791144917</v>
      </c>
      <c r="E19" s="327">
        <f t="shared" si="9"/>
        <v>4.8923023476447502</v>
      </c>
      <c r="F19" s="322">
        <f t="shared" si="10"/>
        <v>210155484272</v>
      </c>
      <c r="G19" s="329">
        <f t="shared" si="0"/>
        <v>0.85336324052731394</v>
      </c>
      <c r="H19" s="329">
        <f t="shared" si="1"/>
        <v>0.86151619457885742</v>
      </c>
      <c r="I19" s="328">
        <f t="shared" si="11"/>
        <v>8.1529540515434817E-3</v>
      </c>
      <c r="AH19" s="340" t="s">
        <v>108</v>
      </c>
      <c r="AI19" s="341">
        <v>518202036862</v>
      </c>
      <c r="AJ19" s="334">
        <f t="shared" si="2"/>
        <v>518202036862</v>
      </c>
      <c r="AK19" s="342"/>
      <c r="AL19" s="341">
        <v>379308724194</v>
      </c>
      <c r="AM19" s="334">
        <f t="shared" si="3"/>
        <v>379308724194</v>
      </c>
      <c r="AN19" s="353">
        <f t="shared" si="4"/>
        <v>-138893312668</v>
      </c>
      <c r="AO19" s="352">
        <f t="shared" si="5"/>
        <v>-0.26802926809990146</v>
      </c>
      <c r="AP19" s="329">
        <f t="shared" si="6"/>
        <v>0.51820145155682884</v>
      </c>
      <c r="AQ19" s="329">
        <f t="shared" si="7"/>
        <v>0.45996755456695443</v>
      </c>
      <c r="AR19" s="328">
        <f t="shared" si="8"/>
        <v>-5.8233896989874412E-2</v>
      </c>
    </row>
    <row r="20" spans="2:44">
      <c r="B20" s="321" t="s">
        <v>270</v>
      </c>
      <c r="C20" s="322">
        <v>5084420705463</v>
      </c>
      <c r="D20" s="322">
        <v>5651107007859</v>
      </c>
      <c r="E20" s="327">
        <f t="shared" si="9"/>
        <v>11.145543125239787</v>
      </c>
      <c r="F20" s="322">
        <f t="shared" si="10"/>
        <v>566686302396</v>
      </c>
      <c r="G20" s="329">
        <f t="shared" si="0"/>
        <v>1.0100618563089652</v>
      </c>
      <c r="H20" s="329">
        <f t="shared" si="1"/>
        <v>1.0805028568758217</v>
      </c>
      <c r="I20" s="328">
        <f t="shared" si="11"/>
        <v>7.0441000566856538E-2</v>
      </c>
      <c r="AH20" s="340" t="s">
        <v>110</v>
      </c>
      <c r="AI20" s="341">
        <v>552161660645</v>
      </c>
      <c r="AJ20" s="334">
        <f t="shared" si="2"/>
        <v>552161660645</v>
      </c>
      <c r="AK20" s="342"/>
      <c r="AL20" s="341">
        <v>419702144917</v>
      </c>
      <c r="AM20" s="334">
        <f t="shared" si="3"/>
        <v>419702144917</v>
      </c>
      <c r="AN20" s="353">
        <f t="shared" si="4"/>
        <v>-132459515728</v>
      </c>
      <c r="AO20" s="352">
        <f t="shared" si="5"/>
        <v>-0.2398926350179208</v>
      </c>
      <c r="AP20" s="329">
        <f t="shared" si="6"/>
        <v>0.55216103698269781</v>
      </c>
      <c r="AQ20" s="329">
        <f t="shared" si="7"/>
        <v>0.50895051162925964</v>
      </c>
      <c r="AR20" s="328">
        <f t="shared" si="8"/>
        <v>-4.3210525353438167E-2</v>
      </c>
    </row>
    <row r="21" spans="2:44">
      <c r="B21" s="321" t="s">
        <v>190</v>
      </c>
      <c r="C21" s="322">
        <v>6494329045967</v>
      </c>
      <c r="D21" s="322">
        <v>7416397579661</v>
      </c>
      <c r="E21" s="327">
        <f t="shared" si="9"/>
        <v>14.19805690730449</v>
      </c>
      <c r="F21" s="322">
        <f t="shared" si="10"/>
        <v>922068533694</v>
      </c>
      <c r="G21" s="329">
        <f t="shared" si="0"/>
        <v>1.2901517068803059</v>
      </c>
      <c r="H21" s="329">
        <f t="shared" si="1"/>
        <v>1.4180299119104174</v>
      </c>
      <c r="I21" s="328">
        <f t="shared" si="11"/>
        <v>0.12787820503011149</v>
      </c>
      <c r="AH21" s="340" t="s">
        <v>432</v>
      </c>
      <c r="AI21" s="341">
        <v>369724229073</v>
      </c>
      <c r="AJ21" s="334">
        <f t="shared" si="2"/>
        <v>369724229073</v>
      </c>
      <c r="AK21" s="342"/>
      <c r="AL21" s="341">
        <v>266987639124</v>
      </c>
      <c r="AM21" s="334">
        <f t="shared" si="3"/>
        <v>266987639124</v>
      </c>
      <c r="AN21" s="353">
        <f t="shared" si="4"/>
        <v>-102736589949</v>
      </c>
      <c r="AO21" s="352">
        <f t="shared" si="5"/>
        <v>-0.27787356594559354</v>
      </c>
      <c r="AP21" s="329">
        <f t="shared" si="6"/>
        <v>0.36972381147235817</v>
      </c>
      <c r="AQ21" s="329">
        <f t="shared" si="7"/>
        <v>0.32376173716653306</v>
      </c>
      <c r="AR21" s="328">
        <f t="shared" si="8"/>
        <v>-4.5962074305825107E-2</v>
      </c>
    </row>
    <row r="22" spans="2:44">
      <c r="B22" s="321" t="s">
        <v>267</v>
      </c>
      <c r="C22" s="322">
        <v>9215078896022</v>
      </c>
      <c r="D22" s="322">
        <v>11025883578134</v>
      </c>
      <c r="E22" s="327">
        <f t="shared" si="9"/>
        <v>19.650452291772513</v>
      </c>
      <c r="F22" s="322">
        <f t="shared" si="10"/>
        <v>1810804682112</v>
      </c>
      <c r="G22" s="329">
        <f t="shared" si="0"/>
        <v>1.8306509698830991</v>
      </c>
      <c r="H22" s="329">
        <f t="shared" si="1"/>
        <v>2.1081707865708226</v>
      </c>
      <c r="I22" s="328">
        <f t="shared" si="11"/>
        <v>0.27751981668772352</v>
      </c>
      <c r="AH22" s="340" t="s">
        <v>117</v>
      </c>
      <c r="AI22" s="341">
        <v>263000000000</v>
      </c>
      <c r="AJ22" s="334">
        <f t="shared" si="2"/>
        <v>263000000000</v>
      </c>
      <c r="AK22" s="342"/>
      <c r="AL22" s="341">
        <v>200000000000</v>
      </c>
      <c r="AM22" s="334">
        <f t="shared" si="3"/>
        <v>200000000000</v>
      </c>
      <c r="AN22" s="353">
        <f t="shared" si="4"/>
        <v>-63000000000</v>
      </c>
      <c r="AO22" s="352">
        <f t="shared" si="5"/>
        <v>-0.23954372623574149</v>
      </c>
      <c r="AP22" s="329">
        <f t="shared" si="6"/>
        <v>0.26299970294354502</v>
      </c>
      <c r="AQ22" s="329">
        <f t="shared" si="7"/>
        <v>0.24252938317954478</v>
      </c>
      <c r="AR22" s="328">
        <f t="shared" si="8"/>
        <v>-2.0470319764000239E-2</v>
      </c>
    </row>
    <row r="23" spans="2:44">
      <c r="B23" s="323" t="s">
        <v>273</v>
      </c>
      <c r="C23" s="324">
        <v>9229491218810</v>
      </c>
      <c r="D23" s="324">
        <v>5042402772000</v>
      </c>
      <c r="E23" s="327">
        <f t="shared" si="9"/>
        <v>-45.366405878111451</v>
      </c>
      <c r="F23" s="322">
        <f t="shared" si="10"/>
        <v>-4187088446810</v>
      </c>
      <c r="G23" s="329">
        <f t="shared" si="0"/>
        <v>1.8335140959602407</v>
      </c>
      <c r="H23" s="329">
        <f t="shared" si="1"/>
        <v>0.96411740090703724</v>
      </c>
      <c r="I23" s="328">
        <f t="shared" si="11"/>
        <v>-0.86939669505320349</v>
      </c>
      <c r="AH23" s="340" t="s">
        <v>101</v>
      </c>
      <c r="AI23" s="341">
        <v>2114478420767</v>
      </c>
      <c r="AJ23" s="334">
        <f t="shared" si="2"/>
        <v>2114478420767</v>
      </c>
      <c r="AK23" s="342"/>
      <c r="AL23" s="341">
        <v>2099700884979</v>
      </c>
      <c r="AM23" s="334">
        <f t="shared" si="3"/>
        <v>2099700884979</v>
      </c>
      <c r="AN23" s="353">
        <f t="shared" si="4"/>
        <v>-14777535788</v>
      </c>
      <c r="AO23" s="352">
        <f t="shared" si="5"/>
        <v>-6.9887380466335802E-3</v>
      </c>
      <c r="AP23" s="329">
        <f t="shared" si="6"/>
        <v>2.1144760324800655</v>
      </c>
      <c r="AQ23" s="329">
        <f t="shared" si="7"/>
        <v>2.5461958024775058</v>
      </c>
      <c r="AR23" s="328">
        <f t="shared" si="8"/>
        <v>0.43171976999744022</v>
      </c>
    </row>
    <row r="24" spans="2:44">
      <c r="B24" s="321" t="s">
        <v>430</v>
      </c>
      <c r="C24" s="322">
        <v>9763642341949</v>
      </c>
      <c r="D24" s="322">
        <v>8629551878690</v>
      </c>
      <c r="E24" s="327">
        <f t="shared" si="9"/>
        <v>-11.615444559930644</v>
      </c>
      <c r="F24" s="322">
        <f t="shared" si="10"/>
        <v>-1134090463259</v>
      </c>
      <c r="G24" s="329">
        <f t="shared" si="0"/>
        <v>1.9396275956569908</v>
      </c>
      <c r="H24" s="329">
        <f t="shared" si="1"/>
        <v>1.6499874176007301</v>
      </c>
      <c r="I24" s="328">
        <f t="shared" si="11"/>
        <v>-0.28964017805626074</v>
      </c>
      <c r="AH24" s="340" t="s">
        <v>119</v>
      </c>
      <c r="AI24" s="341">
        <v>41538191002</v>
      </c>
      <c r="AJ24" s="334">
        <f t="shared" si="2"/>
        <v>41538191002</v>
      </c>
      <c r="AK24" s="342"/>
      <c r="AL24" s="341">
        <v>38231000000</v>
      </c>
      <c r="AM24" s="334">
        <f t="shared" si="3"/>
        <v>38231000000</v>
      </c>
      <c r="AN24" s="353">
        <f t="shared" si="4"/>
        <v>-3307191002</v>
      </c>
      <c r="AO24" s="352">
        <f t="shared" si="5"/>
        <v>-7.9618079705030098E-2</v>
      </c>
      <c r="AP24" s="329">
        <f t="shared" si="6"/>
        <v>4.1538144084936252E-2</v>
      </c>
      <c r="AQ24" s="329">
        <f t="shared" si="7"/>
        <v>4.6360704241685882E-2</v>
      </c>
      <c r="AR24" s="328">
        <f t="shared" si="8"/>
        <v>4.8225601567496307E-3</v>
      </c>
    </row>
    <row r="25" spans="2:44">
      <c r="B25" s="321" t="s">
        <v>269</v>
      </c>
      <c r="C25" s="322">
        <v>12583394147436</v>
      </c>
      <c r="D25" s="322">
        <v>11219275490018</v>
      </c>
      <c r="E25" s="327">
        <f t="shared" si="9"/>
        <v>-10.840625680440553</v>
      </c>
      <c r="F25" s="322">
        <f t="shared" si="10"/>
        <v>-1364118657418</v>
      </c>
      <c r="G25" s="329">
        <f t="shared" si="0"/>
        <v>2.4997944087455624</v>
      </c>
      <c r="H25" s="329">
        <f t="shared" si="1"/>
        <v>2.1451477033053203</v>
      </c>
      <c r="I25" s="328">
        <f t="shared" si="11"/>
        <v>-0.35464670544024202</v>
      </c>
      <c r="AH25" s="340" t="s">
        <v>436</v>
      </c>
      <c r="AI25" s="341">
        <v>265794300973</v>
      </c>
      <c r="AJ25" s="334">
        <f t="shared" si="2"/>
        <v>265794300973</v>
      </c>
      <c r="AK25" s="342"/>
      <c r="AL25" s="341">
        <v>265794300973</v>
      </c>
      <c r="AM25" s="334">
        <f t="shared" si="3"/>
        <v>265794300973</v>
      </c>
      <c r="AN25" s="358">
        <f t="shared" si="4"/>
        <v>0</v>
      </c>
      <c r="AO25" s="359">
        <f t="shared" si="5"/>
        <v>0</v>
      </c>
      <c r="AP25" s="329">
        <f t="shared" si="6"/>
        <v>0.26579400076040383</v>
      </c>
      <c r="AQ25" s="329">
        <f t="shared" si="7"/>
        <v>0.32231463933809984</v>
      </c>
      <c r="AR25" s="328">
        <f t="shared" si="8"/>
        <v>5.6520638577696014E-2</v>
      </c>
    </row>
    <row r="26" spans="2:44">
      <c r="B26" s="323" t="s">
        <v>292</v>
      </c>
      <c r="C26" s="324">
        <v>12680276029060</v>
      </c>
      <c r="D26" s="324">
        <v>12019687581606</v>
      </c>
      <c r="E26" s="327">
        <f t="shared" si="9"/>
        <v>-5.2095746649370884</v>
      </c>
      <c r="F26" s="322">
        <f t="shared" si="10"/>
        <v>-660588447454</v>
      </c>
      <c r="G26" s="329">
        <f t="shared" si="0"/>
        <v>2.5190407887885633</v>
      </c>
      <c r="H26" s="329">
        <f t="shared" si="1"/>
        <v>2.2981880811350166</v>
      </c>
      <c r="I26" s="328">
        <f t="shared" si="11"/>
        <v>-0.2208527076535467</v>
      </c>
      <c r="AH26" s="340" t="s">
        <v>431</v>
      </c>
      <c r="AI26" s="341">
        <v>386215758847</v>
      </c>
      <c r="AJ26" s="334">
        <f t="shared" si="2"/>
        <v>386215758847</v>
      </c>
      <c r="AK26" s="342"/>
      <c r="AL26" s="341">
        <v>403852688136</v>
      </c>
      <c r="AM26" s="334">
        <f t="shared" si="3"/>
        <v>403852688136</v>
      </c>
      <c r="AN26" s="358">
        <f t="shared" si="4"/>
        <v>17636929289</v>
      </c>
      <c r="AO26" s="359">
        <f t="shared" si="5"/>
        <v>4.5666001153481961E-2</v>
      </c>
      <c r="AP26" s="329">
        <f t="shared" si="6"/>
        <v>0.38621532261930347</v>
      </c>
      <c r="AQ26" s="329">
        <f t="shared" si="7"/>
        <v>0.48973071674512569</v>
      </c>
      <c r="AR26" s="328">
        <f t="shared" si="8"/>
        <v>0.10351539412582222</v>
      </c>
    </row>
    <row r="27" spans="2:44">
      <c r="B27" s="323" t="s">
        <v>266</v>
      </c>
      <c r="C27" s="324">
        <v>15197086461291</v>
      </c>
      <c r="D27" s="324">
        <v>10067959422207</v>
      </c>
      <c r="E27" s="327">
        <f t="shared" si="9"/>
        <v>-33.750726181288556</v>
      </c>
      <c r="F27" s="322">
        <f t="shared" si="10"/>
        <v>-5129127039084</v>
      </c>
      <c r="G27" s="329">
        <f t="shared" si="0"/>
        <v>3.0190258145016391</v>
      </c>
      <c r="H27" s="329">
        <f t="shared" si="1"/>
        <v>1.9250137899487354</v>
      </c>
      <c r="I27" s="328">
        <f t="shared" si="11"/>
        <v>-1.0940120245529037</v>
      </c>
      <c r="AH27" s="340" t="s">
        <v>111</v>
      </c>
      <c r="AI27" s="341">
        <v>375620740303</v>
      </c>
      <c r="AJ27" s="334">
        <f t="shared" si="2"/>
        <v>375620740303</v>
      </c>
      <c r="AK27" s="342"/>
      <c r="AL27" s="341">
        <v>397466162270</v>
      </c>
      <c r="AM27" s="334">
        <f t="shared" si="3"/>
        <v>397466162270</v>
      </c>
      <c r="AN27" s="358">
        <f t="shared" si="4"/>
        <v>21845421967</v>
      </c>
      <c r="AO27" s="359">
        <f t="shared" si="5"/>
        <v>5.8158188893877583E-2</v>
      </c>
      <c r="AP27" s="329">
        <f t="shared" si="6"/>
        <v>0.37562031604229457</v>
      </c>
      <c r="AQ27" s="329">
        <f t="shared" si="7"/>
        <v>0.48198611585041973</v>
      </c>
      <c r="AR27" s="328">
        <f t="shared" si="8"/>
        <v>0.10636579980812516</v>
      </c>
    </row>
    <row r="28" spans="2:44">
      <c r="B28" s="321" t="s">
        <v>209</v>
      </c>
      <c r="C28" s="322">
        <v>17083376011650</v>
      </c>
      <c r="D28" s="322">
        <v>17136077382313</v>
      </c>
      <c r="E28" s="327">
        <f t="shared" si="9"/>
        <v>0.30849505757561957</v>
      </c>
      <c r="F28" s="322">
        <f t="shared" si="10"/>
        <v>52701370663</v>
      </c>
      <c r="G28" s="329">
        <f t="shared" si="0"/>
        <v>3.3937526978857537</v>
      </c>
      <c r="H28" s="329">
        <f t="shared" si="1"/>
        <v>3.2764519485270251</v>
      </c>
      <c r="I28" s="328">
        <f t="shared" si="11"/>
        <v>-0.11730074935872858</v>
      </c>
      <c r="AH28" s="340" t="s">
        <v>116</v>
      </c>
      <c r="AI28" s="341">
        <v>310408411808</v>
      </c>
      <c r="AJ28" s="334">
        <f t="shared" si="2"/>
        <v>310408411808</v>
      </c>
      <c r="AK28" s="342"/>
      <c r="AL28" s="341">
        <v>341063272105</v>
      </c>
      <c r="AM28" s="334">
        <f t="shared" si="3"/>
        <v>341063272105</v>
      </c>
      <c r="AN28" s="358">
        <f t="shared" si="4"/>
        <v>30654860297</v>
      </c>
      <c r="AO28" s="359">
        <f t="shared" si="5"/>
        <v>9.8756538582341236E-2</v>
      </c>
      <c r="AP28" s="329">
        <f t="shared" si="6"/>
        <v>0.31040806120411252</v>
      </c>
      <c r="AQ28" s="329">
        <f t="shared" si="7"/>
        <v>0.41358932504411444</v>
      </c>
      <c r="AR28" s="328">
        <f t="shared" si="8"/>
        <v>0.10318126384000192</v>
      </c>
    </row>
    <row r="29" spans="2:44">
      <c r="B29" s="321" t="s">
        <v>208</v>
      </c>
      <c r="C29" s="322">
        <v>44346084457781</v>
      </c>
      <c r="D29" s="322">
        <v>53418700375973</v>
      </c>
      <c r="E29" s="327">
        <f t="shared" si="9"/>
        <v>20.458662876605139</v>
      </c>
      <c r="F29" s="322">
        <f t="shared" si="10"/>
        <v>9072615918192</v>
      </c>
      <c r="G29" s="329">
        <f t="shared" si="0"/>
        <v>8.8097132362262958</v>
      </c>
      <c r="H29" s="329">
        <f t="shared" si="1"/>
        <v>10.21376135446779</v>
      </c>
      <c r="I29" s="328">
        <f t="shared" si="11"/>
        <v>1.4040481182414943</v>
      </c>
      <c r="AH29" s="340" t="s">
        <v>102</v>
      </c>
      <c r="AI29" s="341">
        <v>755242872615</v>
      </c>
      <c r="AJ29" s="334">
        <f t="shared" si="2"/>
        <v>755242872615</v>
      </c>
      <c r="AK29" s="342"/>
      <c r="AL29" s="341">
        <v>807291487859</v>
      </c>
      <c r="AM29" s="334">
        <f t="shared" si="3"/>
        <v>807291487859</v>
      </c>
      <c r="AN29" s="358">
        <f t="shared" si="4"/>
        <v>52048615244</v>
      </c>
      <c r="AO29" s="359">
        <f t="shared" si="5"/>
        <v>6.8916393826774724E-2</v>
      </c>
      <c r="AP29" s="329">
        <f t="shared" si="6"/>
        <v>0.75524201957404802</v>
      </c>
      <c r="AQ29" s="329">
        <f t="shared" si="7"/>
        <v>0.97895953298270111</v>
      </c>
      <c r="AR29" s="328">
        <f t="shared" si="8"/>
        <v>0.22371751340865309</v>
      </c>
    </row>
    <row r="30" spans="2:44">
      <c r="B30" s="321" t="s">
        <v>191</v>
      </c>
      <c r="C30" s="322">
        <v>51711765363164</v>
      </c>
      <c r="D30" s="322">
        <v>33222084500119</v>
      </c>
      <c r="E30" s="327">
        <f t="shared" si="9"/>
        <v>-35.755269102098396</v>
      </c>
      <c r="F30" s="322">
        <f t="shared" si="10"/>
        <v>-18489680863045</v>
      </c>
      <c r="G30" s="329">
        <f t="shared" si="0"/>
        <v>10.272966133508557</v>
      </c>
      <c r="H30" s="329">
        <f t="shared" si="1"/>
        <v>6.3521283818952918</v>
      </c>
      <c r="I30" s="328">
        <f t="shared" si="11"/>
        <v>-3.9208377516132655</v>
      </c>
      <c r="AH30" s="340" t="s">
        <v>115</v>
      </c>
      <c r="AI30" s="341">
        <v>270962182306</v>
      </c>
      <c r="AJ30" s="334">
        <f t="shared" si="2"/>
        <v>270962182306</v>
      </c>
      <c r="AK30" s="342"/>
      <c r="AL30" s="341">
        <v>339663397000</v>
      </c>
      <c r="AM30" s="334">
        <f t="shared" si="3"/>
        <v>339663397000</v>
      </c>
      <c r="AN30" s="358">
        <f t="shared" si="4"/>
        <v>68701214694</v>
      </c>
      <c r="AO30" s="359">
        <f t="shared" si="5"/>
        <v>0.25354539924842756</v>
      </c>
      <c r="AP30" s="329">
        <f t="shared" si="6"/>
        <v>0.27096187625632201</v>
      </c>
      <c r="AQ30" s="329">
        <f t="shared" si="7"/>
        <v>0.41189177081539424</v>
      </c>
      <c r="AR30" s="328">
        <f t="shared" si="8"/>
        <v>0.14092989455907223</v>
      </c>
    </row>
    <row r="31" spans="2:44">
      <c r="B31" s="321" t="s">
        <v>264</v>
      </c>
      <c r="C31" s="322">
        <v>54157335373887</v>
      </c>
      <c r="D31" s="322">
        <v>61137090968439</v>
      </c>
      <c r="E31" s="327">
        <f t="shared" si="9"/>
        <v>12.88792283882827</v>
      </c>
      <c r="F31" s="322">
        <f t="shared" si="10"/>
        <v>6979755594552</v>
      </c>
      <c r="G31" s="329">
        <f t="shared" si="0"/>
        <v>10.75879866544485</v>
      </c>
      <c r="H31" s="329">
        <f t="shared" si="1"/>
        <v>11.68953292878852</v>
      </c>
      <c r="I31" s="328">
        <f t="shared" si="11"/>
        <v>0.93073426334366971</v>
      </c>
      <c r="AH31" s="340" t="s">
        <v>118</v>
      </c>
      <c r="AI31" s="341">
        <v>115949623725</v>
      </c>
      <c r="AJ31" s="334">
        <f t="shared" si="2"/>
        <v>115949623725</v>
      </c>
      <c r="AK31" s="342"/>
      <c r="AL31" s="341">
        <v>193398930347</v>
      </c>
      <c r="AM31" s="334">
        <f t="shared" si="3"/>
        <v>193398930347</v>
      </c>
      <c r="AN31" s="358">
        <f t="shared" si="4"/>
        <v>77449306622</v>
      </c>
      <c r="AO31" s="360">
        <f t="shared" si="5"/>
        <v>0.66795651537160694</v>
      </c>
      <c r="AP31" s="329">
        <f t="shared" si="6"/>
        <v>0.1159494927608016</v>
      </c>
      <c r="AQ31" s="329">
        <f t="shared" si="7"/>
        <v>0.23452461642320824</v>
      </c>
      <c r="AR31" s="328">
        <f t="shared" si="8"/>
        <v>0.11857512366240663</v>
      </c>
    </row>
    <row r="32" spans="2:44">
      <c r="B32" s="321" t="s">
        <v>265</v>
      </c>
      <c r="C32" s="322">
        <v>61515276663318</v>
      </c>
      <c r="D32" s="322">
        <v>67083777313252</v>
      </c>
      <c r="E32" s="327">
        <f t="shared" si="9"/>
        <v>9.0522240197523871</v>
      </c>
      <c r="F32" s="322">
        <f t="shared" si="10"/>
        <v>5568500649934</v>
      </c>
      <c r="G32" s="329">
        <f t="shared" si="0"/>
        <v>12.220514024567219</v>
      </c>
      <c r="H32" s="329">
        <f t="shared" si="1"/>
        <v>12.826551140544032</v>
      </c>
      <c r="I32" s="328">
        <f t="shared" si="11"/>
        <v>0.60603711597681276</v>
      </c>
      <c r="AH32" s="340" t="s">
        <v>103</v>
      </c>
      <c r="AI32" s="341">
        <v>1148691817886</v>
      </c>
      <c r="AJ32" s="334">
        <f t="shared" si="2"/>
        <v>1148691817886</v>
      </c>
      <c r="AK32" s="342"/>
      <c r="AL32" s="341">
        <v>1300000000000</v>
      </c>
      <c r="AM32" s="334">
        <f t="shared" si="3"/>
        <v>1300000000000</v>
      </c>
      <c r="AN32" s="358">
        <f t="shared" si="4"/>
        <v>151308182114</v>
      </c>
      <c r="AO32" s="359">
        <f t="shared" si="5"/>
        <v>0.1317221727864839</v>
      </c>
      <c r="AP32" s="329">
        <f t="shared" si="6"/>
        <v>1.1486905204475235</v>
      </c>
      <c r="AQ32" s="329">
        <f t="shared" si="7"/>
        <v>1.5764409906670409</v>
      </c>
      <c r="AR32" s="328">
        <f t="shared" si="8"/>
        <v>0.4277504702195174</v>
      </c>
    </row>
    <row r="33" spans="2:44">
      <c r="B33" s="321" t="s">
        <v>188</v>
      </c>
      <c r="C33" s="322">
        <v>70448756151855</v>
      </c>
      <c r="D33" s="322">
        <v>79244347975226</v>
      </c>
      <c r="E33" s="327">
        <f t="shared" si="9"/>
        <v>12.48509172314094</v>
      </c>
      <c r="F33" s="322">
        <f t="shared" si="10"/>
        <v>8795591823371</v>
      </c>
      <c r="G33" s="329">
        <f t="shared" si="0"/>
        <v>13.995222963541234</v>
      </c>
      <c r="H33" s="329">
        <f t="shared" si="1"/>
        <v>15.151676345787898</v>
      </c>
      <c r="I33" s="328">
        <f t="shared" si="11"/>
        <v>1.1564533822466636</v>
      </c>
      <c r="AH33" s="340" t="s">
        <v>92</v>
      </c>
      <c r="AI33" s="341">
        <v>5876878602781</v>
      </c>
      <c r="AJ33" s="334">
        <f t="shared" si="2"/>
        <v>5876878602781</v>
      </c>
      <c r="AK33" s="342"/>
      <c r="AL33" s="341">
        <v>6642020890664</v>
      </c>
      <c r="AM33" s="334">
        <f t="shared" si="3"/>
        <v>6642020890664</v>
      </c>
      <c r="AN33" s="358">
        <f t="shared" si="4"/>
        <v>765142287883</v>
      </c>
      <c r="AO33" s="359">
        <f t="shared" si="5"/>
        <v>0.13019535362206169</v>
      </c>
      <c r="AP33" s="329">
        <f t="shared" si="6"/>
        <v>5.8768719648923158</v>
      </c>
      <c r="AQ33" s="329">
        <f t="shared" si="7"/>
        <v>8.0544261483919524</v>
      </c>
      <c r="AR33" s="328">
        <f t="shared" si="8"/>
        <v>2.1775541834996366</v>
      </c>
    </row>
    <row r="34" spans="2:44">
      <c r="B34" s="325" t="s">
        <v>433</v>
      </c>
      <c r="C34" s="326">
        <v>503377161874306</v>
      </c>
      <c r="D34" s="326">
        <v>523007132456704</v>
      </c>
      <c r="E34" s="327">
        <f t="shared" si="9"/>
        <v>3.8996545868919652</v>
      </c>
      <c r="F34" s="322">
        <f t="shared" si="10"/>
        <v>19629970582398</v>
      </c>
      <c r="G34" s="329">
        <f t="shared" si="0"/>
        <v>100</v>
      </c>
      <c r="H34" s="329">
        <f t="shared" si="1"/>
        <v>100</v>
      </c>
      <c r="I34" s="328">
        <f t="shared" si="11"/>
        <v>0</v>
      </c>
      <c r="AH34" s="343" t="s">
        <v>434</v>
      </c>
      <c r="AI34" s="344">
        <f>SUM(AI3:AI33)</f>
        <v>100000112949350</v>
      </c>
      <c r="AJ34" s="347">
        <f t="shared" ref="AJ34" si="12">+AI34</f>
        <v>100000112949350</v>
      </c>
      <c r="AK34" s="345"/>
      <c r="AL34" s="344">
        <f>SUM(AL3:AL33)</f>
        <v>82464234798280</v>
      </c>
      <c r="AM34" s="348"/>
      <c r="AN34" s="361">
        <f t="shared" ref="AN34" si="13">+AL34-AI34</f>
        <v>-17535878151070</v>
      </c>
      <c r="AO34" s="362">
        <f t="shared" ref="AO34" si="14">(AL34/AI34-1)</f>
        <v>-0.17535858344431987</v>
      </c>
      <c r="AP34" s="329">
        <f t="shared" ref="AP34" si="15">+AI34/AI$34*100</f>
        <v>100</v>
      </c>
      <c r="AQ34" s="329">
        <f t="shared" ref="AQ34" si="16">+AL34/AL$34*100</f>
        <v>100</v>
      </c>
      <c r="AR34" s="328">
        <f t="shared" si="8"/>
        <v>0</v>
      </c>
    </row>
    <row r="38" spans="2:44">
      <c r="AN38" s="363"/>
    </row>
  </sheetData>
  <sortState xmlns:xlrd2="http://schemas.microsoft.com/office/spreadsheetml/2017/richdata2" ref="AH3:AR33">
    <sortCondition ref="AN3:AN33"/>
  </sortState>
  <dataConsolidate/>
  <mergeCells count="3">
    <mergeCell ref="AH1:AH2"/>
    <mergeCell ref="AI1:AJ2"/>
    <mergeCell ref="AL1:AM2"/>
  </mergeCells>
  <conditionalFormatting sqref="E3:E33">
    <cfRule type="colorScale" priority="1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F3:F33">
    <cfRule type="colorScale" priority="1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3:I33"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J3:AJ33">
    <cfRule type="dataBar" priority="21">
      <dataBar>
        <cfvo type="min"/>
        <cfvo type="max"/>
        <color theme="8"/>
      </dataBar>
      <extLst>
        <ext xmlns:x14="http://schemas.microsoft.com/office/spreadsheetml/2009/9/main" uri="{B025F937-C7B1-47D3-B67F-A62EFF666E3E}">
          <x14:id>{53F41A0E-5268-4FF5-A377-1754006EB72C}</x14:id>
        </ext>
      </extLst>
    </cfRule>
    <cfRule type="dataBar" priority="22">
      <dataBar>
        <cfvo type="min"/>
        <cfvo type="max"/>
        <color theme="9" tint="-0.499984740745262"/>
      </dataBar>
      <extLst>
        <ext xmlns:x14="http://schemas.microsoft.com/office/spreadsheetml/2009/9/main" uri="{B025F937-C7B1-47D3-B67F-A62EFF666E3E}">
          <x14:id>{AFB719DA-3D34-408B-956A-C952D5E6EB47}</x14:id>
        </ext>
      </extLst>
    </cfRule>
  </conditionalFormatting>
  <conditionalFormatting sqref="AJ3:AK33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{D2C5EC93-A59E-4597-A0AD-A173276D058F}</x14:id>
        </ext>
      </extLst>
    </cfRule>
  </conditionalFormatting>
  <conditionalFormatting sqref="AM3:AM33">
    <cfRule type="dataBar" priority="30">
      <dataBar>
        <cfvo type="min"/>
        <cfvo type="max"/>
        <color rgb="FF0070C0"/>
      </dataBar>
      <extLst>
        <ext xmlns:x14="http://schemas.microsoft.com/office/spreadsheetml/2009/9/main" uri="{B025F937-C7B1-47D3-B67F-A62EFF666E3E}">
          <x14:id>{9447956B-14F4-4006-93E6-D5A3590592E4}</x14:id>
        </ext>
      </extLst>
    </cfRule>
    <cfRule type="dataBar" priority="31">
      <dataBar>
        <cfvo type="min"/>
        <cfvo type="max"/>
        <color theme="6"/>
      </dataBar>
      <extLst>
        <ext xmlns:x14="http://schemas.microsoft.com/office/spreadsheetml/2009/9/main" uri="{B025F937-C7B1-47D3-B67F-A62EFF666E3E}">
          <x14:id>{F8B587E5-112F-4A51-A672-68667FEFB951}</x14:id>
        </ext>
      </extLst>
    </cfRule>
    <cfRule type="dataBar" priority="32">
      <dataBar>
        <cfvo type="min"/>
        <cfvo type="max"/>
        <color theme="5"/>
      </dataBar>
      <extLst>
        <ext xmlns:x14="http://schemas.microsoft.com/office/spreadsheetml/2009/9/main" uri="{B025F937-C7B1-47D3-B67F-A62EFF666E3E}">
          <x14:id>{5986D278-D2B2-491C-923D-2DD760FADFA3}</x14:id>
        </ext>
      </extLst>
    </cfRule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{B9CB780E-0C7E-4CBF-A7BD-6A264B92D83B}</x14:id>
        </ext>
      </extLst>
    </cfRule>
  </conditionalFormatting>
  <conditionalFormatting sqref="AN3:AN34">
    <cfRule type="colorScale" priority="2">
      <colorScale>
        <cfvo type="min"/>
        <cfvo type="num" val="0"/>
        <cfvo type="num" val="2.3007E+18"/>
        <color rgb="FFFCB6B8"/>
        <color rgb="FFFCFCFF"/>
        <color rgb="FF5C72BC"/>
      </colorScale>
    </cfRule>
  </conditionalFormatting>
  <conditionalFormatting sqref="AO3:AO34">
    <cfRule type="colorScale" priority="1">
      <colorScale>
        <cfvo type="min"/>
        <cfvo type="num" val="0.05"/>
        <cfvo type="max"/>
        <color rgb="FFFCB6B8"/>
        <color rgb="FFFCFCFF"/>
        <color rgb="FF5C72BC"/>
      </colorScale>
    </cfRule>
  </conditionalFormatting>
  <conditionalFormatting sqref="AR3:AR34">
    <cfRule type="colorScale" priority="3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ignoredErrors>
    <ignoredError sqref="AI34 AL34" formulaRange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3F41A0E-5268-4FF5-A377-1754006EB7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B719DA-3D34-408B-956A-C952D5E6EB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AJ3:AJ33</xm:sqref>
        </x14:conditionalFormatting>
        <x14:conditionalFormatting xmlns:xm="http://schemas.microsoft.com/office/excel/2006/main">
          <x14:cfRule type="dataBar" id="{D2C5EC93-A59E-4597-A0AD-A173276D0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AJ3:AK33</xm:sqref>
        </x14:conditionalFormatting>
        <x14:conditionalFormatting xmlns:xm="http://schemas.microsoft.com/office/excel/2006/main">
          <x14:cfRule type="dataBar" id="{9447956B-14F4-4006-93E6-D5A3590592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B587E5-112F-4A51-A672-68667FEFB9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86D278-D2B2-491C-923D-2DD760FADF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CB780E-0C7E-4CBF-A7BD-6A264B92D8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AM3:AM33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7A026-EF98-4015-A3D5-95B801DD9CDA}">
  <dimension ref="A1:M97"/>
  <sheetViews>
    <sheetView showGridLines="0" workbookViewId="0">
      <selection activeCell="F52" sqref="F52"/>
    </sheetView>
  </sheetViews>
  <sheetFormatPr baseColWidth="10" defaultColWidth="11.42578125" defaultRowHeight="15" outlineLevelRow="1"/>
  <cols>
    <col min="1" max="1" width="49.42578125" customWidth="1"/>
    <col min="2" max="2" width="13.85546875" customWidth="1"/>
    <col min="3" max="3" width="17.5703125" customWidth="1"/>
    <col min="4" max="4" width="10.42578125" customWidth="1"/>
    <col min="6" max="6" width="11.7109375" bestFit="1" customWidth="1"/>
    <col min="7" max="7" width="8.42578125" customWidth="1"/>
    <col min="8" max="8" width="10" customWidth="1"/>
    <col min="9" max="9" width="10.28515625" customWidth="1"/>
    <col min="12" max="12" width="20.28515625" bestFit="1" customWidth="1"/>
  </cols>
  <sheetData>
    <row r="1" spans="1:13" ht="20.25" customHeight="1">
      <c r="A1" s="378" t="s">
        <v>133</v>
      </c>
      <c r="B1" s="373">
        <v>2024</v>
      </c>
      <c r="C1" s="373" t="s">
        <v>134</v>
      </c>
      <c r="D1" s="373">
        <v>2025</v>
      </c>
      <c r="E1" s="373" t="s">
        <v>135</v>
      </c>
      <c r="F1" s="142" t="s">
        <v>136</v>
      </c>
      <c r="G1" s="142" t="s">
        <v>137</v>
      </c>
      <c r="H1" s="373" t="s">
        <v>138</v>
      </c>
      <c r="I1" s="373" t="s">
        <v>139</v>
      </c>
      <c r="L1" s="126">
        <v>2024</v>
      </c>
      <c r="M1" s="126">
        <v>2025</v>
      </c>
    </row>
    <row r="2" spans="1:13" ht="17.25">
      <c r="A2" s="378"/>
      <c r="B2" s="373"/>
      <c r="C2" s="373"/>
      <c r="D2" s="373"/>
      <c r="E2" s="373"/>
      <c r="F2" s="142" t="s">
        <v>140</v>
      </c>
      <c r="G2" s="142" t="s">
        <v>141</v>
      </c>
      <c r="H2" s="373"/>
      <c r="I2" s="373"/>
      <c r="L2" s="127">
        <v>1684372.7457129182</v>
      </c>
      <c r="M2" s="127">
        <v>1779913.5870196747</v>
      </c>
    </row>
    <row r="3" spans="1:13">
      <c r="A3" s="163" t="s">
        <v>142</v>
      </c>
      <c r="B3" s="164">
        <f>+B4+B7+B10+B18+B19+B20+B21+B22</f>
        <v>308855.20162327297</v>
      </c>
      <c r="C3" s="165">
        <f t="shared" ref="C3:C34" si="0">(B3/$B$34)*100</f>
        <v>61.372833423904673</v>
      </c>
      <c r="D3" s="164">
        <f>+D4+D7+D10+D18+D19+D20+D21+D22</f>
        <v>327937.71126438992</v>
      </c>
      <c r="E3" s="165">
        <f t="shared" ref="E3:E34" si="1">(D3/$D$34)*100</f>
        <v>62.702340161974291</v>
      </c>
      <c r="F3" s="166">
        <f>+D3-B3</f>
        <v>19082.509641116951</v>
      </c>
      <c r="G3" s="165">
        <f>+(D3/B3-1)*100</f>
        <v>6.1784647112380187</v>
      </c>
      <c r="H3" s="165">
        <f>+(B3/$L$2)*100</f>
        <v>18.33651146454217</v>
      </c>
      <c r="I3" s="165">
        <f>+(D3/$M$2)*100</f>
        <v>18.424361365401779</v>
      </c>
    </row>
    <row r="4" spans="1:13">
      <c r="A4" s="143" t="s">
        <v>143</v>
      </c>
      <c r="B4" s="144">
        <f>+B5+B6</f>
        <v>55012.575881256998</v>
      </c>
      <c r="C4" s="145">
        <f t="shared" si="0"/>
        <v>10.931587481885852</v>
      </c>
      <c r="D4" s="144">
        <f>+D5+D6</f>
        <v>60156.000903383996</v>
      </c>
      <c r="E4" s="145">
        <f t="shared" si="1"/>
        <v>11.501946564440761</v>
      </c>
      <c r="F4" s="151">
        <f t="shared" ref="F4:F34" si="2">+D4-B4</f>
        <v>5143.4250221269976</v>
      </c>
      <c r="G4" s="145">
        <f t="shared" ref="G4:G34" si="3">+(D4/B4-1)*100</f>
        <v>9.3495440628501569</v>
      </c>
      <c r="H4" s="145">
        <f t="shared" ref="H4:H34" si="4">+(B4/$L$2)*100</f>
        <v>3.2660571136214083</v>
      </c>
      <c r="I4" s="145">
        <f t="shared" ref="I4:I34" si="5">+(D4/$M$2)*100</f>
        <v>3.3797146862680276</v>
      </c>
      <c r="L4" s="141">
        <v>1000000000</v>
      </c>
    </row>
    <row r="5" spans="1:13">
      <c r="A5" s="146" t="s">
        <v>144</v>
      </c>
      <c r="B5" s="147">
        <v>24617.094000000001</v>
      </c>
      <c r="C5" s="148">
        <f t="shared" si="0"/>
        <v>4.8916799895293046</v>
      </c>
      <c r="D5" s="147">
        <v>27115.656999999999</v>
      </c>
      <c r="E5" s="148">
        <f t="shared" si="1"/>
        <v>5.1845673447378298</v>
      </c>
      <c r="F5" s="147">
        <f t="shared" si="2"/>
        <v>2498.5629999999983</v>
      </c>
      <c r="G5" s="148">
        <f t="shared" si="3"/>
        <v>10.14970735375995</v>
      </c>
      <c r="H5" s="148">
        <f t="shared" si="4"/>
        <v>1.4614991879116821</v>
      </c>
      <c r="I5" s="148">
        <f t="shared" si="5"/>
        <v>1.523425474008715</v>
      </c>
    </row>
    <row r="6" spans="1:13">
      <c r="A6" s="146" t="s">
        <v>94</v>
      </c>
      <c r="B6" s="147">
        <v>30395.481881257001</v>
      </c>
      <c r="C6" s="148">
        <f t="shared" si="0"/>
        <v>6.0399074923565479</v>
      </c>
      <c r="D6" s="147">
        <v>33040.343903383997</v>
      </c>
      <c r="E6" s="148">
        <f t="shared" si="1"/>
        <v>6.3173792197029313</v>
      </c>
      <c r="F6" s="147">
        <f t="shared" si="2"/>
        <v>2644.8620221269957</v>
      </c>
      <c r="G6" s="148">
        <f t="shared" si="3"/>
        <v>8.7014972569259275</v>
      </c>
      <c r="H6" s="148">
        <f t="shared" si="4"/>
        <v>1.8045579257097262</v>
      </c>
      <c r="I6" s="148">
        <f t="shared" si="5"/>
        <v>1.8562892122593126</v>
      </c>
    </row>
    <row r="7" spans="1:13">
      <c r="A7" s="143" t="s">
        <v>145</v>
      </c>
      <c r="B7" s="144">
        <f>+B8+B9</f>
        <v>14314.418875261999</v>
      </c>
      <c r="C7" s="145">
        <f t="shared" si="0"/>
        <v>2.8444281999272416</v>
      </c>
      <c r="D7" s="144">
        <f>+D8+D9</f>
        <v>15476.614989123998</v>
      </c>
      <c r="E7" s="145">
        <f t="shared" si="1"/>
        <v>2.9591594509287495</v>
      </c>
      <c r="F7" s="151">
        <f t="shared" si="2"/>
        <v>1162.196113861999</v>
      </c>
      <c r="G7" s="145">
        <f t="shared" si="3"/>
        <v>8.1190589991081872</v>
      </c>
      <c r="H7" s="145">
        <f t="shared" si="4"/>
        <v>0.84983676633899452</v>
      </c>
      <c r="I7" s="145">
        <f t="shared" si="5"/>
        <v>0.8695149642089296</v>
      </c>
    </row>
    <row r="8" spans="1:13">
      <c r="A8" s="146" t="s">
        <v>144</v>
      </c>
      <c r="B8" s="149">
        <v>7035.0357683700004</v>
      </c>
      <c r="C8" s="148">
        <f t="shared" si="0"/>
        <v>1.3979368845794085</v>
      </c>
      <c r="D8" s="149">
        <v>7626.6459999999997</v>
      </c>
      <c r="E8" s="148">
        <f t="shared" si="1"/>
        <v>1.4582298264606088</v>
      </c>
      <c r="F8" s="147">
        <f t="shared" si="2"/>
        <v>591.61023162999936</v>
      </c>
      <c r="G8" s="148">
        <f t="shared" si="3"/>
        <v>8.4094843453379262</v>
      </c>
      <c r="H8" s="148">
        <f t="shared" si="4"/>
        <v>0.41766502018485169</v>
      </c>
      <c r="I8" s="148">
        <f t="shared" si="5"/>
        <v>0.428484059879009</v>
      </c>
    </row>
    <row r="9" spans="1:13">
      <c r="A9" s="146" t="s">
        <v>94</v>
      </c>
      <c r="B9" s="149">
        <v>7279.3831068919999</v>
      </c>
      <c r="C9" s="148">
        <f t="shared" si="0"/>
        <v>1.4464913153478334</v>
      </c>
      <c r="D9" s="149">
        <v>7849.9689891239996</v>
      </c>
      <c r="E9" s="148">
        <f t="shared" si="1"/>
        <v>1.5009296244681412</v>
      </c>
      <c r="F9" s="147">
        <f t="shared" si="2"/>
        <v>570.58588223199968</v>
      </c>
      <c r="G9" s="157">
        <f t="shared" si="3"/>
        <v>7.8383823718767953</v>
      </c>
      <c r="H9" s="148">
        <f t="shared" si="4"/>
        <v>0.43217174615414294</v>
      </c>
      <c r="I9" s="148">
        <f t="shared" si="5"/>
        <v>0.44103090432992054</v>
      </c>
    </row>
    <row r="10" spans="1:13">
      <c r="A10" s="143" t="s">
        <v>146</v>
      </c>
      <c r="B10" s="144">
        <f>+SUM(B11:B17)</f>
        <v>234441.87104173098</v>
      </c>
      <c r="C10" s="145">
        <f t="shared" si="0"/>
        <v>46.586108388043087</v>
      </c>
      <c r="D10" s="144">
        <f>+SUM(D11:D17)</f>
        <v>246542.91264533997</v>
      </c>
      <c r="E10" s="145">
        <f t="shared" si="1"/>
        <v>47.139493392233902</v>
      </c>
      <c r="F10" s="151">
        <f t="shared" si="2"/>
        <v>12101.041603608988</v>
      </c>
      <c r="G10" s="145">
        <f t="shared" si="3"/>
        <v>5.161638383893874</v>
      </c>
      <c r="H10" s="145">
        <f t="shared" si="4"/>
        <v>13.918645480249825</v>
      </c>
      <c r="I10" s="145">
        <f t="shared" si="5"/>
        <v>13.851397868036766</v>
      </c>
    </row>
    <row r="11" spans="1:13">
      <c r="A11" s="150" t="s">
        <v>126</v>
      </c>
      <c r="B11" s="147">
        <v>70540.879911188997</v>
      </c>
      <c r="C11" s="148">
        <f t="shared" si="0"/>
        <v>14.01722765105227</v>
      </c>
      <c r="D11" s="147">
        <v>81984.182627561997</v>
      </c>
      <c r="E11" s="148">
        <f t="shared" si="1"/>
        <v>15.675538159959777</v>
      </c>
      <c r="F11" s="147">
        <f t="shared" si="2"/>
        <v>11443.302716373</v>
      </c>
      <c r="G11" s="148">
        <f t="shared" si="3"/>
        <v>16.222228487623248</v>
      </c>
      <c r="H11" s="148">
        <f t="shared" si="4"/>
        <v>4.1879613696392513</v>
      </c>
      <c r="I11" s="148">
        <f t="shared" si="5"/>
        <v>4.6060765660448757</v>
      </c>
    </row>
    <row r="12" spans="1:13">
      <c r="A12" s="146" t="s">
        <v>147</v>
      </c>
      <c r="B12" s="147">
        <v>54864.175212103997</v>
      </c>
      <c r="C12" s="148">
        <f t="shared" si="0"/>
        <v>10.9020986809848</v>
      </c>
      <c r="D12" s="147">
        <v>66053.240573115007</v>
      </c>
      <c r="E12" s="148">
        <f t="shared" si="1"/>
        <v>12.629510473948095</v>
      </c>
      <c r="F12" s="147">
        <f t="shared" si="2"/>
        <v>11189.065361011009</v>
      </c>
      <c r="G12" s="148">
        <f t="shared" si="3"/>
        <v>20.394119327875181</v>
      </c>
      <c r="H12" s="148">
        <f t="shared" si="4"/>
        <v>3.2572466724924651</v>
      </c>
      <c r="I12" s="148">
        <f t="shared" si="5"/>
        <v>3.7110363702383977</v>
      </c>
    </row>
    <row r="13" spans="1:13">
      <c r="A13" s="146" t="s">
        <v>148</v>
      </c>
      <c r="B13" s="147">
        <v>36152.943564000001</v>
      </c>
      <c r="C13" s="148">
        <f t="shared" si="0"/>
        <v>7.1839767356212336</v>
      </c>
      <c r="D13" s="147">
        <v>42433.197426999999</v>
      </c>
      <c r="E13" s="148">
        <f t="shared" si="1"/>
        <v>8.1133114242018003</v>
      </c>
      <c r="F13" s="147">
        <f t="shared" si="2"/>
        <v>6280.2538629999981</v>
      </c>
      <c r="G13" s="148">
        <f t="shared" si="3"/>
        <v>17.371348620292395</v>
      </c>
      <c r="H13" s="148">
        <f t="shared" si="4"/>
        <v>2.1463742901336311</v>
      </c>
      <c r="I13" s="148">
        <f t="shared" si="5"/>
        <v>2.384003231193434</v>
      </c>
    </row>
    <row r="14" spans="1:13">
      <c r="A14" s="146" t="s">
        <v>149</v>
      </c>
      <c r="B14" s="147">
        <v>15019.847393553</v>
      </c>
      <c r="C14" s="148">
        <f t="shared" si="0"/>
        <v>2.9846043948496557</v>
      </c>
      <c r="D14" s="147">
        <v>17313.024607979001</v>
      </c>
      <c r="E14" s="148">
        <f t="shared" si="1"/>
        <v>3.3102846086735203</v>
      </c>
      <c r="F14" s="147">
        <f t="shared" si="2"/>
        <v>2293.1772144260012</v>
      </c>
      <c r="G14" s="148">
        <f t="shared" si="3"/>
        <v>15.267646563508407</v>
      </c>
      <c r="H14" s="148">
        <f t="shared" si="4"/>
        <v>0.89171755074888626</v>
      </c>
      <c r="I14" s="148">
        <f t="shared" si="5"/>
        <v>0.97268905267296146</v>
      </c>
    </row>
    <row r="15" spans="1:13">
      <c r="A15" s="146" t="s">
        <v>150</v>
      </c>
      <c r="B15" s="147">
        <v>6401.5749232239996</v>
      </c>
      <c r="C15" s="148">
        <f t="shared" si="0"/>
        <v>1.2720614363908036</v>
      </c>
      <c r="D15" s="147">
        <v>6763.1846227269998</v>
      </c>
      <c r="E15" s="148">
        <f t="shared" si="1"/>
        <v>1.2931343002835389</v>
      </c>
      <c r="F15" s="147">
        <f t="shared" si="2"/>
        <v>361.60969950300023</v>
      </c>
      <c r="G15" s="148">
        <f t="shared" si="3"/>
        <v>5.6487614975985423</v>
      </c>
      <c r="H15" s="148">
        <f t="shared" si="4"/>
        <v>0.38005690483400129</v>
      </c>
      <c r="I15" s="148">
        <f t="shared" si="5"/>
        <v>0.37997263867463477</v>
      </c>
    </row>
    <row r="16" spans="1:13">
      <c r="A16" s="146" t="s">
        <v>151</v>
      </c>
      <c r="B16" s="147">
        <v>1775.376959148</v>
      </c>
      <c r="C16" s="148">
        <f t="shared" si="0"/>
        <v>0.35278639895251879</v>
      </c>
      <c r="D16" s="147">
        <v>1886.8086297909999</v>
      </c>
      <c r="E16" s="148">
        <f t="shared" si="1"/>
        <v>0.36076154849517195</v>
      </c>
      <c r="F16" s="147">
        <f t="shared" si="2"/>
        <v>111.43167064299996</v>
      </c>
      <c r="G16" s="148">
        <f t="shared" si="3"/>
        <v>6.2765076491966942</v>
      </c>
      <c r="H16" s="148">
        <f t="shared" si="4"/>
        <v>0.10540285478179971</v>
      </c>
      <c r="I16" s="148">
        <f t="shared" si="5"/>
        <v>0.10600563103461177</v>
      </c>
    </row>
    <row r="17" spans="1:9">
      <c r="A17" s="146" t="s">
        <v>152</v>
      </c>
      <c r="B17" s="149">
        <v>49687.073078513</v>
      </c>
      <c r="C17" s="148">
        <f t="shared" si="0"/>
        <v>9.8733530901918094</v>
      </c>
      <c r="D17" s="149">
        <v>30109.274157166001</v>
      </c>
      <c r="E17" s="148">
        <f t="shared" si="1"/>
        <v>5.7569528766720088</v>
      </c>
      <c r="F17" s="147">
        <f>+D17-B17</f>
        <v>-19577.798921346999</v>
      </c>
      <c r="G17" s="148">
        <f t="shared" si="3"/>
        <v>-39.402198013175685</v>
      </c>
      <c r="H17" s="148">
        <f t="shared" si="4"/>
        <v>2.9498858376197914</v>
      </c>
      <c r="I17" s="148">
        <f t="shared" si="5"/>
        <v>1.6916143781778537</v>
      </c>
    </row>
    <row r="18" spans="1:9">
      <c r="A18" s="143" t="s">
        <v>153</v>
      </c>
      <c r="B18" s="151">
        <v>835.976</v>
      </c>
      <c r="C18" s="145">
        <f t="shared" si="0"/>
        <v>0.16611737644283886</v>
      </c>
      <c r="D18" s="151">
        <v>1348.893</v>
      </c>
      <c r="E18" s="145">
        <f t="shared" si="1"/>
        <v>0.2579110142655015</v>
      </c>
      <c r="F18" s="151">
        <f t="shared" si="2"/>
        <v>512.91700000000003</v>
      </c>
      <c r="G18" s="145">
        <f t="shared" si="3"/>
        <v>61.355469535010585</v>
      </c>
      <c r="H18" s="145">
        <f t="shared" si="4"/>
        <v>4.9631294624526201E-2</v>
      </c>
      <c r="I18" s="145">
        <f t="shared" si="5"/>
        <v>7.5784184683853964E-2</v>
      </c>
    </row>
    <row r="19" spans="1:9">
      <c r="A19" s="143" t="s">
        <v>154</v>
      </c>
      <c r="B19" s="151">
        <v>1941.1204167000001</v>
      </c>
      <c r="C19" s="145">
        <f t="shared" si="0"/>
        <v>0.3857213974825045</v>
      </c>
      <c r="D19" s="151">
        <v>2046.897831944</v>
      </c>
      <c r="E19" s="145">
        <f t="shared" si="1"/>
        <v>0.39137092114388106</v>
      </c>
      <c r="F19" s="151">
        <f t="shared" si="2"/>
        <v>105.77741524399994</v>
      </c>
      <c r="G19" s="145">
        <f t="shared" si="3"/>
        <v>5.4492969284114068</v>
      </c>
      <c r="H19" s="145">
        <f t="shared" si="4"/>
        <v>0.11524292480037798</v>
      </c>
      <c r="I19" s="145">
        <f t="shared" si="5"/>
        <v>0.1149998430750433</v>
      </c>
    </row>
    <row r="20" spans="1:9">
      <c r="A20" s="143" t="s">
        <v>155</v>
      </c>
      <c r="B20" s="151">
        <v>730.07231765200004</v>
      </c>
      <c r="C20" s="145">
        <f t="shared" si="0"/>
        <v>0.14507318155293109</v>
      </c>
      <c r="D20" s="151">
        <v>758.53212673899998</v>
      </c>
      <c r="E20" s="145">
        <f t="shared" si="1"/>
        <v>0.14503284557057039</v>
      </c>
      <c r="F20" s="161">
        <f t="shared" si="2"/>
        <v>28.45980908699994</v>
      </c>
      <c r="G20" s="159">
        <f t="shared" si="3"/>
        <v>3.8982178064948636</v>
      </c>
      <c r="H20" s="145">
        <f t="shared" si="4"/>
        <v>4.3343869075903013E-2</v>
      </c>
      <c r="I20" s="145">
        <f t="shared" si="5"/>
        <v>4.2616233297544645E-2</v>
      </c>
    </row>
    <row r="21" spans="1:9">
      <c r="A21" s="143" t="s">
        <v>156</v>
      </c>
      <c r="B21" s="151">
        <v>353.38767190499999</v>
      </c>
      <c r="C21" s="145">
        <f t="shared" si="0"/>
        <v>7.0221911782277616E-2</v>
      </c>
      <c r="D21" s="151">
        <v>339.14596514700003</v>
      </c>
      <c r="E21" s="145">
        <f t="shared" si="1"/>
        <v>6.4845380512105269E-2</v>
      </c>
      <c r="F21" s="170">
        <f t="shared" si="2"/>
        <v>-14.241706757999964</v>
      </c>
      <c r="G21" s="152">
        <f t="shared" si="3"/>
        <v>-4.0300519486793256</v>
      </c>
      <c r="H21" s="145">
        <f t="shared" si="4"/>
        <v>2.0980372236753753E-2</v>
      </c>
      <c r="I21" s="145">
        <f t="shared" si="5"/>
        <v>1.9054069119999992E-2</v>
      </c>
    </row>
    <row r="22" spans="1:9" ht="30">
      <c r="A22" s="143" t="s">
        <v>157</v>
      </c>
      <c r="B22" s="151">
        <v>1225.7794187659999</v>
      </c>
      <c r="C22" s="145">
        <f t="shared" si="0"/>
        <v>0.24357548678794108</v>
      </c>
      <c r="D22" s="151">
        <v>1268.713802712</v>
      </c>
      <c r="E22" s="145">
        <f t="shared" si="1"/>
        <v>0.2425805928788223</v>
      </c>
      <c r="F22" s="151">
        <f t="shared" si="2"/>
        <v>42.934383946000025</v>
      </c>
      <c r="G22" s="145">
        <f t="shared" si="3"/>
        <v>3.5026190918772571</v>
      </c>
      <c r="H22" s="145">
        <f t="shared" si="4"/>
        <v>7.2773643594380488E-2</v>
      </c>
      <c r="I22" s="145">
        <f t="shared" si="5"/>
        <v>7.1279516711615268E-2</v>
      </c>
    </row>
    <row r="23" spans="1:9">
      <c r="A23" s="163" t="s">
        <v>158</v>
      </c>
      <c r="B23" s="164">
        <f>+B24+B27+B28+B29</f>
        <v>94521.84730168301</v>
      </c>
      <c r="C23" s="165">
        <f t="shared" si="0"/>
        <v>18.782502476490006</v>
      </c>
      <c r="D23" s="164">
        <f>+D24+D27+D28+D29</f>
        <v>112605.186394034</v>
      </c>
      <c r="E23" s="165">
        <f t="shared" si="1"/>
        <v>21.530334751860348</v>
      </c>
      <c r="F23" s="166">
        <f t="shared" si="2"/>
        <v>18083.339092350987</v>
      </c>
      <c r="G23" s="165">
        <f t="shared" si="3"/>
        <v>19.13138560933416</v>
      </c>
      <c r="H23" s="165">
        <f t="shared" si="4"/>
        <v>5.6116941776848934</v>
      </c>
      <c r="I23" s="165">
        <f t="shared" si="5"/>
        <v>6.3264411944055396</v>
      </c>
    </row>
    <row r="24" spans="1:9">
      <c r="A24" s="143" t="s">
        <v>61</v>
      </c>
      <c r="B24" s="144">
        <f>+B25+B26</f>
        <v>39931.635019462999</v>
      </c>
      <c r="C24" s="145">
        <f t="shared" si="0"/>
        <v>7.934843161174701</v>
      </c>
      <c r="D24" s="151">
        <f>+D25+D26</f>
        <v>50766.256775909998</v>
      </c>
      <c r="E24" s="145">
        <f t="shared" si="1"/>
        <v>9.7066088826451296</v>
      </c>
      <c r="F24" s="151">
        <f t="shared" si="2"/>
        <v>10834.621756446999</v>
      </c>
      <c r="G24" s="145">
        <f t="shared" si="3"/>
        <v>27.13292794338653</v>
      </c>
      <c r="H24" s="145">
        <f t="shared" si="4"/>
        <v>2.3707124875475087</v>
      </c>
      <c r="I24" s="145">
        <f t="shared" si="5"/>
        <v>2.8521753609912097</v>
      </c>
    </row>
    <row r="25" spans="1:9">
      <c r="A25" s="146" t="s">
        <v>159</v>
      </c>
      <c r="B25" s="149">
        <v>634.29970089599999</v>
      </c>
      <c r="C25" s="148">
        <f t="shared" si="0"/>
        <v>0.12604213780218682</v>
      </c>
      <c r="D25" s="147">
        <v>762.32276092899997</v>
      </c>
      <c r="E25" s="148">
        <f t="shared" si="1"/>
        <v>0.14575762233837361</v>
      </c>
      <c r="F25" s="162">
        <f t="shared" si="2"/>
        <v>128.02306003299998</v>
      </c>
      <c r="G25" s="160">
        <f t="shared" si="3"/>
        <v>20.183370708224668</v>
      </c>
      <c r="H25" s="148">
        <f t="shared" si="4"/>
        <v>3.765791761416383E-2</v>
      </c>
      <c r="I25" s="148">
        <f t="shared" si="5"/>
        <v>4.28292006133539E-2</v>
      </c>
    </row>
    <row r="26" spans="1:9">
      <c r="A26" s="146" t="s">
        <v>160</v>
      </c>
      <c r="B26" s="149">
        <v>39297.335318566998</v>
      </c>
      <c r="C26" s="148">
        <f t="shared" si="0"/>
        <v>7.8088010233725154</v>
      </c>
      <c r="D26" s="147">
        <v>50003.934014981001</v>
      </c>
      <c r="E26" s="148">
        <f t="shared" si="1"/>
        <v>9.5608512603067553</v>
      </c>
      <c r="F26" s="162">
        <f t="shared" si="2"/>
        <v>10706.598696414003</v>
      </c>
      <c r="G26" s="160">
        <f t="shared" si="3"/>
        <v>27.245100996340099</v>
      </c>
      <c r="H26" s="148">
        <f t="shared" si="4"/>
        <v>2.3330545699333451</v>
      </c>
      <c r="I26" s="148">
        <f t="shared" si="5"/>
        <v>2.809346160377856</v>
      </c>
    </row>
    <row r="27" spans="1:9">
      <c r="A27" s="143" t="s">
        <v>62</v>
      </c>
      <c r="B27" s="144">
        <v>52638.657537619998</v>
      </c>
      <c r="C27" s="145">
        <f t="shared" si="0"/>
        <v>10.459864505228019</v>
      </c>
      <c r="D27" s="151">
        <v>59484.648305608003</v>
      </c>
      <c r="E27" s="145">
        <f t="shared" si="1"/>
        <v>11.373582617543427</v>
      </c>
      <c r="F27" s="151">
        <f t="shared" si="2"/>
        <v>6845.9907679880052</v>
      </c>
      <c r="G27" s="145">
        <f t="shared" si="3"/>
        <v>13.005633289745822</v>
      </c>
      <c r="H27" s="145">
        <f t="shared" si="4"/>
        <v>3.1251192867847348</v>
      </c>
      <c r="I27" s="145">
        <f t="shared" si="5"/>
        <v>3.3419964170963135</v>
      </c>
    </row>
    <row r="28" spans="1:9">
      <c r="A28" s="143" t="s">
        <v>63</v>
      </c>
      <c r="B28" s="151">
        <v>524.53329759999997</v>
      </c>
      <c r="C28" s="145">
        <f t="shared" si="0"/>
        <v>0.10423037892741277</v>
      </c>
      <c r="D28" s="151">
        <v>447.18369439200001</v>
      </c>
      <c r="E28" s="145">
        <f t="shared" si="1"/>
        <v>8.5502408407215971E-2</v>
      </c>
      <c r="F28" s="171">
        <f t="shared" si="2"/>
        <v>-77.349603207999962</v>
      </c>
      <c r="G28" s="169">
        <f t="shared" si="3"/>
        <v>-14.746366639050901</v>
      </c>
      <c r="H28" s="145">
        <f t="shared" si="4"/>
        <v>3.1141165097514616E-2</v>
      </c>
      <c r="I28" s="145">
        <f t="shared" si="5"/>
        <v>2.5123899140562993E-2</v>
      </c>
    </row>
    <row r="29" spans="1:9">
      <c r="A29" s="143" t="s">
        <v>64</v>
      </c>
      <c r="B29" s="144">
        <v>1427.0214470000001</v>
      </c>
      <c r="C29" s="145">
        <f t="shared" si="0"/>
        <v>0.28356443115987018</v>
      </c>
      <c r="D29" s="151">
        <v>1907.0976181240001</v>
      </c>
      <c r="E29" s="145">
        <f t="shared" si="1"/>
        <v>0.36464084326457541</v>
      </c>
      <c r="F29" s="161">
        <f t="shared" si="2"/>
        <v>480.07617112399998</v>
      </c>
      <c r="G29" s="159">
        <f t="shared" si="3"/>
        <v>33.641832933433122</v>
      </c>
      <c r="H29" s="145">
        <f t="shared" si="4"/>
        <v>8.4721238255134959E-2</v>
      </c>
      <c r="I29" s="145">
        <f t="shared" si="5"/>
        <v>0.10714551717745383</v>
      </c>
    </row>
    <row r="30" spans="1:9">
      <c r="A30" s="163" t="s">
        <v>161</v>
      </c>
      <c r="B30" s="164">
        <v>99867.113667305995</v>
      </c>
      <c r="C30" s="165">
        <f t="shared" si="0"/>
        <v>19.844664099605311</v>
      </c>
      <c r="D30" s="164">
        <v>82464.234798279998</v>
      </c>
      <c r="E30" s="165">
        <f t="shared" si="1"/>
        <v>15.767325086165366</v>
      </c>
      <c r="F30" s="167">
        <f t="shared" si="2"/>
        <v>-17402.878869025997</v>
      </c>
      <c r="G30" s="168">
        <f t="shared" si="3"/>
        <v>-17.426035688786779</v>
      </c>
      <c r="H30" s="165">
        <f t="shared" si="4"/>
        <v>5.9290388022181393</v>
      </c>
      <c r="I30" s="165">
        <f t="shared" si="5"/>
        <v>4.6330470984470589</v>
      </c>
    </row>
    <row r="31" spans="1:9" hidden="1" outlineLevel="1">
      <c r="A31" s="153" t="s">
        <v>162</v>
      </c>
      <c r="B31" s="149">
        <v>8830</v>
      </c>
      <c r="C31" s="148">
        <f t="shared" si="0"/>
        <v>1.7546154841649366</v>
      </c>
      <c r="D31" s="149">
        <v>10561</v>
      </c>
      <c r="E31" s="148">
        <f t="shared" si="1"/>
        <v>2.0192841253219949</v>
      </c>
      <c r="F31" s="147">
        <f t="shared" si="2"/>
        <v>1731</v>
      </c>
      <c r="G31" s="148">
        <f t="shared" si="3"/>
        <v>19.603624009060017</v>
      </c>
      <c r="H31" s="148">
        <f t="shared" si="4"/>
        <v>0.52423075726404389</v>
      </c>
      <c r="I31" s="148">
        <f t="shared" si="5"/>
        <v>0.59334341155761183</v>
      </c>
    </row>
    <row r="32" spans="1:9" hidden="1" outlineLevel="1">
      <c r="A32" s="153" t="s">
        <v>163</v>
      </c>
      <c r="B32" s="149">
        <v>5641</v>
      </c>
      <c r="C32" s="148">
        <f t="shared" si="0"/>
        <v>1.1209270607219035</v>
      </c>
      <c r="D32" s="149">
        <v>5728</v>
      </c>
      <c r="E32" s="148">
        <f t="shared" si="1"/>
        <v>1.0952049493271836</v>
      </c>
      <c r="F32" s="147">
        <f t="shared" si="2"/>
        <v>87</v>
      </c>
      <c r="G32" s="148">
        <f t="shared" si="3"/>
        <v>1.542279737635166</v>
      </c>
      <c r="H32" s="148">
        <f t="shared" si="4"/>
        <v>0.33490211797581787</v>
      </c>
      <c r="I32" s="148">
        <f t="shared" si="5"/>
        <v>0.32181337576006064</v>
      </c>
    </row>
    <row r="33" spans="1:10" hidden="1" outlineLevel="1">
      <c r="A33" s="153" t="s">
        <v>164</v>
      </c>
      <c r="B33" s="149">
        <v>68776</v>
      </c>
      <c r="C33" s="148">
        <f t="shared" si="0"/>
        <v>13.66652712785138</v>
      </c>
      <c r="D33" s="149">
        <v>81459</v>
      </c>
      <c r="E33" s="148">
        <f t="shared" si="1"/>
        <v>15.57512220098517</v>
      </c>
      <c r="F33" s="147">
        <f t="shared" si="2"/>
        <v>12683</v>
      </c>
      <c r="G33" s="148">
        <f t="shared" si="3"/>
        <v>18.44102593928114</v>
      </c>
      <c r="H33" s="148">
        <f t="shared" si="4"/>
        <v>4.0831817170545737</v>
      </c>
      <c r="I33" s="148">
        <f t="shared" si="5"/>
        <v>4.5765704916268826</v>
      </c>
    </row>
    <row r="34" spans="1:10" collapsed="1">
      <c r="A34" s="154" t="s">
        <v>165</v>
      </c>
      <c r="B34" s="155">
        <f>+B3+B23+B30</f>
        <v>503244.16259226203</v>
      </c>
      <c r="C34" s="156">
        <f t="shared" si="0"/>
        <v>100</v>
      </c>
      <c r="D34" s="155">
        <f>+D3+D23+D30</f>
        <v>523007.13245670393</v>
      </c>
      <c r="E34" s="156">
        <f t="shared" si="1"/>
        <v>100</v>
      </c>
      <c r="F34" s="158">
        <f t="shared" si="2"/>
        <v>19762.969864441897</v>
      </c>
      <c r="G34" s="156">
        <f t="shared" si="3"/>
        <v>3.9271135829257897</v>
      </c>
      <c r="H34" s="156">
        <f t="shared" si="4"/>
        <v>29.877244444445207</v>
      </c>
      <c r="I34" s="156">
        <f t="shared" si="5"/>
        <v>29.38384965825438</v>
      </c>
    </row>
    <row r="37" spans="1:10">
      <c r="B37" s="51">
        <v>39297.335318566998</v>
      </c>
      <c r="C37" s="51">
        <v>50003.934014981001</v>
      </c>
    </row>
    <row r="38" spans="1:10">
      <c r="B38" s="51">
        <v>52638.657537619998</v>
      </c>
      <c r="C38" s="51">
        <v>59484.648305608003</v>
      </c>
    </row>
    <row r="39" spans="1:10">
      <c r="B39" s="51">
        <v>524.53329759999997</v>
      </c>
      <c r="C39" s="51">
        <v>447.18369439200001</v>
      </c>
    </row>
    <row r="40" spans="1:10">
      <c r="B40" s="51">
        <v>1427.0214470000001</v>
      </c>
      <c r="C40" s="51">
        <v>1907.0976181240001</v>
      </c>
    </row>
    <row r="47" spans="1:10" ht="15.75" thickBot="1">
      <c r="A47" s="374" t="s">
        <v>166</v>
      </c>
      <c r="B47" s="375" t="s">
        <v>167</v>
      </c>
      <c r="C47" s="376"/>
      <c r="D47" s="377"/>
      <c r="E47" s="376">
        <v>2025</v>
      </c>
      <c r="F47" s="376"/>
      <c r="G47" s="377"/>
      <c r="H47" s="376" t="s">
        <v>168</v>
      </c>
      <c r="I47" s="376"/>
      <c r="J47" s="377"/>
    </row>
    <row r="48" spans="1:10">
      <c r="A48" s="374"/>
      <c r="B48" s="180" t="s">
        <v>169</v>
      </c>
      <c r="C48" s="172" t="s">
        <v>48</v>
      </c>
      <c r="D48" s="181" t="s">
        <v>170</v>
      </c>
      <c r="E48" s="172" t="s">
        <v>169</v>
      </c>
      <c r="F48" s="172" t="s">
        <v>48</v>
      </c>
      <c r="G48" s="181" t="s">
        <v>170</v>
      </c>
      <c r="H48" s="172" t="s">
        <v>169</v>
      </c>
      <c r="I48" s="172" t="s">
        <v>48</v>
      </c>
      <c r="J48" s="181" t="s">
        <v>170</v>
      </c>
    </row>
    <row r="49" spans="1:10" ht="21.75" thickBot="1">
      <c r="A49" s="374"/>
      <c r="B49" s="176" t="s">
        <v>171</v>
      </c>
      <c r="C49" s="177" t="s">
        <v>172</v>
      </c>
      <c r="D49" s="179" t="s">
        <v>173</v>
      </c>
      <c r="E49" s="177" t="s">
        <v>174</v>
      </c>
      <c r="F49" s="177" t="s">
        <v>175</v>
      </c>
      <c r="G49" s="179" t="s">
        <v>176</v>
      </c>
      <c r="H49" s="178" t="s">
        <v>177</v>
      </c>
      <c r="I49" s="178" t="s">
        <v>178</v>
      </c>
      <c r="J49" s="179" t="s">
        <v>179</v>
      </c>
    </row>
    <row r="50" spans="1:10">
      <c r="A50" s="173" t="s">
        <v>180</v>
      </c>
      <c r="B50" s="188">
        <v>1224.252144045</v>
      </c>
      <c r="C50" s="189">
        <v>8034.8716487649999</v>
      </c>
      <c r="D50" s="190">
        <f>+B50+C50</f>
        <v>9259.1237928099999</v>
      </c>
      <c r="E50" s="189">
        <v>918.40277200000003</v>
      </c>
      <c r="F50" s="189">
        <v>4124</v>
      </c>
      <c r="G50" s="190">
        <f t="shared" ref="G50:G81" si="6">+E50+F50</f>
        <v>5042.4027720000004</v>
      </c>
      <c r="H50" s="183">
        <f>+(E50/B50-1)*100</f>
        <v>-24.982547388845568</v>
      </c>
      <c r="I50" s="183">
        <f>+(F50/C50-1)*100</f>
        <v>-48.673728962006756</v>
      </c>
      <c r="J50" s="185">
        <f>+(G50/D50-1)*100</f>
        <v>-45.541253310431117</v>
      </c>
    </row>
    <row r="51" spans="1:10">
      <c r="A51" s="173" t="s">
        <v>181</v>
      </c>
      <c r="B51" s="188">
        <v>594.12683812600005</v>
      </c>
      <c r="C51" s="189">
        <v>1467.93371531</v>
      </c>
      <c r="D51" s="190">
        <f t="shared" ref="D51:D81" si="7">+B51+C51</f>
        <v>2062.0605534360002</v>
      </c>
      <c r="E51" s="189">
        <v>799.38774934100002</v>
      </c>
      <c r="F51" s="189">
        <v>992.94447113499996</v>
      </c>
      <c r="G51" s="190">
        <f t="shared" si="6"/>
        <v>1792.332220476</v>
      </c>
      <c r="H51" s="183">
        <f t="shared" ref="H51:H80" si="8">+(E51/B51-1)*100</f>
        <v>34.548331777509958</v>
      </c>
      <c r="I51" s="184">
        <f t="shared" ref="I51:I81" si="9">+(F51/C51-1)*100</f>
        <v>-32.357676591322878</v>
      </c>
      <c r="J51" s="185">
        <f t="shared" ref="J51:J80" si="10">+(G51/D51-1)*100</f>
        <v>-13.080524357568136</v>
      </c>
    </row>
    <row r="52" spans="1:10">
      <c r="A52" s="173" t="s">
        <v>182</v>
      </c>
      <c r="B52" s="188">
        <v>32.374778999999997</v>
      </c>
      <c r="C52" s="189">
        <v>369.724229073</v>
      </c>
      <c r="D52" s="190">
        <f t="shared" si="7"/>
        <v>402.09900807299999</v>
      </c>
      <c r="E52" s="189">
        <v>33.974778999999998</v>
      </c>
      <c r="F52" s="189">
        <v>266.987639124</v>
      </c>
      <c r="G52" s="190">
        <f t="shared" si="6"/>
        <v>300.96241812400001</v>
      </c>
      <c r="H52" s="183">
        <f t="shared" si="8"/>
        <v>4.9421186782464321</v>
      </c>
      <c r="I52" s="184">
        <f t="shared" si="9"/>
        <v>-27.787356594559355</v>
      </c>
      <c r="J52" s="185">
        <f t="shared" si="10"/>
        <v>-25.152161014691909</v>
      </c>
    </row>
    <row r="53" spans="1:10">
      <c r="A53" s="173" t="s">
        <v>183</v>
      </c>
      <c r="B53" s="188">
        <v>1179.92906111</v>
      </c>
      <c r="C53" s="189">
        <v>386.21575884700002</v>
      </c>
      <c r="D53" s="190">
        <f t="shared" si="7"/>
        <v>1566.144819957</v>
      </c>
      <c r="E53" s="189">
        <v>1124.8434580000001</v>
      </c>
      <c r="F53" s="189">
        <v>403.85268813599998</v>
      </c>
      <c r="G53" s="190">
        <f t="shared" si="6"/>
        <v>1528.6961461360002</v>
      </c>
      <c r="H53" s="183">
        <f t="shared" si="8"/>
        <v>-4.6685521126311631</v>
      </c>
      <c r="I53" s="184">
        <f t="shared" si="9"/>
        <v>4.5666001153481739</v>
      </c>
      <c r="J53" s="185">
        <f t="shared" si="10"/>
        <v>-2.391137354847428</v>
      </c>
    </row>
    <row r="54" spans="1:10">
      <c r="A54" s="173" t="s">
        <v>184</v>
      </c>
      <c r="B54" s="188">
        <v>1006.955</v>
      </c>
      <c r="C54" s="189">
        <v>263</v>
      </c>
      <c r="D54" s="190">
        <f t="shared" si="7"/>
        <v>1269.9549999999999</v>
      </c>
      <c r="E54" s="189">
        <v>1151.2739999999999</v>
      </c>
      <c r="F54" s="189">
        <v>200</v>
      </c>
      <c r="G54" s="190">
        <f t="shared" si="6"/>
        <v>1351.2739999999999</v>
      </c>
      <c r="H54" s="183">
        <f t="shared" si="8"/>
        <v>14.332219413975778</v>
      </c>
      <c r="I54" s="184">
        <f t="shared" si="9"/>
        <v>-23.954372623574148</v>
      </c>
      <c r="J54" s="185">
        <f t="shared" si="10"/>
        <v>6.4032977546448544</v>
      </c>
    </row>
    <row r="55" spans="1:10">
      <c r="A55" s="173" t="s">
        <v>185</v>
      </c>
      <c r="B55" s="188">
        <v>444.20216155200001</v>
      </c>
      <c r="C55" s="189">
        <v>1028.921580765</v>
      </c>
      <c r="D55" s="190">
        <f t="shared" si="7"/>
        <v>1473.1237423170001</v>
      </c>
      <c r="E55" s="189">
        <v>366.21183734300001</v>
      </c>
      <c r="F55" s="189">
        <v>734.01556875000006</v>
      </c>
      <c r="G55" s="190">
        <f t="shared" si="6"/>
        <v>1100.2274060930001</v>
      </c>
      <c r="H55" s="183">
        <f t="shared" si="8"/>
        <v>-17.557394123547088</v>
      </c>
      <c r="I55" s="183">
        <f t="shared" si="9"/>
        <v>-28.661660667641776</v>
      </c>
      <c r="J55" s="185">
        <f t="shared" si="10"/>
        <v>-25.313307057117317</v>
      </c>
    </row>
    <row r="56" spans="1:10">
      <c r="A56" s="173" t="s">
        <v>186</v>
      </c>
      <c r="B56" s="188">
        <v>53403.601639961002</v>
      </c>
      <c r="C56" s="189">
        <v>3207.3449729469999</v>
      </c>
      <c r="D56" s="190">
        <f t="shared" si="7"/>
        <v>56610.946612908003</v>
      </c>
      <c r="E56" s="189">
        <v>58102.163999999997</v>
      </c>
      <c r="F56" s="189">
        <v>2483.4501001049998</v>
      </c>
      <c r="G56" s="190">
        <f t="shared" si="6"/>
        <v>60585.614100104998</v>
      </c>
      <c r="H56" s="183">
        <f t="shared" si="8"/>
        <v>8.7982125095531707</v>
      </c>
      <c r="I56" s="183">
        <f t="shared" si="9"/>
        <v>-22.569909970640445</v>
      </c>
      <c r="J56" s="185">
        <f t="shared" si="10"/>
        <v>7.0210228321649693</v>
      </c>
    </row>
    <row r="57" spans="1:10">
      <c r="A57" s="173" t="s">
        <v>187</v>
      </c>
      <c r="B57" s="188">
        <v>65.181135010000006</v>
      </c>
      <c r="C57" s="189">
        <v>1300.9922606570001</v>
      </c>
      <c r="D57" s="190">
        <f t="shared" si="7"/>
        <v>1366.173395667</v>
      </c>
      <c r="E57" s="189">
        <v>67.126814894000006</v>
      </c>
      <c r="F57" s="189">
        <v>400</v>
      </c>
      <c r="G57" s="190">
        <f t="shared" si="6"/>
        <v>467.12681489400001</v>
      </c>
      <c r="H57" s="183">
        <f t="shared" si="8"/>
        <v>2.9850352923457057</v>
      </c>
      <c r="I57" s="183">
        <f t="shared" si="9"/>
        <v>-69.254236777857514</v>
      </c>
      <c r="J57" s="185">
        <f t="shared" si="10"/>
        <v>-65.80764810853772</v>
      </c>
    </row>
    <row r="58" spans="1:10">
      <c r="A58" s="173" t="s">
        <v>188</v>
      </c>
      <c r="B58" s="188">
        <v>62068.025816371999</v>
      </c>
      <c r="C58" s="189">
        <v>8387.6549953180001</v>
      </c>
      <c r="D58" s="190">
        <f t="shared" si="7"/>
        <v>70455.680811689992</v>
      </c>
      <c r="E58" s="189">
        <v>71231.319738599006</v>
      </c>
      <c r="F58" s="189">
        <v>8013.0282366270003</v>
      </c>
      <c r="G58" s="190">
        <f t="shared" si="6"/>
        <v>79244.347975226003</v>
      </c>
      <c r="H58" s="183">
        <f t="shared" si="8"/>
        <v>14.763308163427947</v>
      </c>
      <c r="I58" s="183">
        <f t="shared" si="9"/>
        <v>-4.466406390106858</v>
      </c>
      <c r="J58" s="185">
        <f t="shared" si="10"/>
        <v>12.474036248440878</v>
      </c>
    </row>
    <row r="59" spans="1:10">
      <c r="A59" s="173" t="s">
        <v>189</v>
      </c>
      <c r="B59" s="188">
        <v>209.14091287900001</v>
      </c>
      <c r="C59" s="189">
        <v>375.62074030299999</v>
      </c>
      <c r="D59" s="190">
        <f t="shared" si="7"/>
        <v>584.76165318200003</v>
      </c>
      <c r="E59" s="189">
        <v>220.697953523</v>
      </c>
      <c r="F59" s="189">
        <v>397.46616226999998</v>
      </c>
      <c r="G59" s="190">
        <f t="shared" si="6"/>
        <v>618.16411579299995</v>
      </c>
      <c r="H59" s="183">
        <f t="shared" si="8"/>
        <v>5.525958782960072</v>
      </c>
      <c r="I59" s="184">
        <f t="shared" si="9"/>
        <v>5.8158188893877583</v>
      </c>
      <c r="J59" s="185">
        <f t="shared" si="10"/>
        <v>5.7121499724271052</v>
      </c>
    </row>
    <row r="60" spans="1:10">
      <c r="A60" s="173" t="s">
        <v>190</v>
      </c>
      <c r="B60" s="188">
        <v>6545.6879490000001</v>
      </c>
      <c r="C60" s="189">
        <v>270.96218230599999</v>
      </c>
      <c r="D60" s="190">
        <f t="shared" si="7"/>
        <v>6816.6501313059998</v>
      </c>
      <c r="E60" s="189">
        <v>6902.7562680000001</v>
      </c>
      <c r="F60" s="189">
        <v>339.66339699999997</v>
      </c>
      <c r="G60" s="190">
        <f t="shared" si="6"/>
        <v>7242.4196650000004</v>
      </c>
      <c r="H60" s="183">
        <f t="shared" si="8"/>
        <v>5.4550159094362227</v>
      </c>
      <c r="I60" s="183">
        <f t="shared" si="9"/>
        <v>25.354539924842754</v>
      </c>
      <c r="J60" s="185">
        <f t="shared" si="10"/>
        <v>6.2460229803876999</v>
      </c>
    </row>
    <row r="61" spans="1:10">
      <c r="A61" s="173" t="s">
        <v>191</v>
      </c>
      <c r="B61" s="188">
        <v>41372.738088033999</v>
      </c>
      <c r="C61" s="189">
        <v>5492.2265104529997</v>
      </c>
      <c r="D61" s="190">
        <f t="shared" si="7"/>
        <v>46864.964598487</v>
      </c>
      <c r="E61" s="189">
        <v>28815.900429866</v>
      </c>
      <c r="F61" s="189">
        <v>4406.1840702529998</v>
      </c>
      <c r="G61" s="190">
        <f t="shared" si="6"/>
        <v>33222.084500119003</v>
      </c>
      <c r="H61" s="183">
        <f t="shared" si="8"/>
        <v>-30.350511565005021</v>
      </c>
      <c r="I61" s="184">
        <f t="shared" si="9"/>
        <v>-19.774174246692223</v>
      </c>
      <c r="J61" s="185">
        <f t="shared" si="10"/>
        <v>-29.111043218004362</v>
      </c>
    </row>
    <row r="62" spans="1:10">
      <c r="A62" s="173" t="s">
        <v>192</v>
      </c>
      <c r="B62" s="188">
        <v>2483.4997346139999</v>
      </c>
      <c r="C62" s="189">
        <v>10197.844499904</v>
      </c>
      <c r="D62" s="190">
        <f t="shared" si="7"/>
        <v>12681.344234518001</v>
      </c>
      <c r="E62" s="189">
        <v>1969.031360555</v>
      </c>
      <c r="F62" s="189">
        <v>10050.656221051</v>
      </c>
      <c r="G62" s="190">
        <f t="shared" si="6"/>
        <v>12019.687581606</v>
      </c>
      <c r="H62" s="183">
        <f t="shared" si="8"/>
        <v>-20.715459192064767</v>
      </c>
      <c r="I62" s="183">
        <f t="shared" si="9"/>
        <v>-1.4433273507395206</v>
      </c>
      <c r="J62" s="185">
        <f t="shared" si="10"/>
        <v>-5.2175592798041404</v>
      </c>
    </row>
    <row r="63" spans="1:10">
      <c r="A63" s="173" t="s">
        <v>193</v>
      </c>
      <c r="B63" s="188">
        <v>2288.2954975490002</v>
      </c>
      <c r="C63" s="189">
        <v>12935.371963742</v>
      </c>
      <c r="D63" s="190">
        <f t="shared" si="7"/>
        <v>15223.667461290999</v>
      </c>
      <c r="E63" s="189">
        <v>2118.7800900279999</v>
      </c>
      <c r="F63" s="189">
        <v>7949.1793321790001</v>
      </c>
      <c r="G63" s="190">
        <f t="shared" si="6"/>
        <v>10067.959422207001</v>
      </c>
      <c r="H63" s="183">
        <f t="shared" si="8"/>
        <v>-7.4079334466448321</v>
      </c>
      <c r="I63" s="183">
        <f t="shared" si="9"/>
        <v>-38.546959805557634</v>
      </c>
      <c r="J63" s="185">
        <f t="shared" si="10"/>
        <v>-33.866399487464783</v>
      </c>
    </row>
    <row r="64" spans="1:10">
      <c r="A64" s="173" t="s">
        <v>194</v>
      </c>
      <c r="B64" s="188">
        <v>268.22300000000001</v>
      </c>
      <c r="C64" s="189">
        <v>1396.037378062</v>
      </c>
      <c r="D64" s="190">
        <f t="shared" si="7"/>
        <v>1664.260378062</v>
      </c>
      <c r="E64" s="189">
        <v>287.40592512000001</v>
      </c>
      <c r="F64" s="189">
        <v>898.62497491500005</v>
      </c>
      <c r="G64" s="190">
        <f t="shared" si="6"/>
        <v>1186.0309000350001</v>
      </c>
      <c r="H64" s="183">
        <f t="shared" si="8"/>
        <v>7.1518568951954187</v>
      </c>
      <c r="I64" s="183">
        <f t="shared" si="9"/>
        <v>-35.630306964811744</v>
      </c>
      <c r="J64" s="185">
        <f t="shared" si="10"/>
        <v>-28.735255872875442</v>
      </c>
    </row>
    <row r="65" spans="1:10">
      <c r="A65" s="173" t="s">
        <v>195</v>
      </c>
      <c r="B65" s="188">
        <v>160.53</v>
      </c>
      <c r="C65" s="189">
        <v>41.538191001999998</v>
      </c>
      <c r="D65" s="190">
        <f t="shared" si="7"/>
        <v>202.06819100199999</v>
      </c>
      <c r="E65" s="189">
        <v>161.96600000000001</v>
      </c>
      <c r="F65" s="189">
        <v>38.231000000000002</v>
      </c>
      <c r="G65" s="190">
        <f t="shared" si="6"/>
        <v>200.197</v>
      </c>
      <c r="H65" s="183">
        <f t="shared" si="8"/>
        <v>0.89453684669531519</v>
      </c>
      <c r="I65" s="183">
        <f t="shared" si="9"/>
        <v>-7.9618079705029992</v>
      </c>
      <c r="J65" s="185">
        <f t="shared" si="10"/>
        <v>-0.92601957424435222</v>
      </c>
    </row>
    <row r="66" spans="1:10">
      <c r="A66" s="173" t="s">
        <v>196</v>
      </c>
      <c r="B66" s="188">
        <v>3331.254415378</v>
      </c>
      <c r="C66" s="189">
        <v>671.40775426899995</v>
      </c>
      <c r="D66" s="190">
        <f t="shared" si="7"/>
        <v>4002.6621696470002</v>
      </c>
      <c r="E66" s="189">
        <v>3832.1408120000001</v>
      </c>
      <c r="F66" s="189">
        <v>483.42621095499999</v>
      </c>
      <c r="G66" s="190">
        <f t="shared" si="6"/>
        <v>4315.5670229549996</v>
      </c>
      <c r="H66" s="183">
        <f t="shared" si="8"/>
        <v>15.035969462727582</v>
      </c>
      <c r="I66" s="183">
        <f t="shared" si="9"/>
        <v>-27.998119193405234</v>
      </c>
      <c r="J66" s="185">
        <f t="shared" si="10"/>
        <v>7.8174185091317572</v>
      </c>
    </row>
    <row r="67" spans="1:10">
      <c r="A67" s="173" t="s">
        <v>197</v>
      </c>
      <c r="B67" s="188">
        <v>4487.478432848</v>
      </c>
      <c r="C67" s="189">
        <v>755.24287261500001</v>
      </c>
      <c r="D67" s="190">
        <f t="shared" si="7"/>
        <v>5242.7213054630001</v>
      </c>
      <c r="E67" s="189">
        <v>4843.8155200000001</v>
      </c>
      <c r="F67" s="189">
        <v>807.29148785899997</v>
      </c>
      <c r="G67" s="190">
        <f t="shared" si="6"/>
        <v>5651.1070078590001</v>
      </c>
      <c r="H67" s="183">
        <f t="shared" si="8"/>
        <v>7.9406974871152558</v>
      </c>
      <c r="I67" s="183">
        <f t="shared" si="9"/>
        <v>6.8916393826774724</v>
      </c>
      <c r="J67" s="185">
        <f t="shared" si="10"/>
        <v>7.7895748906289475</v>
      </c>
    </row>
    <row r="68" spans="1:10">
      <c r="A68" s="173" t="s">
        <v>198</v>
      </c>
      <c r="B68" s="188">
        <v>4522.3322137470004</v>
      </c>
      <c r="C68" s="189">
        <v>8068.4375734060004</v>
      </c>
      <c r="D68" s="190">
        <f t="shared" si="7"/>
        <v>12590.769787153</v>
      </c>
      <c r="E68" s="189">
        <v>3796.3369128889999</v>
      </c>
      <c r="F68" s="189">
        <v>7419.4788758479999</v>
      </c>
      <c r="G68" s="190">
        <f t="shared" si="6"/>
        <v>11215.815788737</v>
      </c>
      <c r="H68" s="183">
        <f t="shared" si="8"/>
        <v>-16.053559679917317</v>
      </c>
      <c r="I68" s="183">
        <f t="shared" si="9"/>
        <v>-8.043176781797289</v>
      </c>
      <c r="J68" s="185">
        <f t="shared" si="10"/>
        <v>-10.92033308256446</v>
      </c>
    </row>
    <row r="69" spans="1:10">
      <c r="A69" s="173" t="s">
        <v>199</v>
      </c>
      <c r="B69" s="188">
        <v>3904.77</v>
      </c>
      <c r="C69" s="189">
        <v>552.16166064499998</v>
      </c>
      <c r="D69" s="190">
        <f t="shared" si="7"/>
        <v>4456.9316606450002</v>
      </c>
      <c r="E69" s="189">
        <v>4086.0889999999999</v>
      </c>
      <c r="F69" s="189">
        <v>419.702144917</v>
      </c>
      <c r="G69" s="190">
        <f t="shared" si="6"/>
        <v>4505.7911449169997</v>
      </c>
      <c r="H69" s="183">
        <f t="shared" si="8"/>
        <v>4.6435257390319951</v>
      </c>
      <c r="I69" s="184">
        <f t="shared" si="9"/>
        <v>-23.989263501792067</v>
      </c>
      <c r="J69" s="185">
        <f t="shared" si="10"/>
        <v>1.0962583228150358</v>
      </c>
    </row>
    <row r="70" spans="1:10">
      <c r="A70" s="173" t="s">
        <v>200</v>
      </c>
      <c r="B70" s="188">
        <v>549.68466278100004</v>
      </c>
      <c r="C70" s="189">
        <v>1142.4312215790001</v>
      </c>
      <c r="D70" s="190">
        <f t="shared" si="7"/>
        <v>1692.1158843600001</v>
      </c>
      <c r="E70" s="189">
        <v>516.62143233100005</v>
      </c>
      <c r="F70" s="189">
        <v>776.13231412799996</v>
      </c>
      <c r="G70" s="190">
        <f t="shared" si="6"/>
        <v>1292.753746459</v>
      </c>
      <c r="H70" s="184">
        <f t="shared" si="8"/>
        <v>-6.0149450564482514</v>
      </c>
      <c r="I70" s="183">
        <f t="shared" si="9"/>
        <v>-32.063103715313702</v>
      </c>
      <c r="J70" s="185">
        <f t="shared" si="10"/>
        <v>-23.601346786721333</v>
      </c>
    </row>
    <row r="71" spans="1:10">
      <c r="A71" s="173" t="s">
        <v>201</v>
      </c>
      <c r="B71" s="188">
        <v>2141.0156999999999</v>
      </c>
      <c r="C71" s="189">
        <v>518.202036862</v>
      </c>
      <c r="D71" s="190">
        <f t="shared" si="7"/>
        <v>2659.217736862</v>
      </c>
      <c r="E71" s="189">
        <v>1400.730871107</v>
      </c>
      <c r="F71" s="189">
        <v>379.30872419399998</v>
      </c>
      <c r="G71" s="190">
        <f t="shared" si="6"/>
        <v>1780.039595301</v>
      </c>
      <c r="H71" s="183">
        <f t="shared" si="8"/>
        <v>-34.576338178790557</v>
      </c>
      <c r="I71" s="184">
        <f t="shared" si="9"/>
        <v>-26.802926809990147</v>
      </c>
      <c r="J71" s="185">
        <f t="shared" si="10"/>
        <v>-33.061532697148408</v>
      </c>
    </row>
    <row r="72" spans="1:10">
      <c r="A72" s="173" t="s">
        <v>202</v>
      </c>
      <c r="B72" s="188">
        <v>8728.6290000000008</v>
      </c>
      <c r="C72" s="189">
        <v>1148.6918178860001</v>
      </c>
      <c r="D72" s="190">
        <f t="shared" si="7"/>
        <v>9877.3208178860004</v>
      </c>
      <c r="E72" s="189">
        <v>9708.1880000000001</v>
      </c>
      <c r="F72" s="189">
        <v>1300</v>
      </c>
      <c r="G72" s="190">
        <f t="shared" si="6"/>
        <v>11008.188</v>
      </c>
      <c r="H72" s="183">
        <f t="shared" si="8"/>
        <v>11.222369515304177</v>
      </c>
      <c r="I72" s="183">
        <f t="shared" si="9"/>
        <v>13.17221727864839</v>
      </c>
      <c r="J72" s="185">
        <f t="shared" si="10"/>
        <v>11.44912879681106</v>
      </c>
    </row>
    <row r="73" spans="1:10">
      <c r="A73" s="173" t="s">
        <v>203</v>
      </c>
      <c r="B73" s="188">
        <v>1405.428072247</v>
      </c>
      <c r="C73" s="189">
        <v>310.40841180799998</v>
      </c>
      <c r="D73" s="190">
        <f t="shared" si="7"/>
        <v>1715.836484055</v>
      </c>
      <c r="E73" s="189">
        <v>4277.9574608960002</v>
      </c>
      <c r="F73" s="189">
        <v>341.06327210500001</v>
      </c>
      <c r="G73" s="190">
        <f t="shared" si="6"/>
        <v>4619.0207330009998</v>
      </c>
      <c r="H73" s="184">
        <f t="shared" si="8"/>
        <v>204.38821775179125</v>
      </c>
      <c r="I73" s="183">
        <f t="shared" si="9"/>
        <v>9.8756538582341236</v>
      </c>
      <c r="J73" s="185">
        <f t="shared" si="10"/>
        <v>169.19935412988573</v>
      </c>
    </row>
    <row r="74" spans="1:10">
      <c r="A74" s="173" t="s">
        <v>204</v>
      </c>
      <c r="B74" s="188">
        <v>1713.6880000000001</v>
      </c>
      <c r="C74" s="189">
        <v>115.949623725</v>
      </c>
      <c r="D74" s="190">
        <f t="shared" si="7"/>
        <v>1829.6376237250001</v>
      </c>
      <c r="E74" s="189">
        <v>1950.0239999999999</v>
      </c>
      <c r="F74" s="189">
        <v>193.398930347</v>
      </c>
      <c r="G74" s="190">
        <f t="shared" si="6"/>
        <v>2143.4229303469997</v>
      </c>
      <c r="H74" s="183">
        <f t="shared" si="8"/>
        <v>13.791075154870658</v>
      </c>
      <c r="I74" s="184">
        <f t="shared" si="9"/>
        <v>66.795651537160694</v>
      </c>
      <c r="J74" s="185">
        <f t="shared" si="10"/>
        <v>17.150134133291207</v>
      </c>
    </row>
    <row r="75" spans="1:10">
      <c r="A75" s="173" t="s">
        <v>205</v>
      </c>
      <c r="B75" s="188">
        <v>59416.180498551003</v>
      </c>
      <c r="C75" s="189">
        <v>2114.478420767</v>
      </c>
      <c r="D75" s="190">
        <f t="shared" si="7"/>
        <v>61530.658919318004</v>
      </c>
      <c r="E75" s="189">
        <v>64984.076428273002</v>
      </c>
      <c r="F75" s="189">
        <v>2099.700884979</v>
      </c>
      <c r="G75" s="190">
        <f t="shared" si="6"/>
        <v>67083.777313252009</v>
      </c>
      <c r="H75" s="183">
        <f t="shared" si="8"/>
        <v>9.3710095179507356</v>
      </c>
      <c r="I75" s="183">
        <f t="shared" si="9"/>
        <v>-0.69887380466335802</v>
      </c>
      <c r="J75" s="185">
        <f t="shared" si="10"/>
        <v>9.0249616881488581</v>
      </c>
    </row>
    <row r="76" spans="1:10" ht="22.5">
      <c r="A76" s="173" t="s">
        <v>206</v>
      </c>
      <c r="B76" s="188">
        <v>648.01876818899996</v>
      </c>
      <c r="C76" s="189">
        <v>265.79430097300002</v>
      </c>
      <c r="D76" s="190">
        <f t="shared" si="7"/>
        <v>913.81306916199992</v>
      </c>
      <c r="E76" s="189">
        <v>690.39819999999997</v>
      </c>
      <c r="F76" s="189">
        <v>265.79430097300002</v>
      </c>
      <c r="G76" s="190">
        <f t="shared" si="6"/>
        <v>956.19250097300005</v>
      </c>
      <c r="H76" s="183">
        <f t="shared" si="8"/>
        <v>6.5398463580671695</v>
      </c>
      <c r="I76" s="183">
        <f t="shared" si="9"/>
        <v>0</v>
      </c>
      <c r="J76" s="185">
        <f t="shared" si="10"/>
        <v>4.6376478123544063</v>
      </c>
    </row>
    <row r="77" spans="1:10" ht="22.5">
      <c r="A77" s="173" t="s">
        <v>207</v>
      </c>
      <c r="B77" s="188">
        <v>793.08372477499995</v>
      </c>
      <c r="C77" s="189">
        <v>3219.0403385909999</v>
      </c>
      <c r="D77" s="190">
        <f t="shared" si="7"/>
        <v>4012.124063366</v>
      </c>
      <c r="E77" s="189">
        <v>821.06372500099997</v>
      </c>
      <c r="F77" s="189">
        <v>1876.5887280090001</v>
      </c>
      <c r="G77" s="190">
        <f t="shared" si="6"/>
        <v>2697.65245301</v>
      </c>
      <c r="H77" s="184">
        <f t="shared" si="8"/>
        <v>3.5280008089862092</v>
      </c>
      <c r="I77" s="183">
        <f t="shared" si="9"/>
        <v>-41.703472755162849</v>
      </c>
      <c r="J77" s="185">
        <f t="shared" si="10"/>
        <v>-32.7624866428785</v>
      </c>
    </row>
    <row r="78" spans="1:10">
      <c r="A78" s="173" t="s">
        <v>208</v>
      </c>
      <c r="B78" s="188">
        <v>38494.674583</v>
      </c>
      <c r="C78" s="189">
        <v>5876.8786027810002</v>
      </c>
      <c r="D78" s="190">
        <f t="shared" si="7"/>
        <v>44371.553185780998</v>
      </c>
      <c r="E78" s="189">
        <v>46776.679485309003</v>
      </c>
      <c r="F78" s="189">
        <v>6642.020890664</v>
      </c>
      <c r="G78" s="190">
        <f t="shared" si="6"/>
        <v>53418.700375973</v>
      </c>
      <c r="H78" s="183">
        <f t="shared" si="8"/>
        <v>21.514677009288175</v>
      </c>
      <c r="I78" s="183">
        <f t="shared" si="9"/>
        <v>13.01953536220617</v>
      </c>
      <c r="J78" s="185">
        <f t="shared" si="10"/>
        <v>20.389521079670448</v>
      </c>
    </row>
    <row r="79" spans="1:10">
      <c r="A79" s="173" t="s">
        <v>209</v>
      </c>
      <c r="B79" s="188">
        <v>1591.2854549430001</v>
      </c>
      <c r="C79" s="189">
        <v>13962.924965558001</v>
      </c>
      <c r="D79" s="190">
        <f t="shared" si="7"/>
        <v>15554.210420501</v>
      </c>
      <c r="E79" s="189">
        <v>1626.7249459120001</v>
      </c>
      <c r="F79" s="189">
        <v>13488.113587469999</v>
      </c>
      <c r="G79" s="190">
        <f t="shared" si="6"/>
        <v>15114.838533381999</v>
      </c>
      <c r="H79" s="184">
        <f t="shared" si="8"/>
        <v>2.2270982782450766</v>
      </c>
      <c r="I79" s="183">
        <f t="shared" si="9"/>
        <v>-3.4005151446362847</v>
      </c>
      <c r="J79" s="185">
        <f t="shared" si="10"/>
        <v>-2.8247778269727797</v>
      </c>
    </row>
    <row r="80" spans="1:10">
      <c r="A80" s="173" t="s">
        <v>210</v>
      </c>
      <c r="B80" s="188">
        <v>3780.9143395619999</v>
      </c>
      <c r="C80" s="189">
        <v>5988.8034383869999</v>
      </c>
      <c r="D80" s="190">
        <f t="shared" si="7"/>
        <v>9769.7177779489994</v>
      </c>
      <c r="E80" s="189">
        <v>4355.6212944030003</v>
      </c>
      <c r="F80" s="189">
        <v>4273.9305842869999</v>
      </c>
      <c r="G80" s="190">
        <f t="shared" si="6"/>
        <v>8629.5518786899993</v>
      </c>
      <c r="H80" s="183">
        <f t="shared" si="8"/>
        <v>15.20021093383399</v>
      </c>
      <c r="I80" s="183">
        <f t="shared" si="9"/>
        <v>-28.634649170617578</v>
      </c>
      <c r="J80" s="185">
        <f t="shared" si="10"/>
        <v>-11.670407735138898</v>
      </c>
    </row>
    <row r="81" spans="1:10">
      <c r="A81" s="172" t="s">
        <v>211</v>
      </c>
      <c r="B81" s="174">
        <f>+SUM(B50:B80)</f>
        <v>308855.20162327302</v>
      </c>
      <c r="C81" s="175">
        <f t="shared" ref="C81:F81" si="11">+SUM(C50:C80)</f>
        <v>99867.11366730601</v>
      </c>
      <c r="D81" s="182">
        <f t="shared" si="7"/>
        <v>408722.31529057905</v>
      </c>
      <c r="E81" s="175">
        <f t="shared" si="11"/>
        <v>327937.71126439003</v>
      </c>
      <c r="F81" s="175">
        <f t="shared" si="11"/>
        <v>82464.234798279998</v>
      </c>
      <c r="G81" s="182">
        <f t="shared" si="6"/>
        <v>410401.94606267003</v>
      </c>
      <c r="H81" s="186">
        <f>+(E81/B81-1)*100</f>
        <v>6.1784647112380409</v>
      </c>
      <c r="I81" s="186">
        <f t="shared" si="9"/>
        <v>-17.42603568878679</v>
      </c>
      <c r="J81" s="187">
        <f>+(G81/D81-1)*100</f>
        <v>0.41094667681573771</v>
      </c>
    </row>
    <row r="85" spans="1:10">
      <c r="A85" t="s">
        <v>60</v>
      </c>
    </row>
    <row r="87" spans="1:10" ht="30.75" thickBot="1">
      <c r="A87" s="196" t="s">
        <v>166</v>
      </c>
      <c r="B87" s="197" t="s">
        <v>167</v>
      </c>
      <c r="C87" s="197">
        <v>2025</v>
      </c>
      <c r="D87" s="197" t="s">
        <v>168</v>
      </c>
    </row>
    <row r="88" spans="1:10">
      <c r="A88" s="192" t="s">
        <v>184</v>
      </c>
      <c r="B88" s="193">
        <v>1.1060000000000001</v>
      </c>
      <c r="C88" s="193">
        <v>1.1060000000000001</v>
      </c>
      <c r="D88" s="198">
        <f>+(C88/B88-1)*100</f>
        <v>0</v>
      </c>
    </row>
    <row r="89" spans="1:10">
      <c r="A89" s="192" t="s">
        <v>186</v>
      </c>
      <c r="B89" s="193">
        <v>415.37076097900001</v>
      </c>
      <c r="C89" s="193">
        <v>551.47686833399996</v>
      </c>
      <c r="D89" s="198">
        <f t="shared" ref="D89:D97" si="12">+(C89/B89-1)*100</f>
        <v>32.767378000850925</v>
      </c>
    </row>
    <row r="90" spans="1:10">
      <c r="A90" s="192" t="s">
        <v>190</v>
      </c>
      <c r="B90" s="193">
        <v>173.977914661</v>
      </c>
      <c r="C90" s="193">
        <v>173.977914661</v>
      </c>
      <c r="D90" s="198">
        <f t="shared" si="12"/>
        <v>0</v>
      </c>
    </row>
    <row r="91" spans="1:10">
      <c r="A91" s="192" t="s">
        <v>191</v>
      </c>
      <c r="B91" s="193">
        <v>14.007</v>
      </c>
      <c r="C91" s="193">
        <v>0</v>
      </c>
      <c r="D91" s="198">
        <f t="shared" si="12"/>
        <v>-100</v>
      </c>
    </row>
    <row r="92" spans="1:10">
      <c r="A92" s="192" t="s">
        <v>196</v>
      </c>
      <c r="B92" s="193">
        <v>3.6107117020000001</v>
      </c>
      <c r="C92" s="193">
        <v>7.8094826929999996</v>
      </c>
      <c r="D92" s="198">
        <f t="shared" si="12"/>
        <v>116.28652015264107</v>
      </c>
    </row>
    <row r="93" spans="1:10">
      <c r="A93" s="192" t="s">
        <v>198</v>
      </c>
      <c r="B93" s="193">
        <v>3.4597012829999998</v>
      </c>
      <c r="C93" s="193">
        <v>3.4597012810000001</v>
      </c>
      <c r="D93" s="198">
        <f t="shared" si="12"/>
        <v>-5.7808446918272693E-8</v>
      </c>
    </row>
    <row r="94" spans="1:10">
      <c r="A94" s="192" t="s">
        <v>202</v>
      </c>
      <c r="B94" s="193">
        <v>17.695578136000002</v>
      </c>
      <c r="C94" s="193">
        <v>17.695578134000002</v>
      </c>
      <c r="D94" s="198">
        <f t="shared" si="12"/>
        <v>-1.130225912859828E-8</v>
      </c>
    </row>
    <row r="95" spans="1:10">
      <c r="A95" s="192" t="s">
        <v>212</v>
      </c>
      <c r="B95" s="193">
        <v>92347.433153773003</v>
      </c>
      <c r="C95" s="193">
        <v>109828.42200000001</v>
      </c>
      <c r="D95" s="199">
        <f t="shared" si="12"/>
        <v>18.929588240009231</v>
      </c>
    </row>
    <row r="96" spans="1:10">
      <c r="A96" s="192" t="s">
        <v>209</v>
      </c>
      <c r="B96" s="193">
        <v>1545.186481149</v>
      </c>
      <c r="C96" s="193">
        <v>2021.2388489309999</v>
      </c>
      <c r="D96" s="198">
        <f t="shared" si="12"/>
        <v>30.808732382126959</v>
      </c>
    </row>
    <row r="97" spans="1:4">
      <c r="A97" s="191" t="s">
        <v>211</v>
      </c>
      <c r="B97" s="194">
        <f>+SUM(B88:B96)</f>
        <v>94521.847301682996</v>
      </c>
      <c r="C97" s="194">
        <f>+SUM(C88:C96)</f>
        <v>112605.186394034</v>
      </c>
      <c r="D97" s="195">
        <f t="shared" si="12"/>
        <v>19.13138560933416</v>
      </c>
    </row>
  </sheetData>
  <mergeCells count="11">
    <mergeCell ref="H1:H2"/>
    <mergeCell ref="I1:I2"/>
    <mergeCell ref="A47:A49"/>
    <mergeCell ref="B47:D47"/>
    <mergeCell ref="E47:G47"/>
    <mergeCell ref="H47:J47"/>
    <mergeCell ref="A1:A2"/>
    <mergeCell ref="B1:B2"/>
    <mergeCell ref="C1:C2"/>
    <mergeCell ref="D1:D2"/>
    <mergeCell ref="E1:E2"/>
  </mergeCells>
  <conditionalFormatting sqref="F3:I30">
    <cfRule type="cellIs" dxfId="1" priority="1" operator="lessThan">
      <formula>0</formula>
    </cfRule>
  </conditionalFormatting>
  <conditionalFormatting sqref="H50:J81">
    <cfRule type="cellIs" dxfId="0" priority="2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141"/>
  <sheetViews>
    <sheetView showGridLines="0" topLeftCell="A5" zoomScale="82" zoomScaleNormal="82" workbookViewId="0">
      <selection sqref="A1:I31"/>
    </sheetView>
  </sheetViews>
  <sheetFormatPr baseColWidth="10" defaultColWidth="11.42578125" defaultRowHeight="13.5"/>
  <cols>
    <col min="1" max="1" width="72.5703125" style="3" customWidth="1"/>
    <col min="2" max="2" width="11.42578125" style="3"/>
    <col min="3" max="3" width="12" style="3" customWidth="1"/>
    <col min="4" max="5" width="11.42578125" style="3"/>
    <col min="6" max="6" width="12.140625" style="3" bestFit="1" customWidth="1"/>
    <col min="7" max="7" width="11.28515625" style="3" bestFit="1" customWidth="1"/>
    <col min="8" max="9" width="6" style="3" bestFit="1" customWidth="1"/>
    <col min="10" max="10" width="11.42578125" style="3"/>
    <col min="11" max="12" width="22.140625" style="3" bestFit="1" customWidth="1"/>
    <col min="13" max="14" width="11.42578125" style="3"/>
    <col min="15" max="15" width="21.140625" style="3" customWidth="1"/>
    <col min="16" max="16384" width="11.42578125" style="3"/>
  </cols>
  <sheetData>
    <row r="1" spans="1:16" ht="13.5" customHeight="1">
      <c r="A1" s="380" t="s">
        <v>213</v>
      </c>
      <c r="B1" s="380" t="s">
        <v>214</v>
      </c>
      <c r="C1" s="381" t="s">
        <v>215</v>
      </c>
      <c r="D1" s="380" t="s">
        <v>216</v>
      </c>
      <c r="E1" s="380" t="s">
        <v>217</v>
      </c>
      <c r="F1" s="380" t="s">
        <v>218</v>
      </c>
      <c r="G1" s="380"/>
      <c r="H1" s="380" t="s">
        <v>219</v>
      </c>
      <c r="I1" s="380"/>
      <c r="K1" s="379" t="s">
        <v>220</v>
      </c>
      <c r="L1" s="379"/>
    </row>
    <row r="2" spans="1:16" ht="14.25">
      <c r="A2" s="380"/>
      <c r="B2" s="380"/>
      <c r="C2" s="381"/>
      <c r="D2" s="380"/>
      <c r="E2" s="380"/>
      <c r="F2" s="15">
        <v>2021</v>
      </c>
      <c r="G2" s="15">
        <v>2022</v>
      </c>
      <c r="H2" s="15">
        <v>2021</v>
      </c>
      <c r="I2" s="15">
        <v>2022</v>
      </c>
      <c r="K2" s="6">
        <v>2021</v>
      </c>
      <c r="L2" s="6">
        <v>2022</v>
      </c>
    </row>
    <row r="3" spans="1:16" ht="14.25">
      <c r="A3" s="24" t="s">
        <v>221</v>
      </c>
      <c r="B3" s="25">
        <f>+B4+B5+B6+B17+B18+B19+B20+B21</f>
        <v>203742019728580.69</v>
      </c>
      <c r="C3" s="25">
        <f>+C4+C5+C6+C17+C18+C19+C20+C21</f>
        <v>210135782911103</v>
      </c>
      <c r="D3" s="25">
        <f t="shared" ref="D3:D31" si="0">+C3-B3</f>
        <v>6393763182522.3125</v>
      </c>
      <c r="E3" s="26">
        <f t="shared" ref="E3:E31" si="1">+IFERROR((C3/B3-1)*100,0)</f>
        <v>3.1381661922464055</v>
      </c>
      <c r="F3" s="27">
        <f t="shared" ref="F3:F31" si="2">+IFERROR((B3/$B$30)*100,0)</f>
        <v>61.204613408321265</v>
      </c>
      <c r="G3" s="27">
        <f t="shared" ref="G3:G31" si="3">+IFERROR((C3/$C$30)*100,0)</f>
        <v>59.970681828852868</v>
      </c>
      <c r="H3" s="26">
        <f t="shared" ref="H3:H31" si="4">+IFERROR((B3/$K$3)*100,0)</f>
        <v>18.367317133265388</v>
      </c>
      <c r="I3" s="26">
        <f t="shared" ref="I3:I31" si="5">+IFERROR((C3/$L$3)*100,0)</f>
        <v>17.55044609606934</v>
      </c>
      <c r="K3" s="4">
        <f>1109263.907463*1000000000</f>
        <v>1109263907462999.9</v>
      </c>
      <c r="L3" s="4">
        <f>1197324.45409559*1000000000</f>
        <v>1197324454095590</v>
      </c>
    </row>
    <row r="4" spans="1:16" ht="15">
      <c r="A4" s="20" t="s">
        <v>75</v>
      </c>
      <c r="B4" s="8">
        <v>35976167780058.961</v>
      </c>
      <c r="C4" s="8">
        <v>37873341409259</v>
      </c>
      <c r="D4" s="8">
        <f t="shared" si="0"/>
        <v>1897173629200.0391</v>
      </c>
      <c r="E4" s="9">
        <f t="shared" si="1"/>
        <v>5.2734177825677575</v>
      </c>
      <c r="F4" s="10">
        <f t="shared" si="2"/>
        <v>10.807330975832723</v>
      </c>
      <c r="G4" s="10">
        <f t="shared" si="3"/>
        <v>10.808678445836371</v>
      </c>
      <c r="H4" s="9">
        <f t="shared" si="4"/>
        <v>3.243246944033376</v>
      </c>
      <c r="I4" s="9">
        <f t="shared" si="5"/>
        <v>3.1631644438321422</v>
      </c>
      <c r="K4"/>
      <c r="L4" s="56" t="s">
        <v>222</v>
      </c>
      <c r="M4" s="57" t="s">
        <v>223</v>
      </c>
      <c r="N4"/>
    </row>
    <row r="5" spans="1:16" ht="15">
      <c r="A5" s="20" t="s">
        <v>224</v>
      </c>
      <c r="B5" s="8">
        <v>9978792613110</v>
      </c>
      <c r="C5" s="8">
        <v>9921100968068</v>
      </c>
      <c r="D5" s="8">
        <f t="shared" si="0"/>
        <v>-57691645042</v>
      </c>
      <c r="E5" s="9">
        <f t="shared" si="1"/>
        <v>-0.57814253967163332</v>
      </c>
      <c r="F5" s="10">
        <f t="shared" si="2"/>
        <v>2.9976543129435487</v>
      </c>
      <c r="G5" s="10">
        <f t="shared" si="3"/>
        <v>2.8313844567806514</v>
      </c>
      <c r="H5" s="9">
        <f t="shared" si="4"/>
        <v>0.899586883335321</v>
      </c>
      <c r="I5" s="9">
        <f t="shared" si="5"/>
        <v>0.82860589158867504</v>
      </c>
      <c r="K5" s="58"/>
      <c r="L5" s="59" t="s">
        <v>225</v>
      </c>
      <c r="M5" t="s">
        <v>226</v>
      </c>
      <c r="N5"/>
    </row>
    <row r="6" spans="1:16" ht="15">
      <c r="A6" s="20" t="s">
        <v>227</v>
      </c>
      <c r="B6" s="8">
        <f>+B7+B8+B9+B10+B11+B12+B13+B14+B15+B16</f>
        <v>154084561972721</v>
      </c>
      <c r="C6" s="8">
        <f>+C7+C8+C9+C10+C11+C12+C13+C14+C15+C16</f>
        <v>157232468133910</v>
      </c>
      <c r="D6" s="8">
        <f t="shared" si="0"/>
        <v>3147906161189</v>
      </c>
      <c r="E6" s="9">
        <f t="shared" si="1"/>
        <v>2.0429731057328704</v>
      </c>
      <c r="F6" s="10">
        <f t="shared" si="2"/>
        <v>46.287388631437935</v>
      </c>
      <c r="G6" s="10">
        <f t="shared" si="3"/>
        <v>44.872597084586033</v>
      </c>
      <c r="H6" s="9">
        <f t="shared" si="4"/>
        <v>13.890703640139899</v>
      </c>
      <c r="I6" s="9">
        <f t="shared" si="5"/>
        <v>13.131985035140453</v>
      </c>
      <c r="K6" s="60"/>
      <c r="L6" s="59" t="s">
        <v>228</v>
      </c>
      <c r="M6" t="s">
        <v>229</v>
      </c>
      <c r="N6"/>
    </row>
    <row r="7" spans="1:16" ht="15">
      <c r="A7" s="54" t="s">
        <v>126</v>
      </c>
      <c r="B7" s="11">
        <v>47675273699939</v>
      </c>
      <c r="C7" s="11">
        <v>49564897462512</v>
      </c>
      <c r="D7" s="11">
        <f t="shared" si="0"/>
        <v>1889623762573</v>
      </c>
      <c r="E7" s="12">
        <f t="shared" si="1"/>
        <v>3.9635299725094608</v>
      </c>
      <c r="F7" s="13">
        <f t="shared" si="2"/>
        <v>14.321771718116263</v>
      </c>
      <c r="G7" s="13">
        <f t="shared" si="3"/>
        <v>14.145333338403873</v>
      </c>
      <c r="H7" s="12">
        <f t="shared" si="4"/>
        <v>4.2979198529029246</v>
      </c>
      <c r="I7" s="12">
        <f t="shared" si="5"/>
        <v>4.1396379480072758</v>
      </c>
      <c r="K7" s="61"/>
      <c r="L7" s="56" t="s">
        <v>230</v>
      </c>
      <c r="M7" t="s">
        <v>231</v>
      </c>
      <c r="N7"/>
    </row>
    <row r="8" spans="1:16" ht="15">
      <c r="A8" s="54" t="s">
        <v>147</v>
      </c>
      <c r="B8" s="11">
        <v>43410639987656</v>
      </c>
      <c r="C8" s="11">
        <v>51916112471500</v>
      </c>
      <c r="D8" s="11">
        <f t="shared" si="0"/>
        <v>8505472483844</v>
      </c>
      <c r="E8" s="12">
        <f t="shared" si="1"/>
        <v>19.593059411845971</v>
      </c>
      <c r="F8" s="13">
        <f t="shared" si="2"/>
        <v>13.040665061590072</v>
      </c>
      <c r="G8" s="13">
        <f t="shared" si="3"/>
        <v>14.81634693381277</v>
      </c>
      <c r="H8" s="12">
        <f t="shared" si="4"/>
        <v>3.9134636668149225</v>
      </c>
      <c r="I8" s="12">
        <f t="shared" si="5"/>
        <v>4.3360103682769351</v>
      </c>
      <c r="K8" s="62"/>
      <c r="L8" s="56" t="s">
        <v>232</v>
      </c>
      <c r="M8" t="s">
        <v>233</v>
      </c>
      <c r="N8"/>
    </row>
    <row r="9" spans="1:16" ht="15">
      <c r="A9" s="54" t="s">
        <v>234</v>
      </c>
      <c r="B9" s="11">
        <v>22011006328000</v>
      </c>
      <c r="C9" s="11">
        <v>26456057603000</v>
      </c>
      <c r="D9" s="11">
        <f t="shared" si="0"/>
        <v>4445051275000</v>
      </c>
      <c r="E9" s="12">
        <f t="shared" si="1"/>
        <v>20.19467537631612</v>
      </c>
      <c r="F9" s="13">
        <f t="shared" si="2"/>
        <v>6.6121614717868278</v>
      </c>
      <c r="G9" s="13">
        <f t="shared" si="3"/>
        <v>7.5502981499658048</v>
      </c>
      <c r="H9" s="12">
        <f t="shared" si="4"/>
        <v>1.984289417505833</v>
      </c>
      <c r="I9" s="12">
        <f t="shared" si="5"/>
        <v>2.2095980343927599</v>
      </c>
      <c r="K9" s="63"/>
      <c r="L9" s="59" t="s">
        <v>235</v>
      </c>
      <c r="M9" t="s">
        <v>236</v>
      </c>
      <c r="N9"/>
    </row>
    <row r="10" spans="1:16" ht="15">
      <c r="A10" s="54" t="s">
        <v>237</v>
      </c>
      <c r="B10" s="11">
        <v>3060934447365</v>
      </c>
      <c r="C10" s="11">
        <v>2764447312529</v>
      </c>
      <c r="D10" s="11">
        <f t="shared" si="0"/>
        <v>-296487134836</v>
      </c>
      <c r="E10" s="12">
        <f t="shared" si="1"/>
        <v>-9.6861641415166631</v>
      </c>
      <c r="F10" s="13">
        <f t="shared" si="2"/>
        <v>0.91951238025794446</v>
      </c>
      <c r="G10" s="13">
        <f t="shared" si="3"/>
        <v>0.78894602297429273</v>
      </c>
      <c r="H10" s="12">
        <f t="shared" si="4"/>
        <v>0.27594285063918383</v>
      </c>
      <c r="I10" s="12">
        <f t="shared" si="5"/>
        <v>0.23088539644144751</v>
      </c>
      <c r="K10" s="64"/>
      <c r="L10" s="56" t="s">
        <v>238</v>
      </c>
      <c r="M10" t="s">
        <v>239</v>
      </c>
      <c r="N10"/>
    </row>
    <row r="11" spans="1:16" ht="15">
      <c r="A11" s="54" t="s">
        <v>240</v>
      </c>
      <c r="B11" s="11">
        <v>4012725167954</v>
      </c>
      <c r="C11" s="11">
        <v>4360560282813</v>
      </c>
      <c r="D11" s="11">
        <f t="shared" si="0"/>
        <v>347835114859</v>
      </c>
      <c r="E11" s="12">
        <f t="shared" si="1"/>
        <v>8.6683014734436412</v>
      </c>
      <c r="F11" s="13">
        <f t="shared" si="2"/>
        <v>1.2054326983979216</v>
      </c>
      <c r="G11" s="13">
        <f t="shared" si="3"/>
        <v>1.2444609370824766</v>
      </c>
      <c r="H11" s="12">
        <f t="shared" si="4"/>
        <v>0.36174666289571372</v>
      </c>
      <c r="I11" s="12">
        <f t="shared" si="5"/>
        <v>0.36419203398854733</v>
      </c>
      <c r="K11" s="65"/>
      <c r="L11" s="56" t="s">
        <v>241</v>
      </c>
      <c r="M11" t="s">
        <v>242</v>
      </c>
      <c r="N11"/>
    </row>
    <row r="12" spans="1:16" ht="15">
      <c r="A12" s="54" t="s">
        <v>243</v>
      </c>
      <c r="B12" s="14">
        <v>0</v>
      </c>
      <c r="C12" s="11">
        <v>2724000000000</v>
      </c>
      <c r="D12" s="11">
        <f t="shared" si="0"/>
        <v>2724000000000</v>
      </c>
      <c r="E12" s="14">
        <f t="shared" si="1"/>
        <v>0</v>
      </c>
      <c r="F12" s="13">
        <f t="shared" si="2"/>
        <v>0</v>
      </c>
      <c r="G12" s="13">
        <f t="shared" si="3"/>
        <v>0.77740275853400942</v>
      </c>
      <c r="H12" s="14">
        <f>+IFERROR((B12/$K$3)*100,0)</f>
        <v>0</v>
      </c>
      <c r="I12" s="12">
        <f t="shared" si="5"/>
        <v>0.22750725508714331</v>
      </c>
      <c r="K12" s="66"/>
      <c r="L12" s="59" t="s">
        <v>241</v>
      </c>
      <c r="M12" t="s">
        <v>244</v>
      </c>
      <c r="N12" t="s">
        <v>245</v>
      </c>
    </row>
    <row r="13" spans="1:16">
      <c r="A13" s="54" t="s">
        <v>246</v>
      </c>
      <c r="B13" s="11">
        <v>18495962415812</v>
      </c>
      <c r="C13" s="14">
        <v>0</v>
      </c>
      <c r="D13" s="11">
        <f t="shared" si="0"/>
        <v>-18495962415812</v>
      </c>
      <c r="E13" s="12">
        <f t="shared" si="1"/>
        <v>-100</v>
      </c>
      <c r="F13" s="13">
        <f t="shared" si="2"/>
        <v>5.5562334700651457</v>
      </c>
      <c r="G13" s="13">
        <f t="shared" si="3"/>
        <v>0</v>
      </c>
      <c r="H13" s="12">
        <f t="shared" si="4"/>
        <v>1.6674086564408428</v>
      </c>
      <c r="I13" s="12">
        <f t="shared" si="5"/>
        <v>0</v>
      </c>
    </row>
    <row r="14" spans="1:16">
      <c r="A14" s="54" t="s">
        <v>247</v>
      </c>
      <c r="B14" s="11">
        <v>1078090782687</v>
      </c>
      <c r="C14" s="11">
        <v>1565223134810</v>
      </c>
      <c r="D14" s="11">
        <f t="shared" ref="D14:D15" si="6">+C14-B14</f>
        <v>487132352123</v>
      </c>
      <c r="E14" s="12">
        <f t="shared" ref="E14:E15" si="7">+IFERROR((C14/B14-1)*100,0)</f>
        <v>45.184724695343981</v>
      </c>
      <c r="F14" s="13">
        <f t="shared" si="2"/>
        <v>0.32386117336686121</v>
      </c>
      <c r="G14" s="13">
        <f t="shared" si="3"/>
        <v>0.44669925944293093</v>
      </c>
      <c r="H14" s="12">
        <f t="shared" ref="H14:H15" si="8">+IFERROR((B14/$K$3)*100,0)</f>
        <v>9.7189746771145197E-2</v>
      </c>
      <c r="I14" s="12">
        <f t="shared" ref="I14:I15" si="9">+IFERROR((C14/$L$3)*100,0)</f>
        <v>0.13072673237867724</v>
      </c>
    </row>
    <row r="15" spans="1:16" ht="16.5">
      <c r="A15" s="54" t="s">
        <v>248</v>
      </c>
      <c r="B15" s="11">
        <v>443687272306</v>
      </c>
      <c r="C15" s="11">
        <v>1603000000000</v>
      </c>
      <c r="D15" s="11">
        <f t="shared" si="6"/>
        <v>1159312727694</v>
      </c>
      <c r="E15" s="12">
        <f t="shared" si="7"/>
        <v>261.29050798970206</v>
      </c>
      <c r="F15" s="13">
        <f t="shared" si="2"/>
        <v>0.13328476870827802</v>
      </c>
      <c r="G15" s="13">
        <f t="shared" si="3"/>
        <v>0.45748040452643801</v>
      </c>
      <c r="H15" s="12">
        <f t="shared" si="8"/>
        <v>3.9998351097599326E-2</v>
      </c>
      <c r="I15" s="12">
        <f t="shared" si="9"/>
        <v>0.13388183917205976</v>
      </c>
      <c r="J15" s="382" t="s">
        <v>249</v>
      </c>
      <c r="K15" s="22">
        <f>+B6+B17</f>
        <v>154450591972721</v>
      </c>
      <c r="L15" s="22">
        <f>+C6+C17</f>
        <v>157621030133910</v>
      </c>
      <c r="M15" s="23">
        <f>+L15/K15-1</f>
        <v>2.0527199803474838E-2</v>
      </c>
      <c r="O15" s="5">
        <v>714000000000</v>
      </c>
      <c r="P15" s="2"/>
    </row>
    <row r="16" spans="1:16" ht="16.5">
      <c r="A16" s="54" t="s">
        <v>152</v>
      </c>
      <c r="B16" s="11">
        <v>13896241871002</v>
      </c>
      <c r="C16" s="11">
        <v>16278169866746</v>
      </c>
      <c r="D16" s="11">
        <f t="shared" si="0"/>
        <v>2381927995744</v>
      </c>
      <c r="E16" s="12">
        <f t="shared" si="1"/>
        <v>17.140806973966761</v>
      </c>
      <c r="F16" s="13">
        <f t="shared" si="2"/>
        <v>4.1744658891486157</v>
      </c>
      <c r="G16" s="13">
        <f t="shared" si="3"/>
        <v>4.6456292798434395</v>
      </c>
      <c r="H16" s="12">
        <f t="shared" si="4"/>
        <v>1.2527444350717338</v>
      </c>
      <c r="I16" s="12">
        <f t="shared" si="5"/>
        <v>1.3595454273956065</v>
      </c>
      <c r="J16" s="382"/>
      <c r="K16" s="22">
        <f>+B16+B17</f>
        <v>14262271871002</v>
      </c>
      <c r="L16" s="22">
        <f>+C16+C17</f>
        <v>16666731866746</v>
      </c>
      <c r="M16" s="23">
        <f>+L16/K16-1</f>
        <v>0.16858884878171043</v>
      </c>
      <c r="O16" s="48">
        <v>0.71399999999999997</v>
      </c>
      <c r="P16" s="2" t="s">
        <v>250</v>
      </c>
    </row>
    <row r="17" spans="1:11">
      <c r="A17" s="20" t="s">
        <v>251</v>
      </c>
      <c r="B17" s="8">
        <v>366030000000</v>
      </c>
      <c r="C17" s="8">
        <v>388562000000</v>
      </c>
      <c r="D17" s="8">
        <f t="shared" si="0"/>
        <v>22532000000</v>
      </c>
      <c r="E17" s="9">
        <f t="shared" si="1"/>
        <v>6.1557795809086713</v>
      </c>
      <c r="F17" s="10">
        <f t="shared" si="2"/>
        <v>0.1099563294586561</v>
      </c>
      <c r="G17" s="10">
        <f t="shared" si="3"/>
        <v>0.11089176602844777</v>
      </c>
      <c r="H17" s="9">
        <f t="shared" si="4"/>
        <v>3.2997557888379159E-2</v>
      </c>
      <c r="I17" s="9">
        <f t="shared" si="5"/>
        <v>3.2452523513645588E-2</v>
      </c>
      <c r="K17" s="7"/>
    </row>
    <row r="18" spans="1:11">
      <c r="A18" s="20" t="s">
        <v>252</v>
      </c>
      <c r="B18" s="8">
        <v>1730830826177</v>
      </c>
      <c r="C18" s="8">
        <v>2700899468101</v>
      </c>
      <c r="D18" s="8">
        <f t="shared" si="0"/>
        <v>970068641924</v>
      </c>
      <c r="E18" s="9">
        <f t="shared" si="1"/>
        <v>56.046415816770164</v>
      </c>
      <c r="F18" s="10">
        <f t="shared" si="2"/>
        <v>0.51994591853213179</v>
      </c>
      <c r="G18" s="10">
        <f t="shared" si="3"/>
        <v>0.7708100943556373</v>
      </c>
      <c r="H18" s="9">
        <f t="shared" si="4"/>
        <v>0.15603417856942514</v>
      </c>
      <c r="I18" s="9">
        <f t="shared" si="5"/>
        <v>0.22557790905065486</v>
      </c>
    </row>
    <row r="19" spans="1:11">
      <c r="A19" s="20" t="s">
        <v>253</v>
      </c>
      <c r="B19" s="8">
        <v>514663164000</v>
      </c>
      <c r="C19" s="8">
        <v>490558404000</v>
      </c>
      <c r="D19" s="8">
        <f t="shared" si="0"/>
        <v>-24104760000</v>
      </c>
      <c r="E19" s="9">
        <f t="shared" si="1"/>
        <v>-4.6835992326818232</v>
      </c>
      <c r="F19" s="10">
        <f t="shared" si="2"/>
        <v>0.15460610447509321</v>
      </c>
      <c r="G19" s="10">
        <f t="shared" si="3"/>
        <v>0.14000053468856133</v>
      </c>
      <c r="H19" s="9">
        <f t="shared" si="4"/>
        <v>4.6396818695479541E-2</v>
      </c>
      <c r="I19" s="9">
        <f t="shared" si="5"/>
        <v>4.0971217310561636E-2</v>
      </c>
    </row>
    <row r="20" spans="1:11">
      <c r="A20" s="20" t="s">
        <v>254</v>
      </c>
      <c r="B20" s="8">
        <v>447904900655.92151</v>
      </c>
      <c r="C20" s="8">
        <v>411176720430</v>
      </c>
      <c r="D20" s="8">
        <f t="shared" si="0"/>
        <v>-36728180225.921509</v>
      </c>
      <c r="E20" s="9">
        <f t="shared" si="1"/>
        <v>-8.1999951713267691</v>
      </c>
      <c r="F20" s="10">
        <f t="shared" si="2"/>
        <v>0.1345517548361313</v>
      </c>
      <c r="G20" s="10">
        <f t="shared" si="3"/>
        <v>0.11734578440060542</v>
      </c>
      <c r="H20" s="9">
        <f t="shared" si="4"/>
        <v>4.0378569756256283E-2</v>
      </c>
      <c r="I20" s="9">
        <f t="shared" si="5"/>
        <v>3.4341294794700078E-2</v>
      </c>
    </row>
    <row r="21" spans="1:11">
      <c r="A21" s="20" t="s">
        <v>255</v>
      </c>
      <c r="B21" s="8">
        <v>643068471857.81421</v>
      </c>
      <c r="C21" s="8">
        <v>1117675807335</v>
      </c>
      <c r="D21" s="8">
        <f t="shared" si="0"/>
        <v>474607335477.18579</v>
      </c>
      <c r="E21" s="9">
        <f t="shared" si="1"/>
        <v>73.803546005925782</v>
      </c>
      <c r="F21" s="10">
        <f t="shared" si="2"/>
        <v>0.19317938080504971</v>
      </c>
      <c r="G21" s="10">
        <f t="shared" si="3"/>
        <v>0.31897366217656209</v>
      </c>
      <c r="H21" s="9">
        <f t="shared" si="4"/>
        <v>5.7972540847252264E-2</v>
      </c>
      <c r="I21" s="9">
        <f t="shared" si="5"/>
        <v>9.3347780838506852E-2</v>
      </c>
    </row>
    <row r="22" spans="1:11" ht="14.25">
      <c r="A22" s="24" t="s">
        <v>256</v>
      </c>
      <c r="B22" s="25">
        <f>+B23+B26+B27+B28</f>
        <v>70519715412512</v>
      </c>
      <c r="C22" s="25">
        <f>+C23+C26+C27+C28</f>
        <v>78013129411194</v>
      </c>
      <c r="D22" s="25">
        <f t="shared" si="0"/>
        <v>7493413998682</v>
      </c>
      <c r="E22" s="26">
        <f t="shared" si="1"/>
        <v>10.625984456755866</v>
      </c>
      <c r="F22" s="27">
        <f t="shared" si="2"/>
        <v>21.184299268444772</v>
      </c>
      <c r="G22" s="27">
        <f t="shared" si="3"/>
        <v>22.26417841634834</v>
      </c>
      <c r="H22" s="26">
        <f t="shared" si="4"/>
        <v>6.3573433641952528</v>
      </c>
      <c r="I22" s="26">
        <f t="shared" si="5"/>
        <v>6.5156214879217451</v>
      </c>
    </row>
    <row r="23" spans="1:11">
      <c r="A23" s="20" t="s">
        <v>61</v>
      </c>
      <c r="B23" s="8">
        <v>34970353112512</v>
      </c>
      <c r="C23" s="8">
        <f>38739956938525-O15</f>
        <v>38025956938525</v>
      </c>
      <c r="D23" s="8">
        <f t="shared" si="0"/>
        <v>3055603826013</v>
      </c>
      <c r="E23" s="9">
        <f t="shared" si="1"/>
        <v>8.7376979471212035</v>
      </c>
      <c r="F23" s="10">
        <f t="shared" si="2"/>
        <v>10.505181728614895</v>
      </c>
      <c r="G23" s="10">
        <f t="shared" si="3"/>
        <v>10.852233414061963</v>
      </c>
      <c r="H23" s="9">
        <f t="shared" si="4"/>
        <v>3.1525728798381962</v>
      </c>
      <c r="I23" s="9">
        <f t="shared" si="5"/>
        <v>3.1759108242091534</v>
      </c>
    </row>
    <row r="24" spans="1:11">
      <c r="A24" s="21" t="s">
        <v>257</v>
      </c>
      <c r="B24" s="14">
        <v>0</v>
      </c>
      <c r="C24" s="11">
        <v>1542016619700</v>
      </c>
      <c r="D24" s="11">
        <f t="shared" ref="D24:D28" si="10">+C24-B24</f>
        <v>1542016619700</v>
      </c>
      <c r="E24" s="14">
        <f t="shared" si="1"/>
        <v>0</v>
      </c>
      <c r="F24" s="13">
        <f t="shared" si="2"/>
        <v>0</v>
      </c>
      <c r="G24" s="13">
        <f t="shared" si="3"/>
        <v>0.44007634870046564</v>
      </c>
      <c r="H24" s="14">
        <f t="shared" si="4"/>
        <v>0</v>
      </c>
      <c r="I24" s="12">
        <f t="shared" si="5"/>
        <v>0.128788534672064</v>
      </c>
    </row>
    <row r="25" spans="1:11">
      <c r="A25" s="21" t="s">
        <v>258</v>
      </c>
      <c r="B25" s="11">
        <f>+B23-B24</f>
        <v>34970353112512</v>
      </c>
      <c r="C25" s="11">
        <f>+C23-C24</f>
        <v>36483940318825</v>
      </c>
      <c r="D25" s="11">
        <f t="shared" si="10"/>
        <v>1513587206313</v>
      </c>
      <c r="E25" s="12">
        <f t="shared" si="1"/>
        <v>4.3282010949196259</v>
      </c>
      <c r="F25" s="13">
        <f t="shared" si="2"/>
        <v>10.505181728614895</v>
      </c>
      <c r="G25" s="13">
        <f t="shared" si="3"/>
        <v>10.412157065361498</v>
      </c>
      <c r="H25" s="12">
        <f t="shared" si="4"/>
        <v>3.1525728798381962</v>
      </c>
      <c r="I25" s="12">
        <f>+IFERROR((C25/$L$3)*100,0)</f>
        <v>3.0471222895370893</v>
      </c>
    </row>
    <row r="26" spans="1:11">
      <c r="A26" s="20" t="s">
        <v>62</v>
      </c>
      <c r="B26" s="8">
        <v>34294348687949</v>
      </c>
      <c r="C26" s="8">
        <v>38220230946248</v>
      </c>
      <c r="D26" s="8">
        <f t="shared" si="10"/>
        <v>3925882258299</v>
      </c>
      <c r="E26" s="9">
        <f t="shared" si="1"/>
        <v>11.447606992106408</v>
      </c>
      <c r="F26" s="10">
        <f t="shared" si="2"/>
        <v>10.302108305062841</v>
      </c>
      <c r="G26" s="10">
        <f t="shared" si="3"/>
        <v>10.907677301549231</v>
      </c>
      <c r="H26" s="9">
        <f t="shared" si="4"/>
        <v>3.091631167048758</v>
      </c>
      <c r="I26" s="9">
        <f t="shared" si="5"/>
        <v>3.192136501974145</v>
      </c>
    </row>
    <row r="27" spans="1:11">
      <c r="A27" s="20" t="s">
        <v>89</v>
      </c>
      <c r="B27" s="8">
        <v>420651312051</v>
      </c>
      <c r="C27" s="8">
        <v>515437476905</v>
      </c>
      <c r="D27" s="8">
        <f t="shared" si="10"/>
        <v>94786164854</v>
      </c>
      <c r="E27" s="9">
        <f t="shared" si="1"/>
        <v>22.533191300853005</v>
      </c>
      <c r="F27" s="10">
        <f t="shared" si="2"/>
        <v>0.12636470850776088</v>
      </c>
      <c r="G27" s="10">
        <f t="shared" si="3"/>
        <v>0.14710077694484464</v>
      </c>
      <c r="H27" s="9">
        <f t="shared" si="4"/>
        <v>3.7921662214095889E-2</v>
      </c>
      <c r="I27" s="9">
        <f t="shared" si="5"/>
        <v>4.304910629210696E-2</v>
      </c>
    </row>
    <row r="28" spans="1:11">
      <c r="A28" s="20" t="s">
        <v>64</v>
      </c>
      <c r="B28" s="8">
        <v>834362300000</v>
      </c>
      <c r="C28" s="8">
        <v>1251504049516</v>
      </c>
      <c r="D28" s="8">
        <f t="shared" si="10"/>
        <v>417141749516</v>
      </c>
      <c r="E28" s="9">
        <f t="shared" si="1"/>
        <v>49.995277772737332</v>
      </c>
      <c r="F28" s="10">
        <f t="shared" si="2"/>
        <v>0.25064452625927403</v>
      </c>
      <c r="G28" s="10">
        <f t="shared" si="3"/>
        <v>0.35716692379229875</v>
      </c>
      <c r="H28" s="9">
        <f t="shared" si="4"/>
        <v>7.5217655094203154E-2</v>
      </c>
      <c r="I28" s="9">
        <f t="shared" si="5"/>
        <v>0.10452505544633975</v>
      </c>
    </row>
    <row r="29" spans="1:11" ht="14.25">
      <c r="A29" s="24" t="s">
        <v>259</v>
      </c>
      <c r="B29" s="25">
        <v>58624967972827</v>
      </c>
      <c r="C29" s="25">
        <f>61534609438083+O15</f>
        <v>62248609438083</v>
      </c>
      <c r="D29" s="25">
        <f t="shared" si="0"/>
        <v>3623641465256</v>
      </c>
      <c r="E29" s="26">
        <f t="shared" si="1"/>
        <v>6.1810549166279705</v>
      </c>
      <c r="F29" s="27">
        <f t="shared" si="2"/>
        <v>17.611087323233967</v>
      </c>
      <c r="G29" s="27">
        <f t="shared" si="3"/>
        <v>17.765139754798788</v>
      </c>
      <c r="H29" s="26">
        <f t="shared" si="4"/>
        <v>5.2850333972290064</v>
      </c>
      <c r="I29" s="26">
        <f t="shared" si="5"/>
        <v>5.1989758686673664</v>
      </c>
    </row>
    <row r="30" spans="1:11" ht="14.25">
      <c r="A30" s="28" t="s">
        <v>130</v>
      </c>
      <c r="B30" s="29">
        <f>+B3+B22+B29</f>
        <v>332886703113919.69</v>
      </c>
      <c r="C30" s="29">
        <f>+C3+C22+C29</f>
        <v>350397521760380</v>
      </c>
      <c r="D30" s="29">
        <f t="shared" si="0"/>
        <v>17510818646460.313</v>
      </c>
      <c r="E30" s="30">
        <f t="shared" si="1"/>
        <v>5.2602938124770349</v>
      </c>
      <c r="F30" s="31">
        <f t="shared" si="2"/>
        <v>100</v>
      </c>
      <c r="G30" s="31">
        <f t="shared" si="3"/>
        <v>100</v>
      </c>
      <c r="H30" s="30">
        <f t="shared" si="4"/>
        <v>30.009693894689647</v>
      </c>
      <c r="I30" s="30">
        <f t="shared" si="5"/>
        <v>29.26504345265845</v>
      </c>
    </row>
    <row r="31" spans="1:11" ht="14.25">
      <c r="A31" s="28" t="s">
        <v>260</v>
      </c>
      <c r="B31" s="29">
        <f>+B30-B22</f>
        <v>262366987701407.69</v>
      </c>
      <c r="C31" s="29">
        <f>+C30-C22</f>
        <v>272384392349186</v>
      </c>
      <c r="D31" s="29">
        <f t="shared" si="0"/>
        <v>10017404647778.313</v>
      </c>
      <c r="E31" s="30">
        <f t="shared" si="1"/>
        <v>3.8180888287587589</v>
      </c>
      <c r="F31" s="31">
        <f t="shared" si="2"/>
        <v>78.815700731555225</v>
      </c>
      <c r="G31" s="31">
        <f t="shared" si="3"/>
        <v>77.735821583651671</v>
      </c>
      <c r="H31" s="30">
        <f t="shared" si="4"/>
        <v>23.652350530494392</v>
      </c>
      <c r="I31" s="30">
        <f t="shared" si="5"/>
        <v>22.749421964736705</v>
      </c>
    </row>
    <row r="35" spans="1:11" ht="14.25">
      <c r="A35" s="380" t="s">
        <v>261</v>
      </c>
      <c r="B35" s="380" t="s">
        <v>214</v>
      </c>
      <c r="C35" s="381" t="s">
        <v>215</v>
      </c>
      <c r="D35" s="380" t="s">
        <v>216</v>
      </c>
      <c r="E35" s="380" t="s">
        <v>217</v>
      </c>
      <c r="F35" s="380" t="s">
        <v>218</v>
      </c>
      <c r="G35" s="380"/>
      <c r="H35" s="380" t="s">
        <v>219</v>
      </c>
      <c r="I35" s="380"/>
    </row>
    <row r="36" spans="1:11" ht="14.25">
      <c r="A36" s="380"/>
      <c r="B36" s="380"/>
      <c r="C36" s="381"/>
      <c r="D36" s="380"/>
      <c r="E36" s="380"/>
      <c r="F36" s="15">
        <v>2021</v>
      </c>
      <c r="G36" s="15">
        <v>2022</v>
      </c>
      <c r="H36" s="15">
        <v>2021</v>
      </c>
      <c r="I36" s="15">
        <v>2022</v>
      </c>
      <c r="J36" s="3" t="s">
        <v>262</v>
      </c>
      <c r="K36" s="3" t="s">
        <v>263</v>
      </c>
    </row>
    <row r="37" spans="1:11">
      <c r="A37" s="35" t="s">
        <v>188</v>
      </c>
      <c r="B37" s="36">
        <v>47533760814635</v>
      </c>
      <c r="C37" s="36">
        <v>49278461543263</v>
      </c>
      <c r="D37" s="36">
        <f>+C37-B37</f>
        <v>1744700728628</v>
      </c>
      <c r="E37" s="37">
        <f>+IFERROR((C37/B37-1)*100,0)</f>
        <v>3.670445381823928</v>
      </c>
      <c r="F37" s="38">
        <f>+IFERROR((B37/$B$67)*100,0)</f>
        <v>18.117279628461382</v>
      </c>
      <c r="G37" s="38">
        <f>+IFERROR((C37/$C$67)*100,0)</f>
        <v>18.091514391944294</v>
      </c>
      <c r="H37" s="37">
        <f>+IFERROR((B37/$K$3)*100,0)</f>
        <v>4.2851624843135463</v>
      </c>
      <c r="I37" s="38">
        <f>+IFERROR((C37/$L$3)*100,0)</f>
        <v>4.1157149488344782</v>
      </c>
      <c r="J37" s="43">
        <v>47533760814635</v>
      </c>
      <c r="K37" s="43">
        <v>49278461543263</v>
      </c>
    </row>
    <row r="38" spans="1:11">
      <c r="A38" s="39" t="s">
        <v>264</v>
      </c>
      <c r="B38" s="40">
        <v>39403028816239</v>
      </c>
      <c r="C38" s="40">
        <v>41935746388576</v>
      </c>
      <c r="D38" s="40">
        <f t="shared" ref="D38:D66" si="11">+C38-B38</f>
        <v>2532717572337</v>
      </c>
      <c r="E38" s="41">
        <f t="shared" ref="E38:E66" si="12">+IFERROR((C38/B38-1)*100,0)</f>
        <v>6.4277230670480856</v>
      </c>
      <c r="F38" s="42">
        <f t="shared" ref="F38:F66" si="13">+IFERROR((B38/$B$67)*100,0)</f>
        <v>15.018287613639252</v>
      </c>
      <c r="G38" s="42">
        <f t="shared" ref="G38:G66" si="14">+IFERROR((C38/$C$67)*100,0)</f>
        <v>15.395796369571732</v>
      </c>
      <c r="H38" s="41">
        <f t="shared" ref="H38:H66" si="15">+IFERROR((B38/$K$3)*100,0)</f>
        <v>3.5521780300557837</v>
      </c>
      <c r="I38" s="42">
        <f t="shared" ref="I38:I66" si="16">+IFERROR((C38/$L$3)*100,0)</f>
        <v>3.5024546809454873</v>
      </c>
      <c r="J38" s="44">
        <v>39403028816239</v>
      </c>
      <c r="K38" s="44">
        <v>41935746388576</v>
      </c>
    </row>
    <row r="39" spans="1:11">
      <c r="A39" s="35" t="s">
        <v>265</v>
      </c>
      <c r="B39" s="36">
        <v>37059239411861</v>
      </c>
      <c r="C39" s="36">
        <v>41190995702228</v>
      </c>
      <c r="D39" s="36">
        <f t="shared" si="11"/>
        <v>4131756290367</v>
      </c>
      <c r="E39" s="37">
        <f t="shared" si="12"/>
        <v>11.149058523431577</v>
      </c>
      <c r="F39" s="38">
        <f t="shared" si="13"/>
        <v>14.124962799830969</v>
      </c>
      <c r="G39" s="38">
        <f t="shared" si="14"/>
        <v>15.122377367871643</v>
      </c>
      <c r="H39" s="37">
        <f t="shared" si="15"/>
        <v>3.3408857137179622</v>
      </c>
      <c r="I39" s="38">
        <f t="shared" si="16"/>
        <v>3.4402534385169639</v>
      </c>
      <c r="J39" s="43">
        <v>37059239411861</v>
      </c>
      <c r="K39" s="43">
        <v>41190995702228</v>
      </c>
    </row>
    <row r="40" spans="1:11">
      <c r="A40" s="39" t="s">
        <v>208</v>
      </c>
      <c r="B40" s="40">
        <v>27289644608303</v>
      </c>
      <c r="C40" s="40">
        <v>36041043003948</v>
      </c>
      <c r="D40" s="40">
        <f t="shared" si="11"/>
        <v>8751398395645</v>
      </c>
      <c r="E40" s="41">
        <f t="shared" si="12"/>
        <v>32.068568577043123</v>
      </c>
      <c r="F40" s="42">
        <f t="shared" si="13"/>
        <v>10.401325581159055</v>
      </c>
      <c r="G40" s="42">
        <f t="shared" si="14"/>
        <v>13.231684346195877</v>
      </c>
      <c r="H40" s="41">
        <f t="shared" si="15"/>
        <v>2.4601579862737273</v>
      </c>
      <c r="I40" s="42">
        <f t="shared" si="16"/>
        <v>3.0101317049581127</v>
      </c>
      <c r="J40" s="44">
        <v>27289644608303</v>
      </c>
      <c r="K40" s="44">
        <v>36041043003948</v>
      </c>
    </row>
    <row r="41" spans="1:11">
      <c r="A41" s="35" t="s">
        <v>191</v>
      </c>
      <c r="B41" s="36">
        <v>28444440372749.023</v>
      </c>
      <c r="C41" s="36">
        <v>23917363472175</v>
      </c>
      <c r="D41" s="36">
        <f t="shared" si="11"/>
        <v>-4527076900574.0234</v>
      </c>
      <c r="E41" s="37">
        <f t="shared" si="12"/>
        <v>-15.915507006814433</v>
      </c>
      <c r="F41" s="38">
        <f t="shared" si="13"/>
        <v>10.841470804673326</v>
      </c>
      <c r="G41" s="38">
        <f t="shared" si="14"/>
        <v>8.7807393316111462</v>
      </c>
      <c r="H41" s="37">
        <f t="shared" si="15"/>
        <v>2.5642626773825508</v>
      </c>
      <c r="I41" s="38">
        <f t="shared" si="16"/>
        <v>1.9975674421718215</v>
      </c>
      <c r="J41" s="43">
        <v>28444440372749.023</v>
      </c>
      <c r="K41" s="43">
        <v>23917363472175</v>
      </c>
    </row>
    <row r="42" spans="1:11">
      <c r="A42" s="39" t="s">
        <v>266</v>
      </c>
      <c r="B42" s="40">
        <v>19750842024121.555</v>
      </c>
      <c r="C42" s="40">
        <v>21683632214999</v>
      </c>
      <c r="D42" s="40">
        <f t="shared" si="11"/>
        <v>1932790190877.4453</v>
      </c>
      <c r="E42" s="41">
        <f t="shared" si="12"/>
        <v>9.7858622357312353</v>
      </c>
      <c r="F42" s="42">
        <f t="shared" si="13"/>
        <v>7.5279448063029122</v>
      </c>
      <c r="G42" s="42">
        <f t="shared" si="14"/>
        <v>7.960673527579158</v>
      </c>
      <c r="H42" s="41">
        <f t="shared" si="15"/>
        <v>1.780535893328915</v>
      </c>
      <c r="I42" s="42">
        <f t="shared" si="16"/>
        <v>1.8110072120240732</v>
      </c>
      <c r="J42" s="44">
        <v>19750842024121.555</v>
      </c>
      <c r="K42" s="44">
        <v>21683632214999</v>
      </c>
    </row>
    <row r="43" spans="1:11">
      <c r="A43" s="35" t="s">
        <v>209</v>
      </c>
      <c r="B43" s="36">
        <v>11050454374831.477</v>
      </c>
      <c r="C43" s="36">
        <v>11475024778153</v>
      </c>
      <c r="D43" s="36">
        <f t="shared" si="11"/>
        <v>424570403321.52344</v>
      </c>
      <c r="E43" s="37">
        <f t="shared" si="12"/>
        <v>3.8421081063284124</v>
      </c>
      <c r="F43" s="38">
        <f t="shared" si="13"/>
        <v>4.211831096451685</v>
      </c>
      <c r="G43" s="38">
        <f t="shared" si="14"/>
        <v>4.2128055426327338</v>
      </c>
      <c r="H43" s="37">
        <f t="shared" si="15"/>
        <v>0.99619705468511965</v>
      </c>
      <c r="I43" s="38">
        <f t="shared" si="16"/>
        <v>0.95838890944733646</v>
      </c>
      <c r="J43" s="43">
        <v>11050454374831.477</v>
      </c>
      <c r="K43" s="43">
        <v>11475024778153</v>
      </c>
    </row>
    <row r="44" spans="1:11">
      <c r="A44" s="39" t="s">
        <v>267</v>
      </c>
      <c r="B44" s="40">
        <v>5421149641793</v>
      </c>
      <c r="C44" s="40">
        <v>5737066219538</v>
      </c>
      <c r="D44" s="40">
        <f t="shared" si="11"/>
        <v>315916577745</v>
      </c>
      <c r="E44" s="41">
        <f t="shared" si="12"/>
        <v>5.827483073138584</v>
      </c>
      <c r="F44" s="42">
        <f t="shared" si="13"/>
        <v>2.0662468587559668</v>
      </c>
      <c r="G44" s="42">
        <f t="shared" si="14"/>
        <v>2.1062389698831603</v>
      </c>
      <c r="H44" s="41">
        <f t="shared" si="15"/>
        <v>0.48871594985829159</v>
      </c>
      <c r="I44" s="42">
        <f t="shared" si="16"/>
        <v>0.47915719084444375</v>
      </c>
      <c r="J44" s="44">
        <v>5421149641793</v>
      </c>
      <c r="K44" s="44">
        <v>5737066219538</v>
      </c>
    </row>
    <row r="45" spans="1:11">
      <c r="A45" s="35" t="s">
        <v>190</v>
      </c>
      <c r="B45" s="36">
        <v>5656343348853.6504</v>
      </c>
      <c r="C45" s="36">
        <v>4961822104299</v>
      </c>
      <c r="D45" s="36">
        <f t="shared" si="11"/>
        <v>-694521244554.65039</v>
      </c>
      <c r="E45" s="37">
        <f t="shared" si="12"/>
        <v>-12.278625990683656</v>
      </c>
      <c r="F45" s="38">
        <f t="shared" si="13"/>
        <v>2.1558898847788588</v>
      </c>
      <c r="G45" s="38">
        <f t="shared" si="14"/>
        <v>1.8216249695900861</v>
      </c>
      <c r="H45" s="37">
        <f t="shared" si="15"/>
        <v>0.5099186325993682</v>
      </c>
      <c r="I45" s="38">
        <f t="shared" si="16"/>
        <v>0.41440915094705533</v>
      </c>
      <c r="J45" s="43">
        <v>5656343348853.6504</v>
      </c>
      <c r="K45" s="43">
        <v>4961822104299</v>
      </c>
    </row>
    <row r="46" spans="1:11">
      <c r="A46" s="39" t="s">
        <v>268</v>
      </c>
      <c r="B46" s="40">
        <v>4604304353256</v>
      </c>
      <c r="C46" s="40">
        <v>4822669088948</v>
      </c>
      <c r="D46" s="40">
        <f t="shared" si="11"/>
        <v>218364735692</v>
      </c>
      <c r="E46" s="41">
        <f t="shared" si="12"/>
        <v>4.7426216630874984</v>
      </c>
      <c r="F46" s="42">
        <f t="shared" si="13"/>
        <v>1.7549099425938519</v>
      </c>
      <c r="G46" s="42">
        <f t="shared" si="14"/>
        <v>1.7705379692847925</v>
      </c>
      <c r="H46" s="41">
        <f t="shared" si="15"/>
        <v>0.4150774511167965</v>
      </c>
      <c r="I46" s="42">
        <f t="shared" si="16"/>
        <v>0.40278715367847784</v>
      </c>
      <c r="J46" s="44">
        <v>4604304353256</v>
      </c>
      <c r="K46" s="44">
        <v>4822669088948</v>
      </c>
    </row>
    <row r="47" spans="1:11">
      <c r="A47" s="35" t="s">
        <v>269</v>
      </c>
      <c r="B47" s="36">
        <v>6057929539034.5</v>
      </c>
      <c r="C47" s="36">
        <v>4621862574334</v>
      </c>
      <c r="D47" s="36">
        <f t="shared" si="11"/>
        <v>-1436066964700.5</v>
      </c>
      <c r="E47" s="37">
        <f t="shared" si="12"/>
        <v>-23.705573916750723</v>
      </c>
      <c r="F47" s="38">
        <f t="shared" si="13"/>
        <v>2.3089526590627494</v>
      </c>
      <c r="G47" s="38">
        <f t="shared" si="14"/>
        <v>1.6968162288861821</v>
      </c>
      <c r="H47" s="37">
        <f t="shared" si="15"/>
        <v>0.54612157650469362</v>
      </c>
      <c r="I47" s="38">
        <f t="shared" si="16"/>
        <v>0.38601588387545016</v>
      </c>
      <c r="J47" s="43">
        <v>6057929539034.5</v>
      </c>
      <c r="K47" s="43">
        <v>4621862574334</v>
      </c>
    </row>
    <row r="48" spans="1:11">
      <c r="A48" s="39" t="s">
        <v>270</v>
      </c>
      <c r="B48" s="40">
        <v>3519376941649</v>
      </c>
      <c r="C48" s="40">
        <v>3772585694452</v>
      </c>
      <c r="D48" s="40">
        <f t="shared" si="11"/>
        <v>253208752803</v>
      </c>
      <c r="E48" s="41">
        <f t="shared" si="12"/>
        <v>7.1947039774704846</v>
      </c>
      <c r="F48" s="42">
        <f t="shared" si="13"/>
        <v>1.3413947282324616</v>
      </c>
      <c r="G48" s="42">
        <f t="shared" si="14"/>
        <v>1.3850227107049857</v>
      </c>
      <c r="H48" s="41">
        <f t="shared" si="15"/>
        <v>0.31727138311911501</v>
      </c>
      <c r="I48" s="42">
        <f t="shared" si="16"/>
        <v>0.31508466076571173</v>
      </c>
      <c r="J48" s="44">
        <v>3519376941649</v>
      </c>
      <c r="K48" s="44">
        <v>3772585694452</v>
      </c>
    </row>
    <row r="49" spans="1:11">
      <c r="A49" s="35" t="s">
        <v>271</v>
      </c>
      <c r="B49" s="36">
        <v>2850956169255</v>
      </c>
      <c r="C49" s="36">
        <v>3085314383588</v>
      </c>
      <c r="D49" s="36">
        <f t="shared" si="11"/>
        <v>234358214333</v>
      </c>
      <c r="E49" s="37">
        <f t="shared" si="12"/>
        <v>8.2203373331495744</v>
      </c>
      <c r="F49" s="38">
        <f t="shared" si="13"/>
        <v>1.0866291503485896</v>
      </c>
      <c r="G49" s="38">
        <f t="shared" si="14"/>
        <v>1.1327060104210189</v>
      </c>
      <c r="H49" s="37">
        <f t="shared" si="15"/>
        <v>0.25701333560698181</v>
      </c>
      <c r="I49" s="38">
        <f t="shared" si="16"/>
        <v>0.2576840699306121</v>
      </c>
      <c r="J49" s="43">
        <v>2850956169255</v>
      </c>
      <c r="K49" s="43">
        <v>3085314383588</v>
      </c>
    </row>
    <row r="50" spans="1:11">
      <c r="A50" s="39" t="s">
        <v>272</v>
      </c>
      <c r="B50" s="40">
        <v>2461979637962</v>
      </c>
      <c r="C50" s="40">
        <v>2518431931000</v>
      </c>
      <c r="D50" s="40">
        <f t="shared" si="11"/>
        <v>56452293038</v>
      </c>
      <c r="E50" s="41">
        <f t="shared" si="12"/>
        <v>2.2929634415957523</v>
      </c>
      <c r="F50" s="42">
        <f t="shared" si="13"/>
        <v>0.93837249096441333</v>
      </c>
      <c r="G50" s="42">
        <f t="shared" si="14"/>
        <v>0.92458745865712821</v>
      </c>
      <c r="H50" s="41">
        <f t="shared" si="15"/>
        <v>0.22194715084463529</v>
      </c>
      <c r="I50" s="42">
        <f t="shared" si="16"/>
        <v>0.21033830240294563</v>
      </c>
      <c r="J50" s="44">
        <v>2461979637962</v>
      </c>
      <c r="K50" s="44">
        <v>2518431931000</v>
      </c>
    </row>
    <row r="51" spans="1:11">
      <c r="A51" s="35" t="s">
        <v>273</v>
      </c>
      <c r="B51" s="36">
        <v>2358077024784.8989</v>
      </c>
      <c r="C51" s="36">
        <v>2358060236600</v>
      </c>
      <c r="D51" s="36">
        <f t="shared" si="11"/>
        <v>-16788184.898925781</v>
      </c>
      <c r="E51" s="37">
        <f t="shared" si="12"/>
        <v>-7.1194387301076745E-4</v>
      </c>
      <c r="F51" s="38">
        <f t="shared" si="13"/>
        <v>0.89877047621118955</v>
      </c>
      <c r="G51" s="38">
        <f t="shared" si="14"/>
        <v>0.86571048225739022</v>
      </c>
      <c r="H51" s="37">
        <f t="shared" si="15"/>
        <v>0.21258034349806465</v>
      </c>
      <c r="I51" s="38">
        <f t="shared" si="16"/>
        <v>0.19694413060169078</v>
      </c>
      <c r="J51" s="43">
        <v>1167367675202.8838</v>
      </c>
      <c r="K51" s="43">
        <v>2341586781870</v>
      </c>
    </row>
    <row r="52" spans="1:11">
      <c r="A52" s="39" t="s">
        <v>203</v>
      </c>
      <c r="B52" s="40">
        <v>1167367675202.8838</v>
      </c>
      <c r="C52" s="40">
        <v>2341586781870</v>
      </c>
      <c r="D52" s="40">
        <f t="shared" si="11"/>
        <v>1174219106667.1162</v>
      </c>
      <c r="E52" s="41">
        <f t="shared" si="12"/>
        <v>100.58691289897519</v>
      </c>
      <c r="F52" s="42">
        <f t="shared" si="13"/>
        <v>0.44493695088325264</v>
      </c>
      <c r="G52" s="42">
        <f t="shared" si="14"/>
        <v>0.85966261197087179</v>
      </c>
      <c r="H52" s="41">
        <f t="shared" si="15"/>
        <v>0.10523804726260076</v>
      </c>
      <c r="I52" s="42">
        <f t="shared" si="16"/>
        <v>0.19556827507033078</v>
      </c>
      <c r="J52" s="44">
        <v>2165928344958</v>
      </c>
      <c r="K52" s="44">
        <v>2274300606549</v>
      </c>
    </row>
    <row r="53" spans="1:11">
      <c r="A53" s="35" t="s">
        <v>196</v>
      </c>
      <c r="B53" s="36">
        <v>2165928344958</v>
      </c>
      <c r="C53" s="36">
        <v>2274300606549</v>
      </c>
      <c r="D53" s="36">
        <f t="shared" si="11"/>
        <v>108372261591</v>
      </c>
      <c r="E53" s="37">
        <f t="shared" si="12"/>
        <v>5.0035017013963845</v>
      </c>
      <c r="F53" s="38">
        <f t="shared" si="13"/>
        <v>0.82553386915543525</v>
      </c>
      <c r="G53" s="38">
        <f t="shared" si="14"/>
        <v>0.83495995748296636</v>
      </c>
      <c r="H53" s="37">
        <f t="shared" si="15"/>
        <v>0.19525816448059685</v>
      </c>
      <c r="I53" s="38">
        <f t="shared" si="16"/>
        <v>0.18994856396438622</v>
      </c>
      <c r="J53" s="43">
        <v>2358077024784.8989</v>
      </c>
      <c r="K53" s="43">
        <v>1994060236600</v>
      </c>
    </row>
    <row r="54" spans="1:11">
      <c r="A54" s="39" t="s">
        <v>200</v>
      </c>
      <c r="B54" s="40">
        <v>1918925591656</v>
      </c>
      <c r="C54" s="40">
        <v>1979147150031</v>
      </c>
      <c r="D54" s="40">
        <f t="shared" si="11"/>
        <v>60221558375</v>
      </c>
      <c r="E54" s="41">
        <f t="shared" si="12"/>
        <v>3.1382956502773895</v>
      </c>
      <c r="F54" s="42">
        <f t="shared" si="13"/>
        <v>0.7313898781503223</v>
      </c>
      <c r="G54" s="42">
        <f t="shared" si="14"/>
        <v>0.72660079124277133</v>
      </c>
      <c r="H54" s="41">
        <f t="shared" si="15"/>
        <v>0.17299089772467036</v>
      </c>
      <c r="I54" s="42">
        <f t="shared" si="16"/>
        <v>0.16529747999893368</v>
      </c>
      <c r="J54" s="44">
        <v>1918925591656</v>
      </c>
      <c r="K54" s="44">
        <v>1979147150031</v>
      </c>
    </row>
    <row r="55" spans="1:11">
      <c r="A55" s="35" t="s">
        <v>274</v>
      </c>
      <c r="B55" s="36">
        <v>1188594289824</v>
      </c>
      <c r="C55" s="36">
        <v>1371274463919</v>
      </c>
      <c r="D55" s="36">
        <f t="shared" si="11"/>
        <v>182680174095</v>
      </c>
      <c r="E55" s="37">
        <f t="shared" si="12"/>
        <v>15.36943056676221</v>
      </c>
      <c r="F55" s="38">
        <f t="shared" si="13"/>
        <v>0.45302737979242375</v>
      </c>
      <c r="G55" s="38">
        <f t="shared" si="14"/>
        <v>0.50343356757426849</v>
      </c>
      <c r="H55" s="37">
        <f t="shared" si="15"/>
        <v>0.10715162386761838</v>
      </c>
      <c r="I55" s="38">
        <f t="shared" si="16"/>
        <v>0.11452822659959824</v>
      </c>
      <c r="J55" s="43">
        <v>1188594289824</v>
      </c>
      <c r="K55" s="43">
        <v>1371274463919</v>
      </c>
    </row>
    <row r="56" spans="1:11">
      <c r="A56" s="39" t="s">
        <v>275</v>
      </c>
      <c r="B56" s="40">
        <v>1159629460828</v>
      </c>
      <c r="C56" s="40">
        <v>1122685913802</v>
      </c>
      <c r="D56" s="40">
        <f t="shared" si="11"/>
        <v>-36943547026</v>
      </c>
      <c r="E56" s="41">
        <f t="shared" si="12"/>
        <v>-3.1858061798138104</v>
      </c>
      <c r="F56" s="42">
        <f t="shared" si="13"/>
        <v>0.44198756519922344</v>
      </c>
      <c r="G56" s="42">
        <f t="shared" si="14"/>
        <v>0.41216969302806494</v>
      </c>
      <c r="H56" s="41">
        <f t="shared" si="15"/>
        <v>0.10454044822211797</v>
      </c>
      <c r="I56" s="42">
        <f t="shared" si="16"/>
        <v>9.3766222677714464E-2</v>
      </c>
      <c r="J56" s="44">
        <v>1159629460828</v>
      </c>
      <c r="K56" s="44">
        <v>1122685913802</v>
      </c>
    </row>
    <row r="57" spans="1:11">
      <c r="A57" s="35" t="s">
        <v>276</v>
      </c>
      <c r="B57" s="36">
        <v>5897600190987.2129</v>
      </c>
      <c r="C57" s="36">
        <v>1007581791090</v>
      </c>
      <c r="D57" s="36">
        <f t="shared" si="11"/>
        <v>-4890018399897.2129</v>
      </c>
      <c r="E57" s="37">
        <f t="shared" si="12"/>
        <v>-82.915393406460495</v>
      </c>
      <c r="F57" s="38">
        <f t="shared" si="13"/>
        <v>2.2478438475266911</v>
      </c>
      <c r="G57" s="38">
        <f t="shared" si="14"/>
        <v>0.36991172012466855</v>
      </c>
      <c r="H57" s="37">
        <f t="shared" si="15"/>
        <v>0.5316679061951658</v>
      </c>
      <c r="I57" s="38">
        <f t="shared" si="16"/>
        <v>8.4152778108176715E-2</v>
      </c>
      <c r="J57" s="43">
        <v>5897600190987.2129</v>
      </c>
      <c r="K57" s="43">
        <v>1007581791090</v>
      </c>
    </row>
    <row r="58" spans="1:11">
      <c r="A58" s="39" t="s">
        <v>277</v>
      </c>
      <c r="B58" s="40">
        <v>1107459626817</v>
      </c>
      <c r="C58" s="40">
        <v>921449884627</v>
      </c>
      <c r="D58" s="40">
        <f t="shared" si="11"/>
        <v>-186009742190</v>
      </c>
      <c r="E58" s="41">
        <f t="shared" si="12"/>
        <v>-16.796074338585054</v>
      </c>
      <c r="F58" s="42">
        <f t="shared" si="13"/>
        <v>0.42210326707617879</v>
      </c>
      <c r="G58" s="42">
        <f t="shared" si="14"/>
        <v>0.33829026570866727</v>
      </c>
      <c r="H58" s="41">
        <f t="shared" si="15"/>
        <v>9.9837344329526914E-2</v>
      </c>
      <c r="I58" s="42">
        <f t="shared" si="16"/>
        <v>7.6959080011693715E-2</v>
      </c>
      <c r="J58" s="44">
        <v>1107459626817</v>
      </c>
      <c r="K58" s="44">
        <v>921449884627</v>
      </c>
    </row>
    <row r="59" spans="1:11">
      <c r="A59" s="35" t="s">
        <v>278</v>
      </c>
      <c r="B59" s="36">
        <v>744638626959.1814</v>
      </c>
      <c r="C59" s="36">
        <v>748065450966</v>
      </c>
      <c r="D59" s="36">
        <f t="shared" si="11"/>
        <v>3426824006.8186035</v>
      </c>
      <c r="E59" s="37">
        <f t="shared" si="12"/>
        <v>0.46019960323739895</v>
      </c>
      <c r="F59" s="38">
        <f t="shared" si="13"/>
        <v>0.28381567112651834</v>
      </c>
      <c r="G59" s="38">
        <f t="shared" si="14"/>
        <v>0.27463594536907598</v>
      </c>
      <c r="H59" s="37">
        <f t="shared" si="15"/>
        <v>6.7129077395319398E-2</v>
      </c>
      <c r="I59" s="38">
        <f t="shared" si="16"/>
        <v>6.2478090078854867E-2</v>
      </c>
      <c r="J59" s="43">
        <v>744638626959.1814</v>
      </c>
      <c r="K59" s="43">
        <v>748065450966</v>
      </c>
    </row>
    <row r="60" spans="1:11">
      <c r="A60" s="39" t="s">
        <v>279</v>
      </c>
      <c r="B60" s="40">
        <v>755352905904</v>
      </c>
      <c r="C60" s="40">
        <v>646264227886</v>
      </c>
      <c r="D60" s="40">
        <f t="shared" si="11"/>
        <v>-109088678018</v>
      </c>
      <c r="E60" s="41">
        <f t="shared" si="12"/>
        <v>-14.442080935326995</v>
      </c>
      <c r="F60" s="42">
        <f t="shared" si="13"/>
        <v>0.28789937046639574</v>
      </c>
      <c r="G60" s="42">
        <f t="shared" si="14"/>
        <v>0.23726184246912166</v>
      </c>
      <c r="H60" s="41">
        <f t="shared" si="15"/>
        <v>6.8094968277798693E-2</v>
      </c>
      <c r="I60" s="42">
        <f t="shared" si="16"/>
        <v>5.397569770460936E-2</v>
      </c>
      <c r="J60" s="44">
        <v>616188155218.74841</v>
      </c>
      <c r="K60" s="44">
        <v>573383414493</v>
      </c>
    </row>
    <row r="61" spans="1:11">
      <c r="A61" s="35" t="s">
        <v>280</v>
      </c>
      <c r="B61" s="36">
        <v>616188155218.74841</v>
      </c>
      <c r="C61" s="36">
        <v>573383414493</v>
      </c>
      <c r="D61" s="36">
        <f t="shared" si="11"/>
        <v>-42804740725.748413</v>
      </c>
      <c r="E61" s="37">
        <f t="shared" si="12"/>
        <v>-6.9466996993073682</v>
      </c>
      <c r="F61" s="38">
        <f t="shared" si="13"/>
        <v>0.23485735023951004</v>
      </c>
      <c r="G61" s="38">
        <f t="shared" si="14"/>
        <v>0.21050523840512314</v>
      </c>
      <c r="H61" s="37">
        <f t="shared" si="15"/>
        <v>5.5549283725279931E-2</v>
      </c>
      <c r="I61" s="38">
        <f t="shared" si="16"/>
        <v>4.7888724942656453E-2</v>
      </c>
      <c r="J61" s="43">
        <v>588067044258</v>
      </c>
      <c r="K61" s="43">
        <v>503380683071</v>
      </c>
    </row>
    <row r="62" spans="1:11">
      <c r="A62" s="35" t="s">
        <v>185</v>
      </c>
      <c r="B62" s="36">
        <v>575090117851</v>
      </c>
      <c r="C62" s="36">
        <v>554908953514</v>
      </c>
      <c r="D62" s="36">
        <f t="shared" si="11"/>
        <v>-20181164337</v>
      </c>
      <c r="E62" s="37">
        <f t="shared" si="12"/>
        <v>-3.5092177226785037</v>
      </c>
      <c r="F62" s="38">
        <f t="shared" si="13"/>
        <v>0.21919301772275274</v>
      </c>
      <c r="G62" s="38">
        <f t="shared" si="14"/>
        <v>0.2037227422350355</v>
      </c>
      <c r="H62" s="37">
        <f t="shared" si="15"/>
        <v>5.1844300890154266E-2</v>
      </c>
      <c r="I62" s="38">
        <f t="shared" si="16"/>
        <v>4.6345746269181108E-2</v>
      </c>
      <c r="J62" s="43">
        <v>501541482788</v>
      </c>
      <c r="K62" s="43">
        <v>497651423995</v>
      </c>
    </row>
    <row r="63" spans="1:11">
      <c r="A63" s="39" t="s">
        <v>281</v>
      </c>
      <c r="B63" s="40">
        <v>588067044258</v>
      </c>
      <c r="C63" s="40">
        <v>503380683071</v>
      </c>
      <c r="D63" s="40">
        <f t="shared" si="11"/>
        <v>-84686361187</v>
      </c>
      <c r="E63" s="41">
        <f t="shared" si="12"/>
        <v>-14.40080038728474</v>
      </c>
      <c r="F63" s="42">
        <f t="shared" si="13"/>
        <v>0.22413911498929168</v>
      </c>
      <c r="G63" s="42">
        <f t="shared" si="14"/>
        <v>0.18480525948259396</v>
      </c>
      <c r="H63" s="41">
        <f t="shared" si="15"/>
        <v>5.3014169153215267E-2</v>
      </c>
      <c r="I63" s="42">
        <f t="shared" si="16"/>
        <v>4.2042128292721893E-2</v>
      </c>
      <c r="J63" s="44">
        <v>755352905904</v>
      </c>
      <c r="K63" s="44">
        <v>446264227886</v>
      </c>
    </row>
    <row r="64" spans="1:11">
      <c r="A64" s="35" t="s">
        <v>282</v>
      </c>
      <c r="B64" s="36">
        <v>501541482788</v>
      </c>
      <c r="C64" s="36">
        <v>497651423995</v>
      </c>
      <c r="D64" s="36">
        <f t="shared" si="11"/>
        <v>-3890058793</v>
      </c>
      <c r="E64" s="37">
        <f t="shared" si="12"/>
        <v>-0.77562054715308859</v>
      </c>
      <c r="F64" s="38">
        <f t="shared" si="13"/>
        <v>0.19116028551533665</v>
      </c>
      <c r="G64" s="38">
        <f t="shared" si="14"/>
        <v>0.18270188673550378</v>
      </c>
      <c r="H64" s="37">
        <f t="shared" si="15"/>
        <v>4.5213900805181402E-2</v>
      </c>
      <c r="I64" s="38">
        <f t="shared" si="16"/>
        <v>4.1563623150995072E-2</v>
      </c>
      <c r="J64" s="43">
        <v>575090117851</v>
      </c>
      <c r="K64" s="43">
        <v>404908953514</v>
      </c>
    </row>
    <row r="65" spans="1:11">
      <c r="A65" s="39" t="s">
        <v>283</v>
      </c>
      <c r="B65" s="40">
        <v>412562057887</v>
      </c>
      <c r="C65" s="40">
        <v>331231267272</v>
      </c>
      <c r="D65" s="40">
        <f t="shared" si="11"/>
        <v>-81330790615</v>
      </c>
      <c r="E65" s="41">
        <f t="shared" si="12"/>
        <v>-19.713589521912933</v>
      </c>
      <c r="F65" s="42">
        <f t="shared" si="13"/>
        <v>0.15724617700627957</v>
      </c>
      <c r="G65" s="42">
        <f t="shared" si="14"/>
        <v>0.12160434906540998</v>
      </c>
      <c r="H65" s="41">
        <f t="shared" si="15"/>
        <v>3.7192416981326984E-2</v>
      </c>
      <c r="I65" s="42">
        <f t="shared" si="16"/>
        <v>2.7664286496361469E-2</v>
      </c>
      <c r="J65" s="44">
        <v>412562057887</v>
      </c>
      <c r="K65" s="44">
        <v>331231267272</v>
      </c>
    </row>
    <row r="66" spans="1:11">
      <c r="A66" s="35" t="s">
        <v>195</v>
      </c>
      <c r="B66" s="36">
        <v>106515050941</v>
      </c>
      <c r="C66" s="36">
        <v>111401000000</v>
      </c>
      <c r="D66" s="36">
        <f t="shared" si="11"/>
        <v>4885949059</v>
      </c>
      <c r="E66" s="37">
        <f t="shared" si="12"/>
        <v>4.5870973311615826</v>
      </c>
      <c r="F66" s="38">
        <f t="shared" si="13"/>
        <v>4.0597733683713867E-2</v>
      </c>
      <c r="G66" s="38">
        <f t="shared" si="14"/>
        <v>4.0898452014529643E-2</v>
      </c>
      <c r="H66" s="37">
        <f t="shared" si="15"/>
        <v>9.6023182783086143E-3</v>
      </c>
      <c r="I66" s="38">
        <f t="shared" si="16"/>
        <v>9.3041614258307093E-3</v>
      </c>
      <c r="J66" s="43">
        <v>106515050941</v>
      </c>
      <c r="K66" s="43">
        <v>111401000000</v>
      </c>
    </row>
    <row r="67" spans="1:11">
      <c r="A67" s="16" t="s">
        <v>260</v>
      </c>
      <c r="B67" s="17">
        <f>SUM(B37:B66)</f>
        <v>262366987701408.16</v>
      </c>
      <c r="C67" s="17">
        <f>SUM(C37:C66)</f>
        <v>272384392349186</v>
      </c>
      <c r="D67" s="17">
        <f t="shared" ref="D67" si="17">+C67-B67</f>
        <v>10017404647777.844</v>
      </c>
      <c r="E67" s="18">
        <f t="shared" ref="E67" si="18">+IFERROR((C67/B67-1)*100,0)</f>
        <v>3.8180888287585812</v>
      </c>
      <c r="F67" s="19">
        <f t="shared" ref="F67" si="19">+IFERROR((B67/$B$67)*100,0)</f>
        <v>100</v>
      </c>
      <c r="G67" s="19">
        <f t="shared" ref="G67" si="20">+IFERROR((C67/$C$67)*100,0)</f>
        <v>100</v>
      </c>
      <c r="H67" s="18">
        <f t="shared" ref="H67" si="21">+IFERROR((B67/$K$3)*100,0)</f>
        <v>23.652350530494434</v>
      </c>
      <c r="I67" s="18">
        <f t="shared" ref="I67" si="22">+IFERROR((C67/$L$3)*100,0)</f>
        <v>22.749421964736705</v>
      </c>
      <c r="J67" s="34">
        <f>SUM(J37:J66)</f>
        <v>262366987701408.16</v>
      </c>
      <c r="K67" s="34">
        <f>SUM(K37:K66)</f>
        <v>271670392349186</v>
      </c>
    </row>
    <row r="71" spans="1:11">
      <c r="A71" s="3" t="s">
        <v>221</v>
      </c>
    </row>
    <row r="72" spans="1:11" ht="14.25">
      <c r="A72" s="380" t="s">
        <v>284</v>
      </c>
      <c r="B72" s="380" t="s">
        <v>214</v>
      </c>
      <c r="C72" s="381" t="s">
        <v>215</v>
      </c>
      <c r="D72" s="380" t="s">
        <v>216</v>
      </c>
      <c r="E72" s="380" t="s">
        <v>217</v>
      </c>
      <c r="F72" s="380" t="s">
        <v>218</v>
      </c>
      <c r="G72" s="380"/>
      <c r="H72" s="380" t="s">
        <v>219</v>
      </c>
      <c r="I72" s="380"/>
    </row>
    <row r="73" spans="1:11" ht="14.25">
      <c r="A73" s="380"/>
      <c r="B73" s="380"/>
      <c r="C73" s="381"/>
      <c r="D73" s="380"/>
      <c r="E73" s="380"/>
      <c r="F73" s="15">
        <v>2021</v>
      </c>
      <c r="G73" s="15">
        <v>2022</v>
      </c>
      <c r="H73" s="15">
        <v>2021</v>
      </c>
      <c r="I73" s="15">
        <v>2022</v>
      </c>
    </row>
    <row r="74" spans="1:11">
      <c r="A74" s="35" t="s">
        <v>188</v>
      </c>
      <c r="B74" s="36">
        <v>43006517380100</v>
      </c>
      <c r="C74" s="36">
        <v>44018428258931</v>
      </c>
      <c r="D74" s="36">
        <f>+C74-B74</f>
        <v>1011910878831</v>
      </c>
      <c r="E74" s="37">
        <f>+IFERROR((C74/B74-1)*100,0)</f>
        <v>2.3529244879038513</v>
      </c>
      <c r="F74" s="38">
        <f>+IFERROR((B74/$B$104)*100,0)</f>
        <v>21.108319941753773</v>
      </c>
      <c r="G74" s="38">
        <f>+IFERROR((C74/$C$104)*100,0)</f>
        <v>20.947611896043806</v>
      </c>
      <c r="H74" s="37">
        <f>+IFERROR((B74/$K$3)*100,0)</f>
        <v>3.8770320652062242</v>
      </c>
      <c r="I74" s="38">
        <f>+IFERROR((C74/$L$3)*100,0)</f>
        <v>3.6763993342289769</v>
      </c>
      <c r="J74" s="32"/>
      <c r="K74" s="32"/>
    </row>
    <row r="75" spans="1:11">
      <c r="A75" s="39" t="s">
        <v>264</v>
      </c>
      <c r="B75" s="40">
        <v>37353622486239</v>
      </c>
      <c r="C75" s="40">
        <v>40583608000000</v>
      </c>
      <c r="D75" s="40">
        <f t="shared" ref="D75:D104" si="23">+C75-B75</f>
        <v>3229985513761</v>
      </c>
      <c r="E75" s="41">
        <f t="shared" ref="E75:E104" si="24">+IFERROR((C75/B75-1)*100,0)</f>
        <v>8.6470475921068157</v>
      </c>
      <c r="F75" s="42">
        <f t="shared" ref="F75:F104" si="25">+IFERROR((B75/$B$104)*100,0)</f>
        <v>18.333784329810975</v>
      </c>
      <c r="G75" s="42">
        <f t="shared" ref="G75:G104" si="26">+IFERROR((C75/$C$104)*100,0)</f>
        <v>19.313040091400673</v>
      </c>
      <c r="H75" s="41">
        <f t="shared" ref="H75:H104" si="27">+IFERROR((B75/$K$3)*100,0)</f>
        <v>3.3674243103853039</v>
      </c>
      <c r="I75" s="42">
        <f t="shared" ref="I75:I104" si="28">+IFERROR((C75/$L$3)*100,0)</f>
        <v>3.389524690753535</v>
      </c>
      <c r="J75" s="33"/>
      <c r="K75" s="33"/>
    </row>
    <row r="76" spans="1:11">
      <c r="A76" s="35" t="s">
        <v>265</v>
      </c>
      <c r="B76" s="36">
        <v>36179492662708</v>
      </c>
      <c r="C76" s="36">
        <v>40121045260776</v>
      </c>
      <c r="D76" s="36">
        <f t="shared" si="23"/>
        <v>3941552598068</v>
      </c>
      <c r="E76" s="37">
        <f t="shared" si="24"/>
        <v>10.89443855615686</v>
      </c>
      <c r="F76" s="38">
        <f t="shared" si="25"/>
        <v>17.757501722474924</v>
      </c>
      <c r="G76" s="38">
        <f t="shared" si="26"/>
        <v>19.092914450343297</v>
      </c>
      <c r="H76" s="37">
        <f t="shared" si="27"/>
        <v>3.261576656312041</v>
      </c>
      <c r="I76" s="38">
        <f t="shared" si="28"/>
        <v>3.350891658776133</v>
      </c>
      <c r="J76" s="32"/>
      <c r="K76" s="32"/>
    </row>
    <row r="77" spans="1:11">
      <c r="A77" s="39" t="s">
        <v>208</v>
      </c>
      <c r="B77" s="40">
        <v>23160088768300</v>
      </c>
      <c r="C77" s="40">
        <v>31849478864000</v>
      </c>
      <c r="D77" s="40">
        <f t="shared" si="23"/>
        <v>8689390095700</v>
      </c>
      <c r="E77" s="41">
        <f t="shared" si="24"/>
        <v>37.518811705046076</v>
      </c>
      <c r="F77" s="42">
        <f t="shared" si="25"/>
        <v>11.367359958025917</v>
      </c>
      <c r="G77" s="42">
        <f t="shared" si="26"/>
        <v>15.156618460109566</v>
      </c>
      <c r="H77" s="41">
        <f t="shared" si="27"/>
        <v>2.0878790531704485</v>
      </c>
      <c r="I77" s="42">
        <f t="shared" si="28"/>
        <v>2.6600541528284243</v>
      </c>
      <c r="J77" s="33"/>
      <c r="K77" s="33"/>
    </row>
    <row r="78" spans="1:11">
      <c r="A78" s="35" t="s">
        <v>191</v>
      </c>
      <c r="B78" s="36">
        <v>24888793361360.023</v>
      </c>
      <c r="C78" s="36">
        <v>20035621801679</v>
      </c>
      <c r="D78" s="36">
        <f t="shared" si="23"/>
        <v>-4853171559681.0234</v>
      </c>
      <c r="E78" s="37">
        <f t="shared" si="24"/>
        <v>-19.499424858481074</v>
      </c>
      <c r="F78" s="38">
        <f t="shared" si="25"/>
        <v>12.21583716236646</v>
      </c>
      <c r="G78" s="38">
        <f t="shared" si="26"/>
        <v>9.5346073496463859</v>
      </c>
      <c r="H78" s="37">
        <f t="shared" si="27"/>
        <v>2.2437215520951401</v>
      </c>
      <c r="I78" s="38">
        <f t="shared" si="28"/>
        <v>1.6733661233715544</v>
      </c>
      <c r="J78" s="32"/>
      <c r="K78" s="32"/>
    </row>
    <row r="79" spans="1:11">
      <c r="A79" s="39" t="s">
        <v>267</v>
      </c>
      <c r="B79" s="40">
        <v>4940888978928</v>
      </c>
      <c r="C79" s="40">
        <v>5211465200000</v>
      </c>
      <c r="D79" s="40">
        <f t="shared" si="23"/>
        <v>270576221072</v>
      </c>
      <c r="E79" s="41">
        <f t="shared" si="24"/>
        <v>5.476265955903048</v>
      </c>
      <c r="F79" s="42">
        <f t="shared" si="25"/>
        <v>2.4250711686818951</v>
      </c>
      <c r="G79" s="42">
        <f t="shared" si="26"/>
        <v>2.4800465336285384</v>
      </c>
      <c r="H79" s="41">
        <f t="shared" si="27"/>
        <v>0.44542051225918988</v>
      </c>
      <c r="I79" s="42">
        <f t="shared" si="28"/>
        <v>0.43525923004191275</v>
      </c>
      <c r="J79" s="33"/>
      <c r="K79" s="33"/>
    </row>
    <row r="80" spans="1:11">
      <c r="A80" s="35" t="s">
        <v>190</v>
      </c>
      <c r="B80" s="36">
        <v>4400765470418</v>
      </c>
      <c r="C80" s="36">
        <v>4667362500000</v>
      </c>
      <c r="D80" s="36">
        <f t="shared" si="23"/>
        <v>266597029582</v>
      </c>
      <c r="E80" s="37">
        <f t="shared" si="24"/>
        <v>6.0579694913093673</v>
      </c>
      <c r="F80" s="38">
        <f t="shared" si="25"/>
        <v>2.1599694929306015</v>
      </c>
      <c r="G80" s="38">
        <f t="shared" si="26"/>
        <v>2.2211174295691025</v>
      </c>
      <c r="H80" s="37">
        <f t="shared" si="27"/>
        <v>0.39672844674834873</v>
      </c>
      <c r="I80" s="38">
        <f t="shared" si="28"/>
        <v>0.38981601720692621</v>
      </c>
      <c r="J80" s="32"/>
      <c r="K80" s="32"/>
    </row>
    <row r="81" spans="1:11">
      <c r="A81" s="39" t="s">
        <v>270</v>
      </c>
      <c r="B81" s="40">
        <v>3006751326800</v>
      </c>
      <c r="C81" s="40">
        <v>3235711031766</v>
      </c>
      <c r="D81" s="40">
        <f t="shared" si="23"/>
        <v>228959704966</v>
      </c>
      <c r="E81" s="41">
        <f t="shared" si="24"/>
        <v>7.6148533776378313</v>
      </c>
      <c r="F81" s="42">
        <f t="shared" si="25"/>
        <v>1.4757639738751493</v>
      </c>
      <c r="G81" s="42">
        <f t="shared" si="26"/>
        <v>1.5398191526165979</v>
      </c>
      <c r="H81" s="41">
        <f t="shared" si="27"/>
        <v>0.27105824922012905</v>
      </c>
      <c r="I81" s="42">
        <f t="shared" si="28"/>
        <v>0.27024513035692765</v>
      </c>
      <c r="J81" s="33"/>
      <c r="K81" s="33"/>
    </row>
    <row r="82" spans="1:11">
      <c r="A82" s="35" t="s">
        <v>271</v>
      </c>
      <c r="B82" s="36">
        <v>2511482665853</v>
      </c>
      <c r="C82" s="36">
        <v>2731400163780</v>
      </c>
      <c r="D82" s="36">
        <f t="shared" si="23"/>
        <v>219917497927</v>
      </c>
      <c r="E82" s="37">
        <f t="shared" si="24"/>
        <v>8.7564808197593926</v>
      </c>
      <c r="F82" s="38">
        <f t="shared" si="25"/>
        <v>1.2326778095155433</v>
      </c>
      <c r="G82" s="38">
        <f t="shared" si="26"/>
        <v>1.2998262960932772</v>
      </c>
      <c r="H82" s="37">
        <f t="shared" si="27"/>
        <v>0.22640984250510937</v>
      </c>
      <c r="I82" s="38">
        <f t="shared" si="28"/>
        <v>0.22812531343838527</v>
      </c>
      <c r="J82" s="32"/>
      <c r="K82" s="32"/>
    </row>
    <row r="83" spans="1:11">
      <c r="A83" s="39" t="s">
        <v>268</v>
      </c>
      <c r="B83" s="40">
        <v>2738580615368.6499</v>
      </c>
      <c r="C83" s="40">
        <v>2652364217418</v>
      </c>
      <c r="D83" s="40">
        <f t="shared" si="23"/>
        <v>-86216397950.649902</v>
      </c>
      <c r="E83" s="41">
        <f t="shared" si="24"/>
        <v>-3.1482147162954388</v>
      </c>
      <c r="F83" s="42">
        <f t="shared" si="25"/>
        <v>1.3441412915297997</v>
      </c>
      <c r="G83" s="42">
        <f t="shared" si="26"/>
        <v>1.2622144504251667</v>
      </c>
      <c r="H83" s="41">
        <f t="shared" si="27"/>
        <v>0.2468826937344481</v>
      </c>
      <c r="I83" s="42">
        <f t="shared" si="28"/>
        <v>0.22152426673866674</v>
      </c>
      <c r="J83" s="33"/>
      <c r="K83" s="33"/>
    </row>
    <row r="84" spans="1:11">
      <c r="A84" s="35" t="s">
        <v>203</v>
      </c>
      <c r="B84" s="36">
        <v>1047158984851.8838</v>
      </c>
      <c r="C84" s="36">
        <v>2213049562695</v>
      </c>
      <c r="D84" s="36">
        <f t="shared" si="23"/>
        <v>1165890577843.1162</v>
      </c>
      <c r="E84" s="37">
        <f t="shared" si="24"/>
        <v>111.33844952951692</v>
      </c>
      <c r="F84" s="38">
        <f t="shared" si="25"/>
        <v>0.51396319043409744</v>
      </c>
      <c r="G84" s="38">
        <f t="shared" si="26"/>
        <v>1.0531521723890407</v>
      </c>
      <c r="H84" s="37">
        <f t="shared" si="27"/>
        <v>9.44012491352796E-2</v>
      </c>
      <c r="I84" s="38">
        <f t="shared" si="28"/>
        <v>0.18483290432472185</v>
      </c>
      <c r="J84" s="32"/>
      <c r="K84" s="32"/>
    </row>
    <row r="85" spans="1:11">
      <c r="A85" s="39" t="s">
        <v>196</v>
      </c>
      <c r="B85" s="40">
        <v>1823026620627</v>
      </c>
      <c r="C85" s="40">
        <v>1844591500000</v>
      </c>
      <c r="D85" s="40">
        <f t="shared" si="23"/>
        <v>21564879373</v>
      </c>
      <c r="E85" s="41">
        <f t="shared" si="24"/>
        <v>1.1829163177871305</v>
      </c>
      <c r="F85" s="42">
        <f t="shared" si="25"/>
        <v>0.89477203723393928</v>
      </c>
      <c r="G85" s="42">
        <f t="shared" si="26"/>
        <v>0.87780932616333429</v>
      </c>
      <c r="H85" s="41">
        <f t="shared" si="27"/>
        <v>0.16434561769853745</v>
      </c>
      <c r="I85" s="42">
        <f t="shared" si="28"/>
        <v>0.15405945261456547</v>
      </c>
      <c r="J85" s="33"/>
      <c r="K85" s="33"/>
    </row>
    <row r="86" spans="1:11">
      <c r="A86" s="35" t="s">
        <v>266</v>
      </c>
      <c r="B86" s="36">
        <v>5447555866514.5566</v>
      </c>
      <c r="C86" s="36">
        <v>1680010609127</v>
      </c>
      <c r="D86" s="36">
        <f t="shared" si="23"/>
        <v>-3767545257387.5566</v>
      </c>
      <c r="E86" s="37">
        <f t="shared" si="24"/>
        <v>-69.160286736042224</v>
      </c>
      <c r="F86" s="38">
        <f t="shared" si="25"/>
        <v>2.6737517738224166</v>
      </c>
      <c r="G86" s="38">
        <f t="shared" si="26"/>
        <v>0.79948811470996406</v>
      </c>
      <c r="H86" s="37">
        <f t="shared" si="27"/>
        <v>0.49109646765427312</v>
      </c>
      <c r="I86" s="38">
        <f t="shared" si="28"/>
        <v>0.14031373061665323</v>
      </c>
      <c r="J86" s="32"/>
      <c r="K86" s="32"/>
    </row>
    <row r="87" spans="1:11">
      <c r="A87" s="39" t="s">
        <v>274</v>
      </c>
      <c r="B87" s="40">
        <v>1116632000000</v>
      </c>
      <c r="C87" s="40">
        <v>1292096000000</v>
      </c>
      <c r="D87" s="40">
        <f t="shared" si="23"/>
        <v>175464000000</v>
      </c>
      <c r="E87" s="41">
        <f t="shared" si="24"/>
        <v>15.713681857586037</v>
      </c>
      <c r="F87" s="42">
        <f t="shared" si="25"/>
        <v>0.54806171131882508</v>
      </c>
      <c r="G87" s="42">
        <f t="shared" si="26"/>
        <v>0.61488623312984991</v>
      </c>
      <c r="H87" s="41">
        <f t="shared" si="27"/>
        <v>0.10066423260393026</v>
      </c>
      <c r="I87" s="42">
        <f t="shared" si="28"/>
        <v>0.10791527689760555</v>
      </c>
      <c r="J87" s="33"/>
      <c r="K87" s="33"/>
    </row>
    <row r="88" spans="1:11">
      <c r="A88" s="35" t="s">
        <v>209</v>
      </c>
      <c r="B88" s="36">
        <v>1073068589350.4762</v>
      </c>
      <c r="C88" s="36">
        <v>1145106451370</v>
      </c>
      <c r="D88" s="36">
        <f t="shared" si="23"/>
        <v>72037862019.523804</v>
      </c>
      <c r="E88" s="37">
        <f t="shared" si="24"/>
        <v>6.7132579160785966</v>
      </c>
      <c r="F88" s="38">
        <f t="shared" si="25"/>
        <v>0.52668005882143765</v>
      </c>
      <c r="G88" s="38">
        <f t="shared" si="26"/>
        <v>0.54493643848103313</v>
      </c>
      <c r="H88" s="37">
        <f t="shared" si="27"/>
        <v>9.6736996681402357E-2</v>
      </c>
      <c r="I88" s="38">
        <f t="shared" si="28"/>
        <v>9.5638775893453765E-2</v>
      </c>
      <c r="J88" s="32"/>
      <c r="K88" s="32"/>
    </row>
    <row r="89" spans="1:11">
      <c r="A89" s="39" t="s">
        <v>269</v>
      </c>
      <c r="B89" s="40">
        <v>1265985573046.5</v>
      </c>
      <c r="C89" s="40">
        <v>953644988255</v>
      </c>
      <c r="D89" s="40">
        <f t="shared" si="23"/>
        <v>-312340584791.5</v>
      </c>
      <c r="E89" s="41">
        <f t="shared" si="24"/>
        <v>-24.671733346840252</v>
      </c>
      <c r="F89" s="42">
        <f t="shared" si="25"/>
        <v>0.6213669496027413</v>
      </c>
      <c r="G89" s="42">
        <f t="shared" si="26"/>
        <v>0.45382322565140432</v>
      </c>
      <c r="H89" s="41">
        <f t="shared" si="27"/>
        <v>0.11412843819483307</v>
      </c>
      <c r="I89" s="42">
        <f t="shared" si="28"/>
        <v>7.9648000589392823E-2</v>
      </c>
      <c r="J89" s="33"/>
      <c r="K89" s="33"/>
    </row>
    <row r="90" spans="1:11">
      <c r="A90" s="35" t="s">
        <v>272</v>
      </c>
      <c r="B90" s="36">
        <v>855305426779</v>
      </c>
      <c r="C90" s="36">
        <v>927589164000</v>
      </c>
      <c r="D90" s="36">
        <f t="shared" si="23"/>
        <v>72283737221</v>
      </c>
      <c r="E90" s="37">
        <f t="shared" si="24"/>
        <v>8.4512192905420669</v>
      </c>
      <c r="F90" s="38">
        <f t="shared" si="25"/>
        <v>0.41979824678208821</v>
      </c>
      <c r="G90" s="38">
        <f t="shared" si="26"/>
        <v>0.44142370763784311</v>
      </c>
      <c r="H90" s="37">
        <f t="shared" si="27"/>
        <v>7.7105675306354385E-2</v>
      </c>
      <c r="I90" s="38">
        <f t="shared" si="28"/>
        <v>7.7471829864250372E-2</v>
      </c>
      <c r="J90" s="32"/>
      <c r="K90" s="32"/>
    </row>
    <row r="91" spans="1:11">
      <c r="A91" s="39" t="s">
        <v>200</v>
      </c>
      <c r="B91" s="40">
        <v>982526199145</v>
      </c>
      <c r="C91" s="40">
        <v>814948784588</v>
      </c>
      <c r="D91" s="40">
        <f t="shared" si="23"/>
        <v>-167577414557</v>
      </c>
      <c r="E91" s="41">
        <f t="shared" si="24"/>
        <v>-17.055770594496799</v>
      </c>
      <c r="F91" s="42">
        <f t="shared" si="25"/>
        <v>0.48224033532890814</v>
      </c>
      <c r="G91" s="42">
        <f t="shared" si="26"/>
        <v>0.38782009103740339</v>
      </c>
      <c r="H91" s="41">
        <f t="shared" si="27"/>
        <v>8.8574611734383205E-2</v>
      </c>
      <c r="I91" s="42">
        <f t="shared" si="28"/>
        <v>6.8064156027246525E-2</v>
      </c>
      <c r="J91" s="33"/>
      <c r="K91" s="33"/>
    </row>
    <row r="92" spans="1:11">
      <c r="A92" s="35" t="s">
        <v>273</v>
      </c>
      <c r="B92" s="36">
        <v>641725598924.89905</v>
      </c>
      <c r="C92" s="36">
        <v>702155906000</v>
      </c>
      <c r="D92" s="36">
        <f t="shared" si="23"/>
        <v>60430307075.100952</v>
      </c>
      <c r="E92" s="37">
        <f t="shared" si="24"/>
        <v>9.4168453270901953</v>
      </c>
      <c r="F92" s="38">
        <f t="shared" si="25"/>
        <v>0.31496968557580124</v>
      </c>
      <c r="G92" s="38">
        <f t="shared" si="26"/>
        <v>0.33414390270553962</v>
      </c>
      <c r="H92" s="37">
        <f t="shared" si="27"/>
        <v>5.7851481023356396E-2</v>
      </c>
      <c r="I92" s="38">
        <f t="shared" si="28"/>
        <v>5.8643745527638111E-2</v>
      </c>
      <c r="J92" s="32"/>
      <c r="K92" s="32"/>
    </row>
    <row r="93" spans="1:11">
      <c r="A93" s="39" t="s">
        <v>275</v>
      </c>
      <c r="B93" s="40">
        <v>661911553512</v>
      </c>
      <c r="C93" s="40">
        <v>667100368000</v>
      </c>
      <c r="D93" s="40">
        <f t="shared" si="23"/>
        <v>5188814488</v>
      </c>
      <c r="E93" s="41">
        <f t="shared" si="24"/>
        <v>0.78391356979174986</v>
      </c>
      <c r="F93" s="42">
        <f t="shared" si="25"/>
        <v>0.32487729060199666</v>
      </c>
      <c r="G93" s="42">
        <f t="shared" si="26"/>
        <v>0.31746157591932539</v>
      </c>
      <c r="H93" s="41">
        <f t="shared" si="27"/>
        <v>5.9671242258829055E-2</v>
      </c>
      <c r="I93" s="42">
        <f t="shared" si="28"/>
        <v>5.5715922757453441E-2</v>
      </c>
      <c r="J93" s="33"/>
      <c r="K93" s="33"/>
    </row>
    <row r="94" spans="1:11">
      <c r="A94" s="35" t="s">
        <v>278</v>
      </c>
      <c r="B94" s="36">
        <v>638125158789.1814</v>
      </c>
      <c r="C94" s="36">
        <v>662932000000</v>
      </c>
      <c r="D94" s="36">
        <f t="shared" si="23"/>
        <v>24806841210.818604</v>
      </c>
      <c r="E94" s="37">
        <f t="shared" si="24"/>
        <v>3.8874570088865745</v>
      </c>
      <c r="F94" s="38">
        <f t="shared" si="25"/>
        <v>0.31320252917845426</v>
      </c>
      <c r="G94" s="38">
        <f t="shared" si="26"/>
        <v>0.31547792137831682</v>
      </c>
      <c r="H94" s="37">
        <f t="shared" si="27"/>
        <v>5.7526901803614888E-2</v>
      </c>
      <c r="I94" s="38">
        <f t="shared" si="28"/>
        <v>5.53677825365015E-2</v>
      </c>
      <c r="J94" s="32"/>
      <c r="K94" s="32"/>
    </row>
    <row r="95" spans="1:11">
      <c r="A95" s="39" t="s">
        <v>276</v>
      </c>
      <c r="B95" s="40">
        <v>4478435064273.2129</v>
      </c>
      <c r="C95" s="40">
        <v>609794000000</v>
      </c>
      <c r="D95" s="40">
        <f t="shared" si="23"/>
        <v>-3868641064273.2129</v>
      </c>
      <c r="E95" s="41">
        <f t="shared" si="24"/>
        <v>-86.383770418719678</v>
      </c>
      <c r="F95" s="42">
        <f t="shared" si="25"/>
        <v>2.1980910320999305</v>
      </c>
      <c r="G95" s="42">
        <f t="shared" si="26"/>
        <v>0.29019046235355861</v>
      </c>
      <c r="H95" s="41">
        <f t="shared" si="27"/>
        <v>0.40373035074366137</v>
      </c>
      <c r="I95" s="42">
        <f t="shared" si="28"/>
        <v>5.092972067129569E-2</v>
      </c>
      <c r="J95" s="33"/>
      <c r="K95" s="33"/>
    </row>
    <row r="96" spans="1:11">
      <c r="A96" s="35" t="s">
        <v>277</v>
      </c>
      <c r="B96" s="36">
        <v>409840633927</v>
      </c>
      <c r="C96" s="36">
        <v>457814434576</v>
      </c>
      <c r="D96" s="36">
        <f t="shared" si="23"/>
        <v>47973800649</v>
      </c>
      <c r="E96" s="37">
        <f t="shared" si="24"/>
        <v>11.705476879958422</v>
      </c>
      <c r="F96" s="38">
        <f t="shared" si="25"/>
        <v>0.2011566560854639</v>
      </c>
      <c r="G96" s="38">
        <f t="shared" si="26"/>
        <v>0.21786600465360834</v>
      </c>
      <c r="H96" s="37">
        <f t="shared" si="27"/>
        <v>3.6947080957889226E-2</v>
      </c>
      <c r="I96" s="38">
        <f t="shared" si="28"/>
        <v>3.8236455708391452E-2</v>
      </c>
      <c r="J96" s="32"/>
      <c r="K96" s="32"/>
    </row>
    <row r="97" spans="1:11">
      <c r="A97" s="39" t="s">
        <v>281</v>
      </c>
      <c r="B97" s="40">
        <v>373844056882</v>
      </c>
      <c r="C97" s="40">
        <v>313009900000</v>
      </c>
      <c r="D97" s="40">
        <f t="shared" si="23"/>
        <v>-60834156882</v>
      </c>
      <c r="E97" s="41">
        <f t="shared" si="24"/>
        <v>-16.272602375808709</v>
      </c>
      <c r="F97" s="42">
        <f t="shared" si="25"/>
        <v>0.18348893241562225</v>
      </c>
      <c r="G97" s="42">
        <f t="shared" si="26"/>
        <v>0.14895602056143739</v>
      </c>
      <c r="H97" s="41">
        <f t="shared" si="27"/>
        <v>3.3701994121220408E-2</v>
      </c>
      <c r="I97" s="42">
        <f t="shared" si="28"/>
        <v>2.6142446095485029E-2</v>
      </c>
      <c r="J97" s="33"/>
      <c r="K97" s="33"/>
    </row>
    <row r="98" spans="1:11">
      <c r="A98" s="35" t="s">
        <v>280</v>
      </c>
      <c r="B98" s="36">
        <v>195324038156.74844</v>
      </c>
      <c r="C98" s="36">
        <v>204554000000</v>
      </c>
      <c r="D98" s="36">
        <f t="shared" si="23"/>
        <v>9229961843.2515564</v>
      </c>
      <c r="E98" s="37">
        <f t="shared" si="24"/>
        <v>4.7254613054049655</v>
      </c>
      <c r="F98" s="38">
        <f t="shared" si="25"/>
        <v>9.5868313476499892E-2</v>
      </c>
      <c r="G98" s="38">
        <f t="shared" si="26"/>
        <v>9.7343725645496398E-2</v>
      </c>
      <c r="H98" s="37">
        <f t="shared" si="27"/>
        <v>1.7608437166541775E-2</v>
      </c>
      <c r="I98" s="38">
        <f t="shared" si="28"/>
        <v>1.7084258097318471E-2</v>
      </c>
      <c r="J98" s="32"/>
      <c r="K98" s="32"/>
    </row>
    <row r="99" spans="1:11">
      <c r="A99" s="35" t="s">
        <v>185</v>
      </c>
      <c r="B99" s="36">
        <v>212889601994</v>
      </c>
      <c r="C99" s="36">
        <v>192143631574</v>
      </c>
      <c r="D99" s="36">
        <f t="shared" si="23"/>
        <v>-20745970420</v>
      </c>
      <c r="E99" s="37">
        <f t="shared" si="24"/>
        <v>-9.744943024781783</v>
      </c>
      <c r="F99" s="38">
        <f t="shared" si="25"/>
        <v>0.10448978677918525</v>
      </c>
      <c r="G99" s="38">
        <f t="shared" si="26"/>
        <v>9.1437845050543101E-2</v>
      </c>
      <c r="H99" s="37">
        <f t="shared" si="27"/>
        <v>1.9191970509605808E-2</v>
      </c>
      <c r="I99" s="38">
        <f t="shared" si="28"/>
        <v>1.6047749707002974E-2</v>
      </c>
      <c r="J99" s="32"/>
      <c r="K99" s="32"/>
    </row>
    <row r="100" spans="1:11">
      <c r="A100" s="39" t="s">
        <v>282</v>
      </c>
      <c r="B100" s="40">
        <v>166902037451</v>
      </c>
      <c r="C100" s="40">
        <v>174060003572</v>
      </c>
      <c r="D100" s="40">
        <f t="shared" si="23"/>
        <v>7157966121</v>
      </c>
      <c r="E100" s="41">
        <f t="shared" si="24"/>
        <v>4.2887230319770486</v>
      </c>
      <c r="F100" s="42">
        <f t="shared" si="25"/>
        <v>8.1918318898252684E-2</v>
      </c>
      <c r="G100" s="42">
        <f t="shared" si="26"/>
        <v>8.2832157931728975E-2</v>
      </c>
      <c r="H100" s="41">
        <f t="shared" si="27"/>
        <v>1.5046197422281776E-2</v>
      </c>
      <c r="I100" s="42">
        <f t="shared" si="28"/>
        <v>1.4537413228019118E-2</v>
      </c>
      <c r="J100" s="33"/>
      <c r="K100" s="33"/>
    </row>
    <row r="101" spans="1:11">
      <c r="A101" s="35" t="s">
        <v>195</v>
      </c>
      <c r="B101" s="36">
        <v>98669000000</v>
      </c>
      <c r="C101" s="36">
        <v>103401000000</v>
      </c>
      <c r="D101" s="36">
        <f t="shared" si="23"/>
        <v>4732000000</v>
      </c>
      <c r="E101" s="37">
        <f t="shared" si="24"/>
        <v>4.7958325309874539</v>
      </c>
      <c r="F101" s="38">
        <f t="shared" si="25"/>
        <v>4.8428399861473743E-2</v>
      </c>
      <c r="G101" s="38">
        <f t="shared" si="26"/>
        <v>4.9206755064530511E-2</v>
      </c>
      <c r="H101" s="37">
        <f t="shared" si="27"/>
        <v>8.8949977851227584E-3</v>
      </c>
      <c r="I101" s="38">
        <f t="shared" si="28"/>
        <v>8.6360050232252954E-3</v>
      </c>
      <c r="J101" s="32"/>
      <c r="K101" s="32"/>
    </row>
    <row r="102" spans="1:11">
      <c r="A102" s="39" t="s">
        <v>279</v>
      </c>
      <c r="B102" s="40">
        <v>40013112922</v>
      </c>
      <c r="C102" s="40">
        <v>42965474996</v>
      </c>
      <c r="D102" s="40">
        <f t="shared" si="23"/>
        <v>2952362074</v>
      </c>
      <c r="E102" s="41">
        <f t="shared" si="24"/>
        <v>7.3784863471013207</v>
      </c>
      <c r="F102" s="42">
        <f t="shared" si="25"/>
        <v>1.963910683486118E-2</v>
      </c>
      <c r="G102" s="42">
        <f t="shared" si="26"/>
        <v>2.0446529572822138E-2</v>
      </c>
      <c r="H102" s="41">
        <f t="shared" si="27"/>
        <v>3.6071770344997599E-3</v>
      </c>
      <c r="I102" s="42">
        <f t="shared" si="28"/>
        <v>3.5884571511950259E-3</v>
      </c>
      <c r="J102" s="33"/>
      <c r="K102" s="33"/>
    </row>
    <row r="103" spans="1:11">
      <c r="A103" s="35" t="s">
        <v>283</v>
      </c>
      <c r="B103" s="36">
        <v>26096895360</v>
      </c>
      <c r="C103" s="36">
        <v>28329834000</v>
      </c>
      <c r="D103" s="36">
        <f t="shared" si="23"/>
        <v>2232938640</v>
      </c>
      <c r="E103" s="37">
        <f t="shared" si="24"/>
        <v>8.5563382509573636</v>
      </c>
      <c r="F103" s="38">
        <f t="shared" si="25"/>
        <v>1.2808793882953294E-2</v>
      </c>
      <c r="G103" s="38">
        <f t="shared" si="26"/>
        <v>1.348168008681549E-2</v>
      </c>
      <c r="H103" s="37">
        <f t="shared" si="27"/>
        <v>2.3526317934283352E-3</v>
      </c>
      <c r="I103" s="38">
        <f t="shared" si="28"/>
        <v>2.3660949964810665E-3</v>
      </c>
      <c r="J103" s="32"/>
      <c r="K103" s="32"/>
    </row>
    <row r="104" spans="1:11">
      <c r="A104" s="16" t="s">
        <v>130</v>
      </c>
      <c r="B104" s="17">
        <f>SUM(B74:B103)</f>
        <v>203742019728581.16</v>
      </c>
      <c r="C104" s="17">
        <f>SUM(C74:C103)</f>
        <v>210135782911103</v>
      </c>
      <c r="D104" s="17">
        <f t="shared" si="23"/>
        <v>6393763182521.8438</v>
      </c>
      <c r="E104" s="18">
        <f t="shared" si="24"/>
        <v>3.1381661922461612</v>
      </c>
      <c r="F104" s="19">
        <f t="shared" si="25"/>
        <v>100</v>
      </c>
      <c r="G104" s="19">
        <f t="shared" si="26"/>
        <v>100</v>
      </c>
      <c r="H104" s="18">
        <f t="shared" si="27"/>
        <v>18.367317133265431</v>
      </c>
      <c r="I104" s="18">
        <f t="shared" si="28"/>
        <v>17.55044609606934</v>
      </c>
      <c r="J104" s="34"/>
      <c r="K104" s="34"/>
    </row>
    <row r="108" spans="1:11">
      <c r="A108" s="3" t="s">
        <v>259</v>
      </c>
    </row>
    <row r="109" spans="1:11" ht="14.25">
      <c r="A109" s="380" t="s">
        <v>285</v>
      </c>
      <c r="B109" s="380" t="s">
        <v>214</v>
      </c>
      <c r="C109" s="381" t="s">
        <v>215</v>
      </c>
      <c r="D109" s="380" t="s">
        <v>216</v>
      </c>
      <c r="E109" s="380" t="s">
        <v>217</v>
      </c>
      <c r="F109" s="380" t="s">
        <v>218</v>
      </c>
      <c r="G109" s="380"/>
      <c r="H109" s="380" t="s">
        <v>219</v>
      </c>
      <c r="I109" s="380"/>
    </row>
    <row r="110" spans="1:11" ht="14.25">
      <c r="A110" s="380"/>
      <c r="B110" s="380"/>
      <c r="C110" s="381"/>
      <c r="D110" s="380"/>
      <c r="E110" s="380"/>
      <c r="F110" s="15">
        <v>2021</v>
      </c>
      <c r="G110" s="15">
        <v>2022</v>
      </c>
      <c r="H110" s="15">
        <v>2021</v>
      </c>
      <c r="I110" s="15">
        <v>2022</v>
      </c>
    </row>
    <row r="111" spans="1:11">
      <c r="A111" s="35" t="s">
        <v>266</v>
      </c>
      <c r="B111" s="36">
        <v>14303286157607</v>
      </c>
      <c r="C111" s="36">
        <v>20003621605872</v>
      </c>
      <c r="D111" s="36">
        <f>+C111-B111</f>
        <v>5700335448265</v>
      </c>
      <c r="E111" s="37">
        <f>+IFERROR((C111/B111-1)*100,0)</f>
        <v>39.853327308517535</v>
      </c>
      <c r="F111" s="38">
        <f>+IFERROR((B111/$B$141)*100,0)</f>
        <v>24.397942808662435</v>
      </c>
      <c r="G111" s="38">
        <f>+IFERROR((C111/$C$141)*100,0)</f>
        <v>32.135049740780246</v>
      </c>
      <c r="H111" s="37">
        <f>+IFERROR((B111/$K$3)*100,0)</f>
        <v>1.2894394256746422</v>
      </c>
      <c r="I111" s="38">
        <f>+IFERROR((C111/$L$3)*100,0)</f>
        <v>1.6706934814074199</v>
      </c>
    </row>
    <row r="112" spans="1:11">
      <c r="A112" s="39" t="s">
        <v>209</v>
      </c>
      <c r="B112" s="40">
        <v>9977385785481</v>
      </c>
      <c r="C112" s="40">
        <v>10329918326783</v>
      </c>
      <c r="D112" s="40">
        <f t="shared" ref="D112:D141" si="29">+C112-B112</f>
        <v>352532541302</v>
      </c>
      <c r="E112" s="41">
        <f t="shared" ref="E112:E141" si="30">+IFERROR((C112/B112-1)*100,0)</f>
        <v>3.5333157290059036</v>
      </c>
      <c r="F112" s="42">
        <f t="shared" ref="F112:F141" si="31">+IFERROR((B112/$B$141)*100,0)</f>
        <v>17.019004240830586</v>
      </c>
      <c r="G112" s="42">
        <f t="shared" ref="G112:G141" si="32">+IFERROR((C112/$C$141)*100,0)</f>
        <v>16.594617004349132</v>
      </c>
      <c r="H112" s="41">
        <f t="shared" ref="H112:H141" si="33">+IFERROR((B112/$K$3)*100,0)</f>
        <v>0.89946005800371731</v>
      </c>
      <c r="I112" s="42">
        <f t="shared" ref="I112:I141" si="34">+IFERROR((C112/$L$3)*100,0)</f>
        <v>0.86275013355388264</v>
      </c>
    </row>
    <row r="113" spans="1:9">
      <c r="A113" s="35" t="s">
        <v>188</v>
      </c>
      <c r="B113" s="36">
        <v>4527243434535</v>
      </c>
      <c r="C113" s="36">
        <v>5260033284332</v>
      </c>
      <c r="D113" s="36">
        <f t="shared" si="29"/>
        <v>732789849797</v>
      </c>
      <c r="E113" s="37">
        <f t="shared" si="30"/>
        <v>16.186225909724385</v>
      </c>
      <c r="F113" s="38">
        <f t="shared" si="31"/>
        <v>7.7223810793950491</v>
      </c>
      <c r="G113" s="38">
        <f t="shared" si="32"/>
        <v>8.4500414255261589</v>
      </c>
      <c r="H113" s="37">
        <f t="shared" si="33"/>
        <v>0.40813041910732217</v>
      </c>
      <c r="I113" s="38">
        <f t="shared" si="34"/>
        <v>0.43931561460550089</v>
      </c>
    </row>
    <row r="114" spans="1:9">
      <c r="A114" s="39" t="s">
        <v>208</v>
      </c>
      <c r="B114" s="40">
        <v>4129555840003</v>
      </c>
      <c r="C114" s="40">
        <v>4191564139948</v>
      </c>
      <c r="D114" s="40">
        <f t="shared" si="29"/>
        <v>62008299945</v>
      </c>
      <c r="E114" s="41">
        <f t="shared" si="30"/>
        <v>1.5015731073140026</v>
      </c>
      <c r="F114" s="42">
        <f t="shared" si="31"/>
        <v>7.044022338599949</v>
      </c>
      <c r="G114" s="42">
        <f t="shared" si="32"/>
        <v>6.7335867865726939</v>
      </c>
      <c r="H114" s="41">
        <f t="shared" si="33"/>
        <v>0.37227893310327898</v>
      </c>
      <c r="I114" s="42">
        <f t="shared" si="34"/>
        <v>0.35007755212968872</v>
      </c>
    </row>
    <row r="115" spans="1:9">
      <c r="A115" s="35" t="s">
        <v>191</v>
      </c>
      <c r="B115" s="36">
        <v>3555647011389</v>
      </c>
      <c r="C115" s="36">
        <v>3881741670496</v>
      </c>
      <c r="D115" s="36">
        <f t="shared" si="29"/>
        <v>326094659107</v>
      </c>
      <c r="E115" s="37">
        <f t="shared" si="30"/>
        <v>9.171176386814972</v>
      </c>
      <c r="F115" s="38">
        <f t="shared" si="31"/>
        <v>6.0650728424057512</v>
      </c>
      <c r="G115" s="38">
        <f t="shared" si="32"/>
        <v>6.2358688901429407</v>
      </c>
      <c r="H115" s="37">
        <f t="shared" si="33"/>
        <v>0.32054112528741052</v>
      </c>
      <c r="I115" s="38">
        <f t="shared" si="34"/>
        <v>0.32420131880026698</v>
      </c>
    </row>
    <row r="116" spans="1:9">
      <c r="A116" s="39" t="s">
        <v>269</v>
      </c>
      <c r="B116" s="40">
        <v>4791943965988</v>
      </c>
      <c r="C116" s="40">
        <v>3668217586079</v>
      </c>
      <c r="D116" s="40">
        <f t="shared" si="29"/>
        <v>-1123726379909</v>
      </c>
      <c r="E116" s="41">
        <f t="shared" si="30"/>
        <v>-23.450323874505298</v>
      </c>
      <c r="F116" s="42">
        <f t="shared" si="31"/>
        <v>8.173896091864977</v>
      </c>
      <c r="G116" s="42">
        <f t="shared" si="32"/>
        <v>5.8928506503067775</v>
      </c>
      <c r="H116" s="41">
        <f t="shared" si="33"/>
        <v>0.43199313830986047</v>
      </c>
      <c r="I116" s="42">
        <f t="shared" si="34"/>
        <v>0.30636788328605735</v>
      </c>
    </row>
    <row r="117" spans="1:9">
      <c r="A117" s="35" t="s">
        <v>268</v>
      </c>
      <c r="B117" s="36">
        <v>2917762733485</v>
      </c>
      <c r="C117" s="36">
        <v>2309457886881</v>
      </c>
      <c r="D117" s="36">
        <f t="shared" si="29"/>
        <v>-608304846604</v>
      </c>
      <c r="E117" s="37">
        <f t="shared" si="30"/>
        <v>-20.848331484357384</v>
      </c>
      <c r="F117" s="38">
        <f t="shared" si="31"/>
        <v>4.9769967206419619</v>
      </c>
      <c r="G117" s="38">
        <f t="shared" si="32"/>
        <v>3.7100553855394227</v>
      </c>
      <c r="H117" s="37">
        <f t="shared" si="33"/>
        <v>0.2630359388649201</v>
      </c>
      <c r="I117" s="38">
        <f t="shared" si="34"/>
        <v>0.19288488420838862</v>
      </c>
    </row>
    <row r="118" spans="1:9">
      <c r="A118" s="39" t="s">
        <v>273</v>
      </c>
      <c r="B118" s="40">
        <v>1716351425860</v>
      </c>
      <c r="C118" s="40">
        <v>1655904330600</v>
      </c>
      <c r="D118" s="40">
        <f t="shared" si="29"/>
        <v>-60447095260</v>
      </c>
      <c r="E118" s="41">
        <f t="shared" si="30"/>
        <v>-3.5218367491210101</v>
      </c>
      <c r="F118" s="42">
        <f t="shared" si="31"/>
        <v>2.9276799377622491</v>
      </c>
      <c r="G118" s="42">
        <f t="shared" si="32"/>
        <v>2.6601467013445226</v>
      </c>
      <c r="H118" s="41">
        <f t="shared" si="33"/>
        <v>0.15472886247470824</v>
      </c>
      <c r="I118" s="42">
        <f t="shared" si="34"/>
        <v>0.13830038507405268</v>
      </c>
    </row>
    <row r="119" spans="1:9">
      <c r="A119" s="35" t="s">
        <v>272</v>
      </c>
      <c r="B119" s="36">
        <v>1606674211183</v>
      </c>
      <c r="C119" s="36">
        <v>1590842767000</v>
      </c>
      <c r="D119" s="36">
        <f t="shared" si="29"/>
        <v>-15831444183</v>
      </c>
      <c r="E119" s="37">
        <f t="shared" si="30"/>
        <v>-0.98535496946473566</v>
      </c>
      <c r="F119" s="38">
        <f t="shared" si="31"/>
        <v>2.7405971665992253</v>
      </c>
      <c r="G119" s="38">
        <f t="shared" si="32"/>
        <v>2.5556277985331834</v>
      </c>
      <c r="H119" s="37">
        <f t="shared" si="33"/>
        <v>0.14484147553828092</v>
      </c>
      <c r="I119" s="38">
        <f t="shared" si="34"/>
        <v>0.13286647253869527</v>
      </c>
    </row>
    <row r="120" spans="1:9">
      <c r="A120" s="39" t="s">
        <v>264</v>
      </c>
      <c r="B120" s="40">
        <v>2049406330000</v>
      </c>
      <c r="C120" s="40">
        <v>1352138388576</v>
      </c>
      <c r="D120" s="40">
        <f t="shared" si="29"/>
        <v>-697267941424</v>
      </c>
      <c r="E120" s="41">
        <f t="shared" si="30"/>
        <v>-34.022923185955023</v>
      </c>
      <c r="F120" s="42">
        <f t="shared" si="31"/>
        <v>3.495790958811118</v>
      </c>
      <c r="G120" s="42">
        <f t="shared" si="32"/>
        <v>2.1721583835875649</v>
      </c>
      <c r="H120" s="41">
        <f t="shared" si="33"/>
        <v>0.18475371967047968</v>
      </c>
      <c r="I120" s="42">
        <f t="shared" si="34"/>
        <v>0.11292999019195261</v>
      </c>
    </row>
    <row r="121" spans="1:9">
      <c r="A121" s="35" t="s">
        <v>200</v>
      </c>
      <c r="B121" s="36">
        <v>936399392511</v>
      </c>
      <c r="C121" s="36">
        <v>1164198365443</v>
      </c>
      <c r="D121" s="36">
        <f t="shared" si="29"/>
        <v>227798972932</v>
      </c>
      <c r="E121" s="37">
        <f t="shared" si="30"/>
        <v>24.327116693353055</v>
      </c>
      <c r="F121" s="38">
        <f t="shared" si="31"/>
        <v>1.5972706252820921</v>
      </c>
      <c r="G121" s="38">
        <f t="shared" si="32"/>
        <v>1.8702399554820521</v>
      </c>
      <c r="H121" s="37">
        <f t="shared" si="33"/>
        <v>8.4416285990287138E-2</v>
      </c>
      <c r="I121" s="38">
        <f t="shared" si="34"/>
        <v>9.7233323971687186E-2</v>
      </c>
    </row>
    <row r="122" spans="1:9">
      <c r="A122" s="39" t="s">
        <v>265</v>
      </c>
      <c r="B122" s="40">
        <v>879746749153</v>
      </c>
      <c r="C122" s="40">
        <v>1069950441452</v>
      </c>
      <c r="D122" s="40">
        <f t="shared" si="29"/>
        <v>190203692299</v>
      </c>
      <c r="E122" s="41">
        <f t="shared" si="30"/>
        <v>21.620277935908682</v>
      </c>
      <c r="F122" s="42">
        <f t="shared" si="31"/>
        <v>1.5006349334992686</v>
      </c>
      <c r="G122" s="42">
        <f t="shared" si="32"/>
        <v>1.7188342857943688</v>
      </c>
      <c r="H122" s="41">
        <f t="shared" si="33"/>
        <v>7.9309057405921632E-2</v>
      </c>
      <c r="I122" s="42">
        <f t="shared" si="34"/>
        <v>8.9361779740830316E-2</v>
      </c>
    </row>
    <row r="123" spans="1:9">
      <c r="A123" s="35" t="s">
        <v>279</v>
      </c>
      <c r="B123" s="36">
        <v>715339792982</v>
      </c>
      <c r="C123" s="36">
        <v>603298752890</v>
      </c>
      <c r="D123" s="36">
        <f t="shared" si="29"/>
        <v>-112041040092</v>
      </c>
      <c r="E123" s="37">
        <f t="shared" si="30"/>
        <v>-15.662632107315089</v>
      </c>
      <c r="F123" s="38">
        <f t="shared" si="31"/>
        <v>1.2201964755248378</v>
      </c>
      <c r="G123" s="38">
        <f t="shared" si="32"/>
        <v>0.96917627290949349</v>
      </c>
      <c r="H123" s="37">
        <f t="shared" si="33"/>
        <v>6.4487791243298925E-2</v>
      </c>
      <c r="I123" s="38">
        <f t="shared" si="34"/>
        <v>5.0387240553414342E-2</v>
      </c>
    </row>
    <row r="124" spans="1:9">
      <c r="A124" s="39" t="s">
        <v>270</v>
      </c>
      <c r="B124" s="40">
        <v>512625614849</v>
      </c>
      <c r="C124" s="40">
        <v>536874662686</v>
      </c>
      <c r="D124" s="40">
        <f t="shared" si="29"/>
        <v>24249047837</v>
      </c>
      <c r="E124" s="41">
        <f t="shared" si="30"/>
        <v>4.7303621072744884</v>
      </c>
      <c r="F124" s="42">
        <f t="shared" si="31"/>
        <v>0.87441517253639234</v>
      </c>
      <c r="G124" s="42">
        <f t="shared" si="32"/>
        <v>0.86246852344551517</v>
      </c>
      <c r="H124" s="41">
        <f t="shared" si="33"/>
        <v>4.6213133898985972E-2</v>
      </c>
      <c r="I124" s="42">
        <f t="shared" si="34"/>
        <v>4.4839530408784078E-2</v>
      </c>
    </row>
    <row r="125" spans="1:9">
      <c r="A125" s="35" t="s">
        <v>267</v>
      </c>
      <c r="B125" s="36">
        <v>480260662865</v>
      </c>
      <c r="C125" s="36">
        <v>525601019538</v>
      </c>
      <c r="D125" s="36">
        <f t="shared" si="29"/>
        <v>45340356673</v>
      </c>
      <c r="E125" s="37">
        <f t="shared" si="30"/>
        <v>9.4407808464931584</v>
      </c>
      <c r="F125" s="38">
        <f t="shared" si="31"/>
        <v>0.81920840125252348</v>
      </c>
      <c r="G125" s="38">
        <f t="shared" si="32"/>
        <v>0.84435784876576403</v>
      </c>
      <c r="H125" s="37">
        <f t="shared" si="33"/>
        <v>4.329543759910167E-2</v>
      </c>
      <c r="I125" s="38">
        <f t="shared" si="34"/>
        <v>4.3897960802530965E-2</v>
      </c>
    </row>
    <row r="126" spans="1:9">
      <c r="A126" s="39" t="s">
        <v>277</v>
      </c>
      <c r="B126" s="40">
        <v>697618992890</v>
      </c>
      <c r="C126" s="40">
        <v>463635450051</v>
      </c>
      <c r="D126" s="40">
        <f t="shared" si="29"/>
        <v>-233983542839</v>
      </c>
      <c r="E126" s="41">
        <f t="shared" si="30"/>
        <v>-33.540305700348718</v>
      </c>
      <c r="F126" s="42">
        <f t="shared" si="31"/>
        <v>1.1899690814557891</v>
      </c>
      <c r="G126" s="42">
        <f t="shared" si="32"/>
        <v>0.74481254157519072</v>
      </c>
      <c r="H126" s="41">
        <f t="shared" si="33"/>
        <v>6.2890263371637695E-2</v>
      </c>
      <c r="I126" s="42">
        <f t="shared" si="34"/>
        <v>3.8722624303302255E-2</v>
      </c>
    </row>
    <row r="127" spans="1:9">
      <c r="A127" s="35" t="s">
        <v>275</v>
      </c>
      <c r="B127" s="36">
        <v>497717907316</v>
      </c>
      <c r="C127" s="36">
        <v>455585545802</v>
      </c>
      <c r="D127" s="36">
        <f t="shared" si="29"/>
        <v>-42132361514</v>
      </c>
      <c r="E127" s="37">
        <f t="shared" si="30"/>
        <v>-8.4651086277372496</v>
      </c>
      <c r="F127" s="38">
        <f t="shared" si="31"/>
        <v>0.848986233214993</v>
      </c>
      <c r="G127" s="38">
        <f t="shared" si="32"/>
        <v>0.73188067960804581</v>
      </c>
      <c r="H127" s="37">
        <f t="shared" si="33"/>
        <v>4.4869205963288916E-2</v>
      </c>
      <c r="I127" s="38">
        <f t="shared" si="34"/>
        <v>3.8050299920261023E-2</v>
      </c>
    </row>
    <row r="128" spans="1:9">
      <c r="A128" s="39" t="s">
        <v>196</v>
      </c>
      <c r="B128" s="40">
        <v>342901724331</v>
      </c>
      <c r="C128" s="40">
        <v>429709106549</v>
      </c>
      <c r="D128" s="40">
        <f t="shared" si="29"/>
        <v>86807382218</v>
      </c>
      <c r="E128" s="41">
        <f t="shared" si="30"/>
        <v>25.31552805322308</v>
      </c>
      <c r="F128" s="42">
        <f t="shared" si="31"/>
        <v>0.58490731200047197</v>
      </c>
      <c r="G128" s="42">
        <f t="shared" si="32"/>
        <v>0.69031117390087238</v>
      </c>
      <c r="H128" s="41">
        <f t="shared" si="33"/>
        <v>3.0912546782059406E-2</v>
      </c>
      <c r="I128" s="42">
        <f t="shared" si="34"/>
        <v>3.5889111349820771E-2</v>
      </c>
    </row>
    <row r="129" spans="1:9">
      <c r="A129" s="35" t="s">
        <v>276</v>
      </c>
      <c r="B129" s="36">
        <v>1419165126714</v>
      </c>
      <c r="C129" s="36">
        <v>397787791090</v>
      </c>
      <c r="D129" s="36">
        <f t="shared" si="29"/>
        <v>-1021377335624</v>
      </c>
      <c r="E129" s="37">
        <f t="shared" si="30"/>
        <v>-71.970295520785797</v>
      </c>
      <c r="F129" s="38">
        <f t="shared" si="31"/>
        <v>2.4207520716630344</v>
      </c>
      <c r="G129" s="38">
        <f t="shared" si="32"/>
        <v>0.63903080676150481</v>
      </c>
      <c r="H129" s="37">
        <f t="shared" si="33"/>
        <v>0.1279375554515044</v>
      </c>
      <c r="I129" s="38">
        <f t="shared" si="34"/>
        <v>3.3223057436881018E-2</v>
      </c>
    </row>
    <row r="130" spans="1:9">
      <c r="A130" s="39" t="s">
        <v>280</v>
      </c>
      <c r="B130" s="40">
        <v>420864117062</v>
      </c>
      <c r="C130" s="40">
        <v>368829414493</v>
      </c>
      <c r="D130" s="40">
        <f t="shared" si="29"/>
        <v>-52034702569</v>
      </c>
      <c r="E130" s="41">
        <f t="shared" si="30"/>
        <v>-12.363777395005249</v>
      </c>
      <c r="F130" s="42">
        <f t="shared" si="31"/>
        <v>0.71789227630294461</v>
      </c>
      <c r="G130" s="42">
        <f t="shared" si="32"/>
        <v>0.59251028709302267</v>
      </c>
      <c r="H130" s="41">
        <f t="shared" si="33"/>
        <v>3.7940846558738153E-2</v>
      </c>
      <c r="I130" s="42">
        <f t="shared" si="34"/>
        <v>3.0804466845337983E-2</v>
      </c>
    </row>
    <row r="131" spans="1:9">
      <c r="A131" s="35" t="s">
        <v>185</v>
      </c>
      <c r="B131" s="36">
        <v>362200515857</v>
      </c>
      <c r="C131" s="36">
        <v>362765321940</v>
      </c>
      <c r="D131" s="36">
        <f t="shared" si="29"/>
        <v>564806083</v>
      </c>
      <c r="E131" s="37">
        <f t="shared" si="30"/>
        <v>0.15593740435835279</v>
      </c>
      <c r="F131" s="38">
        <f t="shared" si="31"/>
        <v>0.61782637736345025</v>
      </c>
      <c r="G131" s="38">
        <f t="shared" si="32"/>
        <v>0.58276855533750171</v>
      </c>
      <c r="H131" s="37">
        <f t="shared" si="33"/>
        <v>3.2652330380548454E-2</v>
      </c>
      <c r="I131" s="38">
        <f t="shared" si="34"/>
        <v>3.0297996562178135E-2</v>
      </c>
    </row>
    <row r="132" spans="1:9">
      <c r="A132" s="39" t="s">
        <v>271</v>
      </c>
      <c r="B132" s="40">
        <v>339473503402</v>
      </c>
      <c r="C132" s="40">
        <v>353914219808</v>
      </c>
      <c r="D132" s="40">
        <f t="shared" si="29"/>
        <v>14440716406</v>
      </c>
      <c r="E132" s="41">
        <f t="shared" si="30"/>
        <v>4.2538567108430625</v>
      </c>
      <c r="F132" s="42">
        <f t="shared" si="31"/>
        <v>0.57905959719986178</v>
      </c>
      <c r="G132" s="42">
        <f t="shared" si="32"/>
        <v>0.56854959974652741</v>
      </c>
      <c r="H132" s="41">
        <f t="shared" si="33"/>
        <v>3.060349310187245E-2</v>
      </c>
      <c r="I132" s="42">
        <f t="shared" si="34"/>
        <v>2.9558756492226855E-2</v>
      </c>
    </row>
    <row r="133" spans="1:9">
      <c r="A133" s="35" t="s">
        <v>282</v>
      </c>
      <c r="B133" s="36">
        <v>334639445337</v>
      </c>
      <c r="C133" s="36">
        <v>323591420423</v>
      </c>
      <c r="D133" s="36">
        <f t="shared" si="29"/>
        <v>-11048024914</v>
      </c>
      <c r="E133" s="37">
        <f t="shared" si="30"/>
        <v>-3.3014712007049973</v>
      </c>
      <c r="F133" s="38">
        <f t="shared" si="31"/>
        <v>0.57081386465252693</v>
      </c>
      <c r="G133" s="38">
        <f t="shared" si="32"/>
        <v>0.51983718727864525</v>
      </c>
      <c r="H133" s="37">
        <f t="shared" si="33"/>
        <v>3.0167703382899629E-2</v>
      </c>
      <c r="I133" s="38">
        <f t="shared" si="34"/>
        <v>2.7026209922975952E-2</v>
      </c>
    </row>
    <row r="134" spans="1:9">
      <c r="A134" s="39" t="s">
        <v>283</v>
      </c>
      <c r="B134" s="40">
        <v>386465162527</v>
      </c>
      <c r="C134" s="40">
        <v>302901433272</v>
      </c>
      <c r="D134" s="40">
        <f t="shared" si="29"/>
        <v>-83563729255</v>
      </c>
      <c r="E134" s="41">
        <f t="shared" si="30"/>
        <v>-21.6225774940741</v>
      </c>
      <c r="F134" s="42">
        <f t="shared" si="31"/>
        <v>0.65921598917739066</v>
      </c>
      <c r="G134" s="42">
        <f t="shared" si="32"/>
        <v>0.48659951765394505</v>
      </c>
      <c r="H134" s="41">
        <f t="shared" si="33"/>
        <v>3.4839785187898646E-2</v>
      </c>
      <c r="I134" s="42">
        <f t="shared" si="34"/>
        <v>2.5298191499880406E-2</v>
      </c>
    </row>
    <row r="135" spans="1:9">
      <c r="A135" s="35" t="s">
        <v>281</v>
      </c>
      <c r="B135" s="36">
        <v>214222987376</v>
      </c>
      <c r="C135" s="36">
        <v>190370783071</v>
      </c>
      <c r="D135" s="36">
        <f t="shared" si="29"/>
        <v>-23852204305</v>
      </c>
      <c r="E135" s="37">
        <f t="shared" si="30"/>
        <v>-11.134287966554712</v>
      </c>
      <c r="F135" s="38">
        <f t="shared" si="31"/>
        <v>0.36541254483122881</v>
      </c>
      <c r="G135" s="38">
        <f t="shared" si="32"/>
        <v>0.30582335057678139</v>
      </c>
      <c r="H135" s="37">
        <f t="shared" si="33"/>
        <v>1.9312175031994856E-2</v>
      </c>
      <c r="I135" s="38">
        <f t="shared" si="34"/>
        <v>1.5899682197236864E-2</v>
      </c>
    </row>
    <row r="136" spans="1:9">
      <c r="A136" s="35" t="s">
        <v>190</v>
      </c>
      <c r="B136" s="36">
        <v>203538882838</v>
      </c>
      <c r="C136" s="36">
        <v>155306588948</v>
      </c>
      <c r="D136" s="36">
        <f t="shared" si="29"/>
        <v>-48232293890</v>
      </c>
      <c r="E136" s="37">
        <f t="shared" si="30"/>
        <v>-23.696845151886237</v>
      </c>
      <c r="F136" s="38">
        <f t="shared" si="31"/>
        <v>0.3471880495224175</v>
      </c>
      <c r="G136" s="38">
        <f t="shared" si="32"/>
        <v>0.24949406958637244</v>
      </c>
      <c r="H136" s="37">
        <f t="shared" si="33"/>
        <v>1.8349004368447743E-2</v>
      </c>
      <c r="I136" s="38">
        <f t="shared" si="34"/>
        <v>1.297113647155167E-2</v>
      </c>
    </row>
    <row r="137" spans="1:9">
      <c r="A137" s="39" t="s">
        <v>203</v>
      </c>
      <c r="B137" s="40">
        <v>120208690351</v>
      </c>
      <c r="C137" s="40">
        <v>128537219175</v>
      </c>
      <c r="D137" s="40">
        <f t="shared" si="29"/>
        <v>8328528824</v>
      </c>
      <c r="E137" s="41">
        <f t="shared" si="30"/>
        <v>6.9283916160149062</v>
      </c>
      <c r="F137" s="42">
        <f t="shared" si="31"/>
        <v>0.205046918587175</v>
      </c>
      <c r="G137" s="42">
        <f t="shared" si="32"/>
        <v>0.20649010529761708</v>
      </c>
      <c r="H137" s="41">
        <f t="shared" si="33"/>
        <v>1.0836798127321169E-2</v>
      </c>
      <c r="I137" s="42">
        <f t="shared" si="34"/>
        <v>1.0735370745608947E-2</v>
      </c>
    </row>
    <row r="138" spans="1:9">
      <c r="A138" s="35" t="s">
        <v>278</v>
      </c>
      <c r="B138" s="36">
        <v>106513468170</v>
      </c>
      <c r="C138" s="36">
        <v>85133450966</v>
      </c>
      <c r="D138" s="36">
        <f t="shared" si="29"/>
        <v>-21380017204</v>
      </c>
      <c r="E138" s="37">
        <f t="shared" si="30"/>
        <v>-20.072595110579428</v>
      </c>
      <c r="F138" s="38">
        <f t="shared" si="31"/>
        <v>0.18168618568690661</v>
      </c>
      <c r="G138" s="38">
        <f t="shared" si="32"/>
        <v>0.13676361887357488</v>
      </c>
      <c r="H138" s="37">
        <f t="shared" si="33"/>
        <v>9.6021755917045214E-3</v>
      </c>
      <c r="I138" s="38">
        <f t="shared" si="34"/>
        <v>7.1103075423533659E-3</v>
      </c>
    </row>
    <row r="139" spans="1:9">
      <c r="A139" s="39" t="s">
        <v>274</v>
      </c>
      <c r="B139" s="40">
        <v>71962289824</v>
      </c>
      <c r="C139" s="40">
        <v>79178463919</v>
      </c>
      <c r="D139" s="40">
        <f t="shared" si="29"/>
        <v>7216174095</v>
      </c>
      <c r="E139" s="41">
        <f t="shared" si="30"/>
        <v>10.02771606163282</v>
      </c>
      <c r="F139" s="42">
        <f t="shared" si="31"/>
        <v>0.12275024159903153</v>
      </c>
      <c r="G139" s="42">
        <f t="shared" si="32"/>
        <v>0.12719716092253702</v>
      </c>
      <c r="H139" s="41">
        <f t="shared" si="33"/>
        <v>6.487391263688109E-3</v>
      </c>
      <c r="I139" s="42">
        <f t="shared" si="34"/>
        <v>6.6129497019926965E-3</v>
      </c>
    </row>
    <row r="140" spans="1:9">
      <c r="A140" s="35" t="s">
        <v>195</v>
      </c>
      <c r="B140" s="36">
        <v>7846050941</v>
      </c>
      <c r="C140" s="36">
        <v>8000000000</v>
      </c>
      <c r="D140" s="36">
        <f t="shared" si="29"/>
        <v>153949059</v>
      </c>
      <c r="E140" s="37">
        <f t="shared" si="30"/>
        <v>1.962121583936316</v>
      </c>
      <c r="F140" s="38">
        <f t="shared" si="31"/>
        <v>1.3383463074362256E-2</v>
      </c>
      <c r="G140" s="38">
        <f t="shared" si="32"/>
        <v>1.2851692708023275E-2</v>
      </c>
      <c r="H140" s="37">
        <f t="shared" si="33"/>
        <v>7.0732049318585706E-4</v>
      </c>
      <c r="I140" s="38">
        <f t="shared" si="34"/>
        <v>6.6815640260541346E-4</v>
      </c>
    </row>
    <row r="141" spans="1:9">
      <c r="A141" s="16" t="s">
        <v>130</v>
      </c>
      <c r="B141" s="17">
        <f>SUM(B111:B140)</f>
        <v>58624967972827</v>
      </c>
      <c r="C141" s="17">
        <f>SUM(C111:C140)</f>
        <v>62248609438083</v>
      </c>
      <c r="D141" s="17">
        <f t="shared" si="29"/>
        <v>3623641465256</v>
      </c>
      <c r="E141" s="18">
        <f t="shared" si="30"/>
        <v>6.1810549166279705</v>
      </c>
      <c r="F141" s="19">
        <f t="shared" si="31"/>
        <v>100</v>
      </c>
      <c r="G141" s="19">
        <f t="shared" si="32"/>
        <v>100</v>
      </c>
      <c r="H141" s="18">
        <f t="shared" si="33"/>
        <v>5.2850333972290064</v>
      </c>
      <c r="I141" s="18">
        <f t="shared" si="34"/>
        <v>5.1989758686673664</v>
      </c>
    </row>
  </sheetData>
  <mergeCells count="30">
    <mergeCell ref="F72:G72"/>
    <mergeCell ref="H72:I72"/>
    <mergeCell ref="A109:A110"/>
    <mergeCell ref="B109:B110"/>
    <mergeCell ref="C109:C110"/>
    <mergeCell ref="D109:D110"/>
    <mergeCell ref="E109:E110"/>
    <mergeCell ref="F109:G109"/>
    <mergeCell ref="H109:I109"/>
    <mergeCell ref="A72:A73"/>
    <mergeCell ref="B72:B73"/>
    <mergeCell ref="C72:C73"/>
    <mergeCell ref="D72:D73"/>
    <mergeCell ref="E72:E73"/>
    <mergeCell ref="K1:L1"/>
    <mergeCell ref="H1:I1"/>
    <mergeCell ref="F1:G1"/>
    <mergeCell ref="A35:A36"/>
    <mergeCell ref="B35:B36"/>
    <mergeCell ref="C35:C36"/>
    <mergeCell ref="D35:D36"/>
    <mergeCell ref="E35:E36"/>
    <mergeCell ref="F35:G35"/>
    <mergeCell ref="H35:I35"/>
    <mergeCell ref="B1:B2"/>
    <mergeCell ref="C1:C2"/>
    <mergeCell ref="D1:D2"/>
    <mergeCell ref="E1:E2"/>
    <mergeCell ref="A1:A2"/>
    <mergeCell ref="J15:J1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06"/>
  <sheetViews>
    <sheetView showGridLines="0" workbookViewId="0">
      <selection activeCell="M5" sqref="M5"/>
    </sheetView>
  </sheetViews>
  <sheetFormatPr baseColWidth="10" defaultColWidth="11.42578125" defaultRowHeight="15" outlineLevelCol="1"/>
  <cols>
    <col min="1" max="1" width="68.42578125" customWidth="1"/>
    <col min="2" max="5" width="9" customWidth="1" outlineLevel="1"/>
    <col min="6" max="7" width="9" bestFit="1" customWidth="1"/>
    <col min="8" max="8" width="10.42578125" bestFit="1" customWidth="1"/>
    <col min="9" max="9" width="16.85546875" bestFit="1" customWidth="1"/>
    <col min="10" max="10" width="21.5703125" bestFit="1" customWidth="1"/>
    <col min="11" max="11" width="18.85546875" bestFit="1" customWidth="1"/>
    <col min="12" max="12" width="7.140625" bestFit="1" customWidth="1"/>
    <col min="18" max="18" width="17.85546875" bestFit="1" customWidth="1"/>
  </cols>
  <sheetData>
    <row r="1" spans="1:19" ht="18.75">
      <c r="A1" s="53" t="s">
        <v>87</v>
      </c>
      <c r="I1" s="51">
        <v>1000000000</v>
      </c>
      <c r="L1" s="51"/>
      <c r="M1" s="51"/>
      <c r="N1" s="51"/>
      <c r="O1" s="51"/>
      <c r="P1" s="51"/>
      <c r="Q1" s="51"/>
      <c r="R1" s="51"/>
      <c r="S1" s="51">
        <v>4822.6690889479996</v>
      </c>
    </row>
    <row r="2" spans="1:19">
      <c r="A2" s="380" t="s">
        <v>261</v>
      </c>
      <c r="B2" s="380">
        <v>2016</v>
      </c>
      <c r="C2" s="380">
        <v>2017</v>
      </c>
      <c r="D2" s="380">
        <v>2018</v>
      </c>
      <c r="E2" s="380">
        <v>2019</v>
      </c>
      <c r="F2" s="380">
        <v>2020</v>
      </c>
      <c r="G2" s="380" t="s">
        <v>214</v>
      </c>
      <c r="H2" s="381" t="s">
        <v>215</v>
      </c>
      <c r="I2" s="380" t="s">
        <v>286</v>
      </c>
      <c r="J2" s="380" t="s">
        <v>262</v>
      </c>
      <c r="K2" s="381" t="s">
        <v>215</v>
      </c>
      <c r="L2" s="51"/>
      <c r="M2" s="51"/>
      <c r="N2" s="51"/>
      <c r="O2" s="51"/>
      <c r="P2" s="51"/>
      <c r="Q2" s="51"/>
      <c r="R2" s="51"/>
      <c r="S2" s="51">
        <v>4961.8221042989999</v>
      </c>
    </row>
    <row r="3" spans="1:19">
      <c r="A3" s="380"/>
      <c r="B3" s="380"/>
      <c r="C3" s="380"/>
      <c r="D3" s="380"/>
      <c r="E3" s="380"/>
      <c r="F3" s="380"/>
      <c r="G3" s="380"/>
      <c r="H3" s="381"/>
      <c r="I3" s="380"/>
      <c r="J3" s="380"/>
      <c r="K3" s="381"/>
    </row>
    <row r="4" spans="1:19">
      <c r="A4" s="35" t="s">
        <v>188</v>
      </c>
      <c r="B4" s="49">
        <v>31612.857536642001</v>
      </c>
      <c r="C4" s="49">
        <v>35595.553160417003</v>
      </c>
      <c r="D4" s="49">
        <v>38244.224913605001</v>
      </c>
      <c r="E4" s="49">
        <v>41460.543920518001</v>
      </c>
      <c r="F4" s="49">
        <v>44611.394364524996</v>
      </c>
      <c r="G4" s="46">
        <v>47533.760814635003</v>
      </c>
      <c r="H4" s="46">
        <v>49278.461543263002</v>
      </c>
      <c r="I4" s="1">
        <f>+F4/1000</f>
        <v>44.611394364524998</v>
      </c>
      <c r="J4" s="1">
        <f t="shared" ref="J4:K4" si="0">+G4/1000</f>
        <v>47.533760814635002</v>
      </c>
      <c r="K4" s="1">
        <f t="shared" si="0"/>
        <v>49.278461543262999</v>
      </c>
      <c r="L4" s="67">
        <f>+J4/I4-1</f>
        <v>6.5507175728043876E-2</v>
      </c>
      <c r="M4" s="67">
        <f>+K4/J4-1</f>
        <v>3.6704453818239058E-2</v>
      </c>
    </row>
    <row r="5" spans="1:19">
      <c r="A5" s="39" t="s">
        <v>264</v>
      </c>
      <c r="B5" s="50">
        <v>28917.999081853901</v>
      </c>
      <c r="C5" s="50">
        <v>29980.079545386576</v>
      </c>
      <c r="D5" s="50">
        <v>31442.388220137618</v>
      </c>
      <c r="E5" s="50">
        <v>33563.948275936404</v>
      </c>
      <c r="F5" s="50">
        <v>35404.205533453998</v>
      </c>
      <c r="G5" s="45">
        <v>39403.028816238999</v>
      </c>
      <c r="H5" s="45">
        <v>41935.746388576001</v>
      </c>
      <c r="I5" s="1">
        <f t="shared" ref="I5:I34" si="1">+F5/1000</f>
        <v>35.404205533453997</v>
      </c>
      <c r="J5" s="1">
        <f t="shared" ref="J5:J34" si="2">+G5/1000</f>
        <v>39.403028816239001</v>
      </c>
      <c r="K5" s="1">
        <f t="shared" ref="K5:K34" si="3">+H5/1000</f>
        <v>41.935746388576</v>
      </c>
      <c r="L5" s="67">
        <f t="shared" ref="L5:L34" si="4">+J5/I5-1</f>
        <v>0.11294769145452088</v>
      </c>
      <c r="M5" s="67">
        <f t="shared" ref="M5:M34" si="5">+K5/J5-1</f>
        <v>6.4277230670480856E-2</v>
      </c>
    </row>
    <row r="6" spans="1:19">
      <c r="A6" s="35" t="s">
        <v>265</v>
      </c>
      <c r="B6" s="49">
        <v>13954.264615214001</v>
      </c>
      <c r="C6" s="49">
        <v>14841.663418546001</v>
      </c>
      <c r="D6" s="49">
        <v>24656.488025285998</v>
      </c>
      <c r="E6" s="49">
        <v>29606.450855766001</v>
      </c>
      <c r="F6" s="49">
        <v>35388.850228688003</v>
      </c>
      <c r="G6" s="46">
        <v>37059.239411861003</v>
      </c>
      <c r="H6" s="46">
        <v>41190.995702228</v>
      </c>
      <c r="I6" s="1">
        <f t="shared" si="1"/>
        <v>35.388850228688</v>
      </c>
      <c r="J6" s="1">
        <f t="shared" si="2"/>
        <v>37.059239411861</v>
      </c>
      <c r="K6" s="1">
        <f t="shared" si="3"/>
        <v>41.190995702228001</v>
      </c>
      <c r="L6" s="67">
        <f t="shared" si="4"/>
        <v>4.7201001795161401E-2</v>
      </c>
      <c r="M6" s="67">
        <f t="shared" si="5"/>
        <v>0.11149058523431576</v>
      </c>
    </row>
    <row r="7" spans="1:19">
      <c r="A7" s="39" t="s">
        <v>208</v>
      </c>
      <c r="B7" s="50">
        <v>24154.112829379999</v>
      </c>
      <c r="C7" s="50">
        <v>25750.710903177998</v>
      </c>
      <c r="D7" s="50">
        <v>26078.302937897999</v>
      </c>
      <c r="E7" s="50">
        <v>28041.535374478</v>
      </c>
      <c r="F7" s="50">
        <v>32448.046870777998</v>
      </c>
      <c r="G7" s="45">
        <v>27289.644608302999</v>
      </c>
      <c r="H7" s="45">
        <v>36041.043003947998</v>
      </c>
      <c r="I7" s="1">
        <f t="shared" si="1"/>
        <v>32.448046870778001</v>
      </c>
      <c r="J7" s="1">
        <f t="shared" si="2"/>
        <v>27.289644608303</v>
      </c>
      <c r="K7" s="1">
        <f t="shared" si="3"/>
        <v>36.041043003947998</v>
      </c>
      <c r="L7" s="67">
        <f t="shared" si="4"/>
        <v>-0.15897419906405963</v>
      </c>
      <c r="M7" s="67">
        <f t="shared" si="5"/>
        <v>0.32068568577043122</v>
      </c>
    </row>
    <row r="8" spans="1:19">
      <c r="A8" s="35" t="s">
        <v>191</v>
      </c>
      <c r="B8" s="49">
        <v>18671.808295974188</v>
      </c>
      <c r="C8" s="49">
        <v>21204.213949626439</v>
      </c>
      <c r="D8" s="49">
        <v>12971.794703871999</v>
      </c>
      <c r="E8" s="49">
        <v>10531.627512542002</v>
      </c>
      <c r="F8" s="49">
        <v>40897.317476683995</v>
      </c>
      <c r="G8" s="46">
        <v>28444.440372749024</v>
      </c>
      <c r="H8" s="46">
        <v>23917.363472174999</v>
      </c>
      <c r="I8" s="1">
        <f t="shared" si="1"/>
        <v>40.897317476683995</v>
      </c>
      <c r="J8" s="1">
        <f t="shared" si="2"/>
        <v>28.444440372749025</v>
      </c>
      <c r="K8" s="1">
        <f t="shared" si="3"/>
        <v>23.917363472174998</v>
      </c>
      <c r="L8" s="67">
        <f t="shared" si="4"/>
        <v>-0.30449129361686111</v>
      </c>
      <c r="M8" s="67">
        <f t="shared" si="5"/>
        <v>-0.15915507006814444</v>
      </c>
    </row>
    <row r="9" spans="1:19">
      <c r="A9" s="39" t="s">
        <v>266</v>
      </c>
      <c r="B9" s="50">
        <v>10882.870635556001</v>
      </c>
      <c r="C9" s="50">
        <v>11437.789108194998</v>
      </c>
      <c r="D9" s="50">
        <v>11264.565844549001</v>
      </c>
      <c r="E9" s="50">
        <v>11486.260770209999</v>
      </c>
      <c r="F9" s="50">
        <v>18087.206693409</v>
      </c>
      <c r="G9" s="45">
        <v>19750.842024121554</v>
      </c>
      <c r="H9" s="45">
        <v>21683.632214999001</v>
      </c>
      <c r="I9" s="1">
        <f t="shared" si="1"/>
        <v>18.087206693409001</v>
      </c>
      <c r="J9" s="1">
        <f t="shared" si="2"/>
        <v>19.750842024121553</v>
      </c>
      <c r="K9" s="1">
        <f t="shared" si="3"/>
        <v>21.683632214999001</v>
      </c>
      <c r="L9" s="67">
        <f t="shared" si="4"/>
        <v>9.197856578477559E-2</v>
      </c>
      <c r="M9" s="67">
        <f t="shared" si="5"/>
        <v>9.7858622357312353E-2</v>
      </c>
    </row>
    <row r="10" spans="1:19">
      <c r="A10" s="35" t="s">
        <v>209</v>
      </c>
      <c r="B10" s="49">
        <v>5954.6374848510004</v>
      </c>
      <c r="C10" s="49">
        <v>6585.7728157130005</v>
      </c>
      <c r="D10" s="49">
        <v>5414.2777521469998</v>
      </c>
      <c r="E10" s="49">
        <v>7633.1864407149997</v>
      </c>
      <c r="F10" s="49">
        <v>7933.8288921209996</v>
      </c>
      <c r="G10" s="46">
        <v>11050.454374831477</v>
      </c>
      <c r="H10" s="46">
        <v>11475.024778153</v>
      </c>
      <c r="I10" s="1">
        <f t="shared" si="1"/>
        <v>7.9338288921209994</v>
      </c>
      <c r="J10" s="1">
        <f t="shared" si="2"/>
        <v>11.050454374831478</v>
      </c>
      <c r="K10" s="1">
        <f t="shared" si="3"/>
        <v>11.475024778152999</v>
      </c>
      <c r="L10" s="67">
        <f>+J10/I10-1</f>
        <v>0.39282741348323835</v>
      </c>
      <c r="M10" s="67">
        <f t="shared" si="5"/>
        <v>3.8421081063283902E-2</v>
      </c>
    </row>
    <row r="11" spans="1:19">
      <c r="A11" s="39" t="s">
        <v>267</v>
      </c>
      <c r="B11" s="50">
        <v>3498.4142182220003</v>
      </c>
      <c r="C11" s="50">
        <v>3814.4177567709999</v>
      </c>
      <c r="D11" s="50">
        <v>4194.4414775879995</v>
      </c>
      <c r="E11" s="50">
        <v>4676.900083947</v>
      </c>
      <c r="F11" s="50">
        <v>4875.8799001409998</v>
      </c>
      <c r="G11" s="45">
        <v>5421.1496417930002</v>
      </c>
      <c r="H11" s="45">
        <v>5737.066219538</v>
      </c>
      <c r="I11" s="1">
        <f t="shared" si="1"/>
        <v>4.8758799001409994</v>
      </c>
      <c r="J11" s="1">
        <f t="shared" si="2"/>
        <v>5.4211496417929999</v>
      </c>
      <c r="K11" s="1">
        <f t="shared" si="3"/>
        <v>5.7370662195379998</v>
      </c>
      <c r="L11" s="67">
        <f t="shared" si="4"/>
        <v>0.11183001895437017</v>
      </c>
      <c r="M11" s="67">
        <f t="shared" si="5"/>
        <v>5.827483073138584E-2</v>
      </c>
    </row>
    <row r="12" spans="1:19">
      <c r="A12" s="35" t="s">
        <v>268</v>
      </c>
      <c r="B12" s="49">
        <v>3243.9887006190002</v>
      </c>
      <c r="C12" s="49">
        <v>3847.3850422740002</v>
      </c>
      <c r="D12" s="49">
        <v>3805.3449053690001</v>
      </c>
      <c r="E12" s="49">
        <v>4150.6721243100001</v>
      </c>
      <c r="F12" s="49">
        <v>4367.6753783579998</v>
      </c>
      <c r="G12" s="46">
        <v>5656.3433488536502</v>
      </c>
      <c r="H12" s="46">
        <v>4961.8221042989999</v>
      </c>
      <c r="I12" s="1">
        <f t="shared" si="1"/>
        <v>4.3676753783579993</v>
      </c>
      <c r="J12" s="1">
        <f t="shared" si="2"/>
        <v>5.6563433488536505</v>
      </c>
      <c r="K12" s="1">
        <f t="shared" si="3"/>
        <v>4.9618221042990003</v>
      </c>
      <c r="L12" s="67">
        <f t="shared" si="4"/>
        <v>0.29504664583843643</v>
      </c>
      <c r="M12" s="67">
        <f t="shared" si="5"/>
        <v>-0.12278625990683645</v>
      </c>
    </row>
    <row r="13" spans="1:19">
      <c r="A13" s="39" t="s">
        <v>190</v>
      </c>
      <c r="B13" s="50">
        <v>3247.9935914450002</v>
      </c>
      <c r="C13" s="50">
        <v>3440.1891977830001</v>
      </c>
      <c r="D13" s="50">
        <v>3748.8387365569997</v>
      </c>
      <c r="E13" s="50">
        <v>3869.485738111</v>
      </c>
      <c r="F13" s="50">
        <v>4000.9568834059996</v>
      </c>
      <c r="G13" s="45">
        <v>4604.3043532559996</v>
      </c>
      <c r="H13" s="45">
        <v>4822.6690889479996</v>
      </c>
      <c r="I13" s="1">
        <f t="shared" si="1"/>
        <v>4.0009568834059994</v>
      </c>
      <c r="J13" s="1">
        <f t="shared" si="2"/>
        <v>4.6043043532559995</v>
      </c>
      <c r="K13" s="1">
        <f t="shared" si="3"/>
        <v>4.8226690889479995</v>
      </c>
      <c r="L13" s="67">
        <f t="shared" si="4"/>
        <v>0.15080079276844716</v>
      </c>
      <c r="M13" s="67">
        <f t="shared" si="5"/>
        <v>4.7426216630874984E-2</v>
      </c>
    </row>
    <row r="14" spans="1:19">
      <c r="A14" s="35" t="s">
        <v>269</v>
      </c>
      <c r="B14" s="49">
        <v>3290.7144230590002</v>
      </c>
      <c r="C14" s="49">
        <v>3919.9270512890002</v>
      </c>
      <c r="D14" s="49">
        <v>4192.0987676918994</v>
      </c>
      <c r="E14" s="49">
        <v>4012.5377712259997</v>
      </c>
      <c r="F14" s="49">
        <v>4360.5273280860001</v>
      </c>
      <c r="G14" s="46">
        <v>6057.9295390344996</v>
      </c>
      <c r="H14" s="46">
        <v>4621.8625743339999</v>
      </c>
      <c r="I14" s="1">
        <f t="shared" si="1"/>
        <v>4.3605273280860004</v>
      </c>
      <c r="J14" s="1">
        <f t="shared" si="2"/>
        <v>6.0579295390344994</v>
      </c>
      <c r="K14" s="1">
        <f t="shared" si="3"/>
        <v>4.6218625743340001</v>
      </c>
      <c r="L14" s="67">
        <f t="shared" si="4"/>
        <v>0.38926535330155865</v>
      </c>
      <c r="M14" s="67">
        <f t="shared" si="5"/>
        <v>-0.23705573916750722</v>
      </c>
    </row>
    <row r="15" spans="1:19">
      <c r="A15" s="39" t="s">
        <v>270</v>
      </c>
      <c r="B15" s="50">
        <v>2731.3176258130002</v>
      </c>
      <c r="C15" s="50">
        <v>3017.0338388360001</v>
      </c>
      <c r="D15" s="50">
        <v>2534.5049598350001</v>
      </c>
      <c r="E15" s="50">
        <v>2745.8805317309998</v>
      </c>
      <c r="F15" s="50">
        <v>2969.9545847180002</v>
      </c>
      <c r="G15" s="45">
        <v>3519.3769416489999</v>
      </c>
      <c r="H15" s="45">
        <v>3772.5856944520001</v>
      </c>
      <c r="I15" s="1">
        <f t="shared" si="1"/>
        <v>2.9699545847180002</v>
      </c>
      <c r="J15" s="1">
        <f t="shared" si="2"/>
        <v>3.5193769416489999</v>
      </c>
      <c r="K15" s="1">
        <f t="shared" si="3"/>
        <v>3.7725856944520002</v>
      </c>
      <c r="L15" s="67">
        <f t="shared" si="4"/>
        <v>0.18499352136833025</v>
      </c>
      <c r="M15" s="67">
        <f t="shared" si="5"/>
        <v>7.1947039774705068E-2</v>
      </c>
    </row>
    <row r="16" spans="1:19">
      <c r="A16" s="35" t="s">
        <v>271</v>
      </c>
      <c r="B16" s="49">
        <v>1589.501273765</v>
      </c>
      <c r="C16" s="49">
        <v>1780.736956557</v>
      </c>
      <c r="D16" s="49">
        <v>1887.1033135099999</v>
      </c>
      <c r="E16" s="49">
        <v>1899.029755191</v>
      </c>
      <c r="F16" s="49">
        <v>2366.1075858840004</v>
      </c>
      <c r="G16" s="46">
        <v>2850.9561692550001</v>
      </c>
      <c r="H16" s="46">
        <v>3085.3143835880001</v>
      </c>
      <c r="I16" s="1">
        <f t="shared" si="1"/>
        <v>2.3661075858840004</v>
      </c>
      <c r="J16" s="1">
        <f t="shared" si="2"/>
        <v>2.8509561692550003</v>
      </c>
      <c r="K16" s="1">
        <f t="shared" si="3"/>
        <v>3.0853143835879999</v>
      </c>
      <c r="L16" s="67">
        <f t="shared" si="4"/>
        <v>0.20491400571282803</v>
      </c>
      <c r="M16" s="67">
        <f t="shared" si="5"/>
        <v>8.2203373331495744E-2</v>
      </c>
    </row>
    <row r="17" spans="1:13">
      <c r="A17" s="39" t="s">
        <v>272</v>
      </c>
      <c r="B17" s="50">
        <v>1274.4100116870002</v>
      </c>
      <c r="C17" s="50">
        <v>1335.59284942</v>
      </c>
      <c r="D17" s="50">
        <v>1384.4855735370002</v>
      </c>
      <c r="E17" s="50">
        <v>1645.95750466</v>
      </c>
      <c r="F17" s="50">
        <v>1586.1746785349999</v>
      </c>
      <c r="G17" s="45">
        <v>2461.9796379620002</v>
      </c>
      <c r="H17" s="45">
        <v>2518.4319310000001</v>
      </c>
      <c r="I17" s="1">
        <f t="shared" si="1"/>
        <v>1.5861746785349999</v>
      </c>
      <c r="J17" s="1">
        <f t="shared" si="2"/>
        <v>2.461979637962</v>
      </c>
      <c r="K17" s="1">
        <f t="shared" si="3"/>
        <v>2.5184319310000003</v>
      </c>
      <c r="L17" s="67">
        <f t="shared" si="4"/>
        <v>0.55214912410271144</v>
      </c>
      <c r="M17" s="67">
        <f t="shared" si="5"/>
        <v>2.2929634415957523E-2</v>
      </c>
    </row>
    <row r="18" spans="1:13">
      <c r="A18" s="35" t="s">
        <v>273</v>
      </c>
      <c r="B18" s="49">
        <v>2589.3232182480001</v>
      </c>
      <c r="C18" s="49">
        <v>2842.2207183880005</v>
      </c>
      <c r="D18" s="49">
        <v>2432.4432316470002</v>
      </c>
      <c r="E18" s="49">
        <v>2263.0081770689999</v>
      </c>
      <c r="F18" s="49">
        <v>1848.385352454</v>
      </c>
      <c r="G18" s="46">
        <v>2358.0770247848991</v>
      </c>
      <c r="H18" s="46">
        <v>2358.0602365999998</v>
      </c>
      <c r="I18" s="1">
        <f t="shared" si="1"/>
        <v>1.8483853524539999</v>
      </c>
      <c r="J18" s="1">
        <f t="shared" si="2"/>
        <v>2.3580770247848992</v>
      </c>
      <c r="K18" s="1">
        <f t="shared" si="3"/>
        <v>2.3580602365999996</v>
      </c>
      <c r="L18" s="67">
        <f t="shared" si="4"/>
        <v>0.27574968155542323</v>
      </c>
      <c r="M18" s="67">
        <f t="shared" si="5"/>
        <v>-7.1194387304407414E-6</v>
      </c>
    </row>
    <row r="19" spans="1:13">
      <c r="A19" s="39" t="s">
        <v>203</v>
      </c>
      <c r="B19" s="50">
        <v>812.23910952231017</v>
      </c>
      <c r="C19" s="50">
        <v>853.20431869700008</v>
      </c>
      <c r="D19" s="50">
        <v>1910.4898512119998</v>
      </c>
      <c r="E19" s="50">
        <v>1558.548428152</v>
      </c>
      <c r="F19" s="50">
        <v>721.99226030300008</v>
      </c>
      <c r="G19" s="45">
        <v>1167.3676752028839</v>
      </c>
      <c r="H19" s="45">
        <v>2341.5867818699999</v>
      </c>
      <c r="I19" s="1">
        <f t="shared" si="1"/>
        <v>0.72199226030300012</v>
      </c>
      <c r="J19" s="1">
        <f t="shared" si="2"/>
        <v>1.1673676752028839</v>
      </c>
      <c r="K19" s="1">
        <f t="shared" si="3"/>
        <v>2.3415867818699998</v>
      </c>
      <c r="L19" s="67">
        <f t="shared" si="4"/>
        <v>0.61687006826495905</v>
      </c>
      <c r="M19" s="67">
        <f t="shared" si="5"/>
        <v>1.0058691289897514</v>
      </c>
    </row>
    <row r="20" spans="1:13">
      <c r="A20" s="35" t="s">
        <v>196</v>
      </c>
      <c r="B20" s="49">
        <v>994.58018333799998</v>
      </c>
      <c r="C20" s="49">
        <v>1169.957416875</v>
      </c>
      <c r="D20" s="49">
        <v>1329.493098511</v>
      </c>
      <c r="E20" s="49">
        <v>1391.7765604430001</v>
      </c>
      <c r="F20" s="49">
        <v>1792.157702967</v>
      </c>
      <c r="G20" s="46">
        <v>2165.9283449579998</v>
      </c>
      <c r="H20" s="46">
        <v>2274.3006065489999</v>
      </c>
      <c r="I20" s="1">
        <f t="shared" si="1"/>
        <v>1.7921577029669999</v>
      </c>
      <c r="J20" s="1">
        <f t="shared" si="2"/>
        <v>2.165928344958</v>
      </c>
      <c r="K20" s="1">
        <f t="shared" si="3"/>
        <v>2.2743006065489997</v>
      </c>
      <c r="L20" s="67">
        <f t="shared" si="4"/>
        <v>0.20855901317847492</v>
      </c>
      <c r="M20" s="67">
        <f t="shared" si="5"/>
        <v>5.0035017013963623E-2</v>
      </c>
    </row>
    <row r="21" spans="1:13">
      <c r="A21" s="39" t="s">
        <v>200</v>
      </c>
      <c r="B21" s="50">
        <v>572.41289760800009</v>
      </c>
      <c r="C21" s="50">
        <v>550.77627060000009</v>
      </c>
      <c r="D21" s="50">
        <v>495.04702214100001</v>
      </c>
      <c r="E21" s="50">
        <v>503.67104909199998</v>
      </c>
      <c r="F21" s="50">
        <v>620.58153608799989</v>
      </c>
      <c r="G21" s="45">
        <v>1918.9255916560001</v>
      </c>
      <c r="H21" s="45">
        <v>1979.1471500309999</v>
      </c>
      <c r="I21" s="1">
        <f t="shared" si="1"/>
        <v>0.62058153608799993</v>
      </c>
      <c r="J21" s="1">
        <f t="shared" si="2"/>
        <v>1.918925591656</v>
      </c>
      <c r="K21" s="1">
        <f t="shared" si="3"/>
        <v>1.9791471500309998</v>
      </c>
      <c r="L21" s="67">
        <f t="shared" si="4"/>
        <v>2.0921409678935272</v>
      </c>
      <c r="M21" s="67">
        <f t="shared" si="5"/>
        <v>3.1382956502773895E-2</v>
      </c>
    </row>
    <row r="22" spans="1:13">
      <c r="A22" s="35" t="s">
        <v>274</v>
      </c>
      <c r="B22" s="49">
        <v>1020.0032214533102</v>
      </c>
      <c r="C22" s="49">
        <v>966.73411385300005</v>
      </c>
      <c r="D22" s="49">
        <v>924.61650949099999</v>
      </c>
      <c r="E22" s="49">
        <v>959.16501761999996</v>
      </c>
      <c r="F22" s="49">
        <v>1003.2292439370001</v>
      </c>
      <c r="G22" s="46">
        <v>1188.594289824</v>
      </c>
      <c r="H22" s="46">
        <v>1371.274463919</v>
      </c>
      <c r="I22" s="1">
        <f t="shared" si="1"/>
        <v>1.0032292439370001</v>
      </c>
      <c r="J22" s="1">
        <f t="shared" si="2"/>
        <v>1.1885942898240001</v>
      </c>
      <c r="K22" s="1">
        <f t="shared" si="3"/>
        <v>1.371274463919</v>
      </c>
      <c r="L22" s="67">
        <f t="shared" si="4"/>
        <v>0.18476838370417403</v>
      </c>
      <c r="M22" s="67">
        <f t="shared" si="5"/>
        <v>0.15369430566762188</v>
      </c>
    </row>
    <row r="23" spans="1:13">
      <c r="A23" s="39" t="s">
        <v>275</v>
      </c>
      <c r="B23" s="50">
        <v>853.45590435500003</v>
      </c>
      <c r="C23" s="50">
        <v>988.92613867099999</v>
      </c>
      <c r="D23" s="50">
        <v>844.06395473200007</v>
      </c>
      <c r="E23" s="50">
        <v>1001.62005512</v>
      </c>
      <c r="F23" s="50">
        <v>1109.619731815</v>
      </c>
      <c r="G23" s="45">
        <v>1159.629460828</v>
      </c>
      <c r="H23" s="45">
        <v>1122.685913802</v>
      </c>
      <c r="I23" s="1">
        <f t="shared" si="1"/>
        <v>1.1096197318150001</v>
      </c>
      <c r="J23" s="1">
        <f t="shared" si="2"/>
        <v>1.159629460828</v>
      </c>
      <c r="K23" s="1">
        <f t="shared" si="3"/>
        <v>1.122685913802</v>
      </c>
      <c r="L23" s="67">
        <f t="shared" si="4"/>
        <v>4.5069249923304078E-2</v>
      </c>
      <c r="M23" s="67">
        <f t="shared" si="5"/>
        <v>-3.1858061798138104E-2</v>
      </c>
    </row>
    <row r="24" spans="1:13">
      <c r="A24" s="35" t="s">
        <v>276</v>
      </c>
      <c r="B24" s="49">
        <v>814.21298429299998</v>
      </c>
      <c r="C24" s="49">
        <v>1859.9481248080001</v>
      </c>
      <c r="D24" s="49">
        <v>1633.7074391440001</v>
      </c>
      <c r="E24" s="49">
        <v>1646.80567894</v>
      </c>
      <c r="F24" s="49">
        <v>5350.6164386620003</v>
      </c>
      <c r="G24" s="46">
        <v>5897.600190987213</v>
      </c>
      <c r="H24" s="46">
        <v>1007.58179109</v>
      </c>
      <c r="I24" s="1">
        <f t="shared" si="1"/>
        <v>5.3506164386620005</v>
      </c>
      <c r="J24" s="1">
        <f t="shared" si="2"/>
        <v>5.8976001909872133</v>
      </c>
      <c r="K24" s="1">
        <f t="shared" si="3"/>
        <v>1.00758179109</v>
      </c>
      <c r="L24" s="67">
        <f t="shared" si="4"/>
        <v>0.102228174752514</v>
      </c>
      <c r="M24" s="67">
        <f t="shared" si="5"/>
        <v>-0.82915393406460491</v>
      </c>
    </row>
    <row r="25" spans="1:13">
      <c r="A25" s="39" t="s">
        <v>277</v>
      </c>
      <c r="B25" s="50">
        <v>699.37192264999999</v>
      </c>
      <c r="C25" s="50">
        <v>734.86367925299999</v>
      </c>
      <c r="D25" s="50">
        <v>705.62256111399995</v>
      </c>
      <c r="E25" s="50">
        <v>622.60251055599997</v>
      </c>
      <c r="F25" s="50">
        <v>726.87238711800001</v>
      </c>
      <c r="G25" s="45">
        <v>1107.4596268170001</v>
      </c>
      <c r="H25" s="45">
        <v>921.44988462699996</v>
      </c>
      <c r="I25" s="1">
        <f t="shared" si="1"/>
        <v>0.72687238711799995</v>
      </c>
      <c r="J25" s="1">
        <f t="shared" si="2"/>
        <v>1.1074596268170001</v>
      </c>
      <c r="K25" s="1">
        <f t="shared" si="3"/>
        <v>0.92144988462699995</v>
      </c>
      <c r="L25" s="67">
        <f t="shared" si="4"/>
        <v>0.52359567710090471</v>
      </c>
      <c r="M25" s="67">
        <f t="shared" si="5"/>
        <v>-0.16796074338585065</v>
      </c>
    </row>
    <row r="26" spans="1:13">
      <c r="A26" s="35" t="s">
        <v>278</v>
      </c>
      <c r="B26" s="49">
        <v>514.24660542000004</v>
      </c>
      <c r="C26" s="49">
        <v>555.65208149900002</v>
      </c>
      <c r="D26" s="49">
        <v>587.45048889199995</v>
      </c>
      <c r="E26" s="49">
        <v>647.36699999999996</v>
      </c>
      <c r="F26" s="49">
        <v>690.460829558</v>
      </c>
      <c r="G26" s="46">
        <v>744.63862695918135</v>
      </c>
      <c r="H26" s="46">
        <v>748.06545096599996</v>
      </c>
      <c r="I26" s="1">
        <f t="shared" si="1"/>
        <v>0.69046082955800003</v>
      </c>
      <c r="J26" s="1">
        <f t="shared" si="2"/>
        <v>0.74463862695918137</v>
      </c>
      <c r="K26" s="1">
        <f t="shared" si="3"/>
        <v>0.74806545096599997</v>
      </c>
      <c r="L26" s="67">
        <f t="shared" si="4"/>
        <v>7.846614186044909E-2</v>
      </c>
      <c r="M26" s="67">
        <f t="shared" si="5"/>
        <v>4.6019960323739895E-3</v>
      </c>
    </row>
    <row r="27" spans="1:13">
      <c r="A27" s="39" t="s">
        <v>279</v>
      </c>
      <c r="B27" s="50">
        <v>408.78761497599999</v>
      </c>
      <c r="C27" s="50">
        <v>590.46427807999999</v>
      </c>
      <c r="D27" s="50">
        <v>569.19368981100001</v>
      </c>
      <c r="E27" s="50">
        <v>499.63037106500002</v>
      </c>
      <c r="F27" s="50">
        <v>461.981328593</v>
      </c>
      <c r="G27" s="45">
        <v>755.35290590399995</v>
      </c>
      <c r="H27" s="45">
        <v>646.26422788599996</v>
      </c>
      <c r="I27" s="1">
        <f t="shared" si="1"/>
        <v>0.46198132859300001</v>
      </c>
      <c r="J27" s="1">
        <f t="shared" si="2"/>
        <v>0.75535290590399995</v>
      </c>
      <c r="K27" s="1">
        <f t="shared" si="3"/>
        <v>0.64626422788599991</v>
      </c>
      <c r="L27" s="67">
        <f t="shared" si="4"/>
        <v>0.63502907834930444</v>
      </c>
      <c r="M27" s="67">
        <f t="shared" si="5"/>
        <v>-0.14442080935326995</v>
      </c>
    </row>
    <row r="28" spans="1:13">
      <c r="A28" s="35" t="s">
        <v>280</v>
      </c>
      <c r="B28" s="49">
        <v>340.37015970877002</v>
      </c>
      <c r="C28" s="49">
        <v>399.42954435300004</v>
      </c>
      <c r="D28" s="49">
        <v>622.19599436999999</v>
      </c>
      <c r="E28" s="49">
        <v>384.67125798699999</v>
      </c>
      <c r="F28" s="49">
        <v>379.77636892999999</v>
      </c>
      <c r="G28" s="46">
        <v>616.18815521874842</v>
      </c>
      <c r="H28" s="46">
        <v>573.38341449300003</v>
      </c>
      <c r="I28" s="1">
        <f t="shared" si="1"/>
        <v>0.37977636893</v>
      </c>
      <c r="J28" s="1">
        <f t="shared" si="2"/>
        <v>0.61618815521874837</v>
      </c>
      <c r="K28" s="1">
        <f t="shared" si="3"/>
        <v>0.57338341449300001</v>
      </c>
      <c r="L28" s="67">
        <f t="shared" si="4"/>
        <v>0.62250262425444269</v>
      </c>
      <c r="M28" s="67">
        <f t="shared" si="5"/>
        <v>-6.9466996993073571E-2</v>
      </c>
    </row>
    <row r="29" spans="1:13">
      <c r="A29" s="35" t="s">
        <v>185</v>
      </c>
      <c r="B29" s="49">
        <v>381.00681628599995</v>
      </c>
      <c r="C29" s="49">
        <v>403.43595324099999</v>
      </c>
      <c r="D29" s="49">
        <v>404.41926446500003</v>
      </c>
      <c r="E29" s="49">
        <v>383.01447875099996</v>
      </c>
      <c r="F29" s="49">
        <v>379.718754316</v>
      </c>
      <c r="G29" s="46">
        <v>575.09011785099995</v>
      </c>
      <c r="H29" s="46">
        <v>554.90895351400002</v>
      </c>
      <c r="I29" s="1">
        <f t="shared" si="1"/>
        <v>0.379718754316</v>
      </c>
      <c r="J29" s="1">
        <f t="shared" si="2"/>
        <v>0.57509011785099995</v>
      </c>
      <c r="K29" s="1">
        <f t="shared" si="3"/>
        <v>0.55490895351400005</v>
      </c>
      <c r="L29" s="67">
        <f t="shared" si="4"/>
        <v>0.51451597087146483</v>
      </c>
      <c r="M29" s="67">
        <f t="shared" si="5"/>
        <v>-3.5092177226784926E-2</v>
      </c>
    </row>
    <row r="30" spans="1:13">
      <c r="A30" s="39" t="s">
        <v>281</v>
      </c>
      <c r="B30" s="50">
        <v>0</v>
      </c>
      <c r="C30" s="50">
        <v>0.25044</v>
      </c>
      <c r="D30" s="50">
        <v>160.90533445</v>
      </c>
      <c r="E30" s="50">
        <v>429.80078412199998</v>
      </c>
      <c r="F30" s="50">
        <v>503.025491789</v>
      </c>
      <c r="G30" s="45">
        <v>588.06704425800001</v>
      </c>
      <c r="H30" s="45">
        <v>503.38068307100002</v>
      </c>
      <c r="I30" s="1">
        <f t="shared" si="1"/>
        <v>0.50302549178900002</v>
      </c>
      <c r="J30" s="1">
        <f t="shared" si="2"/>
        <v>0.58806704425800005</v>
      </c>
      <c r="K30" s="1">
        <f t="shared" si="3"/>
        <v>0.50338068307100003</v>
      </c>
      <c r="L30" s="67">
        <f t="shared" si="4"/>
        <v>0.16906012489854438</v>
      </c>
      <c r="M30" s="67">
        <f t="shared" si="5"/>
        <v>-0.1440080038728474</v>
      </c>
    </row>
    <row r="31" spans="1:13">
      <c r="A31" s="35" t="s">
        <v>282</v>
      </c>
      <c r="B31" s="49">
        <v>294.47012357199998</v>
      </c>
      <c r="C31" s="49">
        <v>368.59967702900002</v>
      </c>
      <c r="D31" s="49">
        <v>461.12624308699998</v>
      </c>
      <c r="E31" s="49">
        <v>412.11498624500001</v>
      </c>
      <c r="F31" s="49">
        <v>350.44393491000005</v>
      </c>
      <c r="G31" s="46">
        <v>501.541482788</v>
      </c>
      <c r="H31" s="46">
        <v>497.65142399500002</v>
      </c>
      <c r="I31" s="1">
        <f t="shared" si="1"/>
        <v>0.35044393491000003</v>
      </c>
      <c r="J31" s="1">
        <f t="shared" si="2"/>
        <v>0.50154148278800004</v>
      </c>
      <c r="K31" s="1">
        <f t="shared" si="3"/>
        <v>0.49765142399500001</v>
      </c>
      <c r="L31" s="67">
        <f t="shared" si="4"/>
        <v>0.43116040206774997</v>
      </c>
      <c r="M31" s="67">
        <f t="shared" si="5"/>
        <v>-7.7562054715309969E-3</v>
      </c>
    </row>
    <row r="32" spans="1:13">
      <c r="A32" s="39" t="s">
        <v>283</v>
      </c>
      <c r="B32" s="50">
        <v>306.51649080599998</v>
      </c>
      <c r="C32" s="50">
        <v>380.331423347</v>
      </c>
      <c r="D32" s="50">
        <v>334.77804179999998</v>
      </c>
      <c r="E32" s="50">
        <v>350.96898387599998</v>
      </c>
      <c r="F32" s="50">
        <v>270.04557960800003</v>
      </c>
      <c r="G32" s="45">
        <v>412.56205788699998</v>
      </c>
      <c r="H32" s="45">
        <v>331.23126727200003</v>
      </c>
      <c r="I32" s="1">
        <f t="shared" si="1"/>
        <v>0.27004557960800002</v>
      </c>
      <c r="J32" s="1">
        <f t="shared" si="2"/>
        <v>0.41256205788699996</v>
      </c>
      <c r="K32" s="1">
        <f t="shared" si="3"/>
        <v>0.33123126727200003</v>
      </c>
      <c r="L32" s="67">
        <f t="shared" si="4"/>
        <v>0.52774971723617115</v>
      </c>
      <c r="M32" s="67">
        <f t="shared" si="5"/>
        <v>-0.19713589521912922</v>
      </c>
    </row>
    <row r="33" spans="1:13">
      <c r="A33" s="35" t="s">
        <v>195</v>
      </c>
      <c r="B33" s="49">
        <v>94.3245</v>
      </c>
      <c r="C33" s="49">
        <v>93.594885525999999</v>
      </c>
      <c r="D33" s="49">
        <v>95.960207596000004</v>
      </c>
      <c r="E33" s="49">
        <v>97.627789965000005</v>
      </c>
      <c r="F33" s="49">
        <v>99.695353307000005</v>
      </c>
      <c r="G33" s="46">
        <v>106.515050941</v>
      </c>
      <c r="H33" s="46">
        <v>111.401</v>
      </c>
      <c r="I33" s="1">
        <f t="shared" si="1"/>
        <v>9.9695353307000009E-2</v>
      </c>
      <c r="J33" s="1">
        <f t="shared" si="2"/>
        <v>0.106515050941</v>
      </c>
      <c r="K33" s="1">
        <f t="shared" si="3"/>
        <v>0.111401</v>
      </c>
      <c r="L33" s="67">
        <f t="shared" si="4"/>
        <v>6.8405371040709761E-2</v>
      </c>
      <c r="M33" s="67">
        <f t="shared" si="5"/>
        <v>4.5870973311615826E-2</v>
      </c>
    </row>
    <row r="34" spans="1:13">
      <c r="A34" s="16" t="s">
        <v>260</v>
      </c>
      <c r="B34" s="52">
        <f t="shared" ref="B34:F34" si="6">SUM(B4:B33)</f>
        <v>163720.21207631752</v>
      </c>
      <c r="C34" s="52">
        <f t="shared" si="6"/>
        <v>179309.45465821205</v>
      </c>
      <c r="D34" s="52">
        <f t="shared" si="6"/>
        <v>185330.37306404556</v>
      </c>
      <c r="E34" s="52">
        <f t="shared" si="6"/>
        <v>198476.40978834435</v>
      </c>
      <c r="F34" s="52">
        <f t="shared" si="6"/>
        <v>255606.72869314207</v>
      </c>
      <c r="G34" s="47">
        <f>SUM(G4:G33)</f>
        <v>262366.98770140804</v>
      </c>
      <c r="H34" s="47">
        <f>SUM(H4:H33)</f>
        <v>272384.392349186</v>
      </c>
      <c r="I34" s="1">
        <f t="shared" si="1"/>
        <v>255.60672869314206</v>
      </c>
      <c r="J34" s="1">
        <f t="shared" si="2"/>
        <v>262.36698770140805</v>
      </c>
      <c r="K34" s="1">
        <f t="shared" si="3"/>
        <v>272.38439234918599</v>
      </c>
      <c r="L34" s="67">
        <f t="shared" si="4"/>
        <v>2.6447891426135905E-2</v>
      </c>
      <c r="M34" s="67">
        <f t="shared" si="5"/>
        <v>3.8180888287586034E-2</v>
      </c>
    </row>
    <row r="37" spans="1:13" ht="18.75">
      <c r="A37" s="53" t="s">
        <v>221</v>
      </c>
    </row>
    <row r="38" spans="1:13">
      <c r="A38" s="380" t="s">
        <v>284</v>
      </c>
      <c r="B38" s="380">
        <v>2016</v>
      </c>
      <c r="C38" s="380">
        <v>2017</v>
      </c>
      <c r="D38" s="380">
        <v>2018</v>
      </c>
      <c r="E38" s="380">
        <v>2019</v>
      </c>
      <c r="F38" s="380">
        <v>2020</v>
      </c>
      <c r="G38" s="380" t="s">
        <v>214</v>
      </c>
      <c r="H38" s="381" t="s">
        <v>215</v>
      </c>
    </row>
    <row r="39" spans="1:13">
      <c r="A39" s="380"/>
      <c r="B39" s="380"/>
      <c r="C39" s="380"/>
      <c r="D39" s="380"/>
      <c r="E39" s="380"/>
      <c r="F39" s="380"/>
      <c r="G39" s="380"/>
      <c r="H39" s="381"/>
    </row>
    <row r="40" spans="1:13">
      <c r="A40" s="35" t="s">
        <v>188</v>
      </c>
      <c r="B40" s="49">
        <v>29014.320625396998</v>
      </c>
      <c r="C40" s="49">
        <v>32320.775716977001</v>
      </c>
      <c r="D40" s="49">
        <v>34817.577163403002</v>
      </c>
      <c r="E40" s="49">
        <v>37398.207765899999</v>
      </c>
      <c r="F40" s="49">
        <v>40616.603883028001</v>
      </c>
      <c r="G40" s="46">
        <v>43006.517380099998</v>
      </c>
      <c r="H40" s="46">
        <v>44018.428258931002</v>
      </c>
    </row>
    <row r="41" spans="1:13">
      <c r="A41" s="39" t="s">
        <v>264</v>
      </c>
      <c r="B41" s="50">
        <v>27872.714365887499</v>
      </c>
      <c r="C41" s="50">
        <v>28980.487102934578</v>
      </c>
      <c r="D41" s="50">
        <v>30604.900896548617</v>
      </c>
      <c r="E41" s="50">
        <v>32430.750940673399</v>
      </c>
      <c r="F41" s="50">
        <v>34013.038044002002</v>
      </c>
      <c r="G41" s="45">
        <v>37353.622486239001</v>
      </c>
      <c r="H41" s="45">
        <v>40583.608</v>
      </c>
    </row>
    <row r="42" spans="1:13">
      <c r="A42" s="35" t="s">
        <v>265</v>
      </c>
      <c r="B42" s="49">
        <v>9267.0953617340001</v>
      </c>
      <c r="C42" s="49">
        <v>14246.878450737</v>
      </c>
      <c r="D42" s="49">
        <v>24140.922841509</v>
      </c>
      <c r="E42" s="49">
        <v>28950.939836541002</v>
      </c>
      <c r="F42" s="49">
        <v>34681.685660607996</v>
      </c>
      <c r="G42" s="46">
        <v>36179.492662707999</v>
      </c>
      <c r="H42" s="46">
        <v>40121.045260776002</v>
      </c>
    </row>
    <row r="43" spans="1:13">
      <c r="A43" s="39" t="s">
        <v>208</v>
      </c>
      <c r="B43" s="50">
        <v>19641.307180502001</v>
      </c>
      <c r="C43" s="50">
        <v>20986.227508921002</v>
      </c>
      <c r="D43" s="50">
        <v>21258.935817165999</v>
      </c>
      <c r="E43" s="50">
        <v>22862.832526617</v>
      </c>
      <c r="F43" s="50">
        <v>26637.721680862</v>
      </c>
      <c r="G43" s="45">
        <v>23160.0887683</v>
      </c>
      <c r="H43" s="45">
        <v>31849.478864000001</v>
      </c>
    </row>
    <row r="44" spans="1:13">
      <c r="A44" s="35" t="s">
        <v>191</v>
      </c>
      <c r="B44" s="49">
        <v>16632.940763617189</v>
      </c>
      <c r="C44" s="49">
        <v>19672.099514362999</v>
      </c>
      <c r="D44" s="49">
        <v>11429.235615251</v>
      </c>
      <c r="E44" s="49">
        <v>8704.4963681640002</v>
      </c>
      <c r="F44" s="49">
        <v>38968.068004961999</v>
      </c>
      <c r="G44" s="46">
        <v>24888.793361360022</v>
      </c>
      <c r="H44" s="46">
        <v>20035.621801679001</v>
      </c>
    </row>
    <row r="45" spans="1:13">
      <c r="A45" s="39" t="s">
        <v>267</v>
      </c>
      <c r="B45" s="50">
        <v>3332.867664156</v>
      </c>
      <c r="C45" s="50">
        <v>3578.4457318149998</v>
      </c>
      <c r="D45" s="50">
        <v>3971.2559601769999</v>
      </c>
      <c r="E45" s="50">
        <v>4334.3316094239999</v>
      </c>
      <c r="F45" s="50">
        <v>4599.5301950000003</v>
      </c>
      <c r="G45" s="45">
        <v>4940.8889789280001</v>
      </c>
      <c r="H45" s="45">
        <v>5211.4651999999996</v>
      </c>
    </row>
    <row r="46" spans="1:13">
      <c r="A46" s="35" t="s">
        <v>190</v>
      </c>
      <c r="B46" s="49">
        <v>3065.1023158779999</v>
      </c>
      <c r="C46" s="49">
        <v>3269.5058139050002</v>
      </c>
      <c r="D46" s="49">
        <v>3606.5061334379998</v>
      </c>
      <c r="E46" s="49">
        <v>3697.965187113</v>
      </c>
      <c r="F46" s="49">
        <v>3826.9784272769998</v>
      </c>
      <c r="G46" s="46">
        <v>4400.7654704180004</v>
      </c>
      <c r="H46" s="46">
        <v>4667.3625000000002</v>
      </c>
    </row>
    <row r="47" spans="1:13">
      <c r="A47" s="39" t="s">
        <v>270</v>
      </c>
      <c r="B47" s="50">
        <v>1902.234432341</v>
      </c>
      <c r="C47" s="50">
        <v>1998.2842470410001</v>
      </c>
      <c r="D47" s="50">
        <v>2140.8863148840001</v>
      </c>
      <c r="E47" s="50">
        <v>2363.8908345599998</v>
      </c>
      <c r="F47" s="50">
        <v>2528.4274966329999</v>
      </c>
      <c r="G47" s="45">
        <v>3006.7513267999998</v>
      </c>
      <c r="H47" s="45">
        <v>3235.7110317659999</v>
      </c>
    </row>
    <row r="48" spans="1:13">
      <c r="A48" s="35" t="s">
        <v>271</v>
      </c>
      <c r="B48" s="49">
        <v>1492.5338107719999</v>
      </c>
      <c r="C48" s="49">
        <v>1550.074898198</v>
      </c>
      <c r="D48" s="49">
        <v>1662.073255797</v>
      </c>
      <c r="E48" s="49">
        <v>1738.67851541</v>
      </c>
      <c r="F48" s="49">
        <v>2142.8780775670002</v>
      </c>
      <c r="G48" s="46">
        <v>2511.4826658530001</v>
      </c>
      <c r="H48" s="46">
        <v>2731.4001637800002</v>
      </c>
    </row>
    <row r="49" spans="1:8">
      <c r="A49" s="39" t="s">
        <v>268</v>
      </c>
      <c r="B49" s="50">
        <v>1750.2295310919999</v>
      </c>
      <c r="C49" s="50">
        <v>1946.6091396259999</v>
      </c>
      <c r="D49" s="50">
        <v>1965.945401832</v>
      </c>
      <c r="E49" s="50">
        <v>2193.858246928</v>
      </c>
      <c r="F49" s="50">
        <v>2371.7028843480002</v>
      </c>
      <c r="G49" s="45">
        <v>2738.5806153686499</v>
      </c>
      <c r="H49" s="45">
        <v>2652.364217418</v>
      </c>
    </row>
    <row r="50" spans="1:8">
      <c r="A50" s="35" t="s">
        <v>203</v>
      </c>
      <c r="B50" s="49">
        <v>727.5912992343101</v>
      </c>
      <c r="C50" s="49">
        <v>756.745009396</v>
      </c>
      <c r="D50" s="49">
        <v>1809.8377298590001</v>
      </c>
      <c r="E50" s="49">
        <v>1449.7365868909999</v>
      </c>
      <c r="F50" s="49">
        <v>573.46032853199995</v>
      </c>
      <c r="G50" s="46">
        <v>1047.1589848518838</v>
      </c>
      <c r="H50" s="46">
        <v>2213.0495626950001</v>
      </c>
    </row>
    <row r="51" spans="1:8">
      <c r="A51" s="39" t="s">
        <v>196</v>
      </c>
      <c r="B51" s="50">
        <v>858.94877943400002</v>
      </c>
      <c r="C51" s="50">
        <v>1035.9878747170001</v>
      </c>
      <c r="D51" s="50">
        <v>1217.20208441</v>
      </c>
      <c r="E51" s="50">
        <v>1292.6497220010001</v>
      </c>
      <c r="F51" s="50">
        <v>1576.7148034239999</v>
      </c>
      <c r="G51" s="45">
        <v>1823.0266206270001</v>
      </c>
      <c r="H51" s="45">
        <v>1844.5915</v>
      </c>
    </row>
    <row r="52" spans="1:8">
      <c r="A52" s="35" t="s">
        <v>266</v>
      </c>
      <c r="B52" s="49">
        <v>1279.7147310729999</v>
      </c>
      <c r="C52" s="49">
        <v>1234.8799731940001</v>
      </c>
      <c r="D52" s="49">
        <v>1464.824396191</v>
      </c>
      <c r="E52" s="49">
        <v>1477.6308684959999</v>
      </c>
      <c r="F52" s="49">
        <v>7506.5285536149995</v>
      </c>
      <c r="G52" s="46">
        <v>5447.5558665145563</v>
      </c>
      <c r="H52" s="46">
        <v>1680.010609127</v>
      </c>
    </row>
    <row r="53" spans="1:8">
      <c r="A53" s="39" t="s">
        <v>274</v>
      </c>
      <c r="B53" s="50">
        <v>934.04317284331</v>
      </c>
      <c r="C53" s="50">
        <v>873.01171484099996</v>
      </c>
      <c r="D53" s="50">
        <v>850.66427440400003</v>
      </c>
      <c r="E53" s="50">
        <v>909.638895488</v>
      </c>
      <c r="F53" s="50">
        <v>957.21052174500005</v>
      </c>
      <c r="G53" s="45">
        <v>1116.6320000000001</v>
      </c>
      <c r="H53" s="45">
        <v>1292.096</v>
      </c>
    </row>
    <row r="54" spans="1:8">
      <c r="A54" s="35" t="s">
        <v>209</v>
      </c>
      <c r="B54" s="49">
        <v>712.846391423</v>
      </c>
      <c r="C54" s="49">
        <v>941.49030480600004</v>
      </c>
      <c r="D54" s="49">
        <v>914.06351460400003</v>
      </c>
      <c r="E54" s="49">
        <v>976.998140541</v>
      </c>
      <c r="F54" s="49">
        <v>915.226585699</v>
      </c>
      <c r="G54" s="46">
        <v>1073.0685893504763</v>
      </c>
      <c r="H54" s="46">
        <v>1145.1064513700001</v>
      </c>
    </row>
    <row r="55" spans="1:8">
      <c r="A55" s="39" t="s">
        <v>269</v>
      </c>
      <c r="B55" s="50">
        <v>577.57738725299998</v>
      </c>
      <c r="C55" s="50">
        <v>713.48083393900004</v>
      </c>
      <c r="D55" s="50">
        <v>662.69415898700004</v>
      </c>
      <c r="E55" s="50">
        <v>687.68406331100005</v>
      </c>
      <c r="F55" s="50">
        <v>1201.473565365</v>
      </c>
      <c r="G55" s="45">
        <v>1265.9855730464999</v>
      </c>
      <c r="H55" s="45">
        <v>953.64498825500004</v>
      </c>
    </row>
    <row r="56" spans="1:8">
      <c r="A56" s="35" t="s">
        <v>272</v>
      </c>
      <c r="B56" s="49">
        <v>188.50145064099999</v>
      </c>
      <c r="C56" s="49">
        <v>194.359899423</v>
      </c>
      <c r="D56" s="49">
        <v>351.50668019099999</v>
      </c>
      <c r="E56" s="49">
        <v>504.58967178800003</v>
      </c>
      <c r="F56" s="49">
        <v>317.39136493599995</v>
      </c>
      <c r="G56" s="46">
        <v>855.30542677899996</v>
      </c>
      <c r="H56" s="46">
        <v>927.58916399999998</v>
      </c>
    </row>
    <row r="57" spans="1:8">
      <c r="A57" s="39" t="s">
        <v>200</v>
      </c>
      <c r="B57" s="50">
        <v>176.86336527899999</v>
      </c>
      <c r="C57" s="50">
        <v>185.530658485</v>
      </c>
      <c r="D57" s="50">
        <v>174.99591142</v>
      </c>
      <c r="E57" s="50">
        <v>201.81609129399999</v>
      </c>
      <c r="F57" s="50">
        <v>406.14135379999993</v>
      </c>
      <c r="G57" s="45">
        <v>982.52619914499996</v>
      </c>
      <c r="H57" s="45">
        <v>814.94878458799997</v>
      </c>
    </row>
    <row r="58" spans="1:8">
      <c r="A58" s="35" t="s">
        <v>273</v>
      </c>
      <c r="B58" s="49">
        <v>531.19215651299999</v>
      </c>
      <c r="C58" s="49">
        <v>594.49372053499997</v>
      </c>
      <c r="D58" s="49">
        <v>685.43230688300002</v>
      </c>
      <c r="E58" s="49">
        <v>736.9423612459999</v>
      </c>
      <c r="F58" s="49">
        <v>725.86014927400004</v>
      </c>
      <c r="G58" s="46">
        <v>641.72559892489903</v>
      </c>
      <c r="H58" s="46">
        <v>702.15590599999996</v>
      </c>
    </row>
    <row r="59" spans="1:8">
      <c r="A59" s="39" t="s">
        <v>275</v>
      </c>
      <c r="B59" s="50">
        <v>563.89099779599997</v>
      </c>
      <c r="C59" s="50">
        <v>631.32434047799995</v>
      </c>
      <c r="D59" s="50">
        <v>591.96450548899998</v>
      </c>
      <c r="E59" s="50">
        <v>655.73168368100005</v>
      </c>
      <c r="F59" s="50">
        <v>720.22209508600008</v>
      </c>
      <c r="G59" s="45">
        <v>661.91155351199995</v>
      </c>
      <c r="H59" s="45">
        <v>667.100368</v>
      </c>
    </row>
    <row r="60" spans="1:8">
      <c r="A60" s="35" t="s">
        <v>278</v>
      </c>
      <c r="B60" s="49">
        <v>448.29317702899999</v>
      </c>
      <c r="C60" s="49">
        <v>486.38157779400001</v>
      </c>
      <c r="D60" s="49">
        <v>515.53548889199999</v>
      </c>
      <c r="E60" s="49">
        <v>557.36699999999996</v>
      </c>
      <c r="F60" s="49">
        <v>607.31970000000001</v>
      </c>
      <c r="G60" s="46">
        <v>638.12515878918134</v>
      </c>
      <c r="H60" s="46">
        <v>662.93200000000002</v>
      </c>
    </row>
    <row r="61" spans="1:8">
      <c r="A61" s="39" t="s">
        <v>276</v>
      </c>
      <c r="B61" s="50">
        <v>719.00551525699996</v>
      </c>
      <c r="C61" s="50">
        <v>1775.9873842930001</v>
      </c>
      <c r="D61" s="50">
        <v>752.99006347500006</v>
      </c>
      <c r="E61" s="50">
        <v>1319.303184481</v>
      </c>
      <c r="F61" s="50">
        <v>4621.73738908</v>
      </c>
      <c r="G61" s="45">
        <v>4478.4350642732124</v>
      </c>
      <c r="H61" s="45">
        <v>609.79399999999998</v>
      </c>
    </row>
    <row r="62" spans="1:8">
      <c r="A62" s="35" t="s">
        <v>277</v>
      </c>
      <c r="B62" s="49">
        <v>290.02435177699999</v>
      </c>
      <c r="C62" s="49">
        <v>303.55378374999998</v>
      </c>
      <c r="D62" s="49">
        <v>322.61931247199999</v>
      </c>
      <c r="E62" s="49">
        <v>319.43149400900001</v>
      </c>
      <c r="F62" s="49">
        <v>350.17716080299999</v>
      </c>
      <c r="G62" s="46">
        <v>409.840633927</v>
      </c>
      <c r="H62" s="46">
        <v>457.814434576</v>
      </c>
    </row>
    <row r="63" spans="1:8">
      <c r="A63" s="39" t="s">
        <v>281</v>
      </c>
      <c r="B63" s="50">
        <v>0</v>
      </c>
      <c r="C63" s="50">
        <v>0.25044</v>
      </c>
      <c r="D63" s="50">
        <v>139.02044284600001</v>
      </c>
      <c r="E63" s="50">
        <v>279.19013641200002</v>
      </c>
      <c r="F63" s="50">
        <v>325.05151713599997</v>
      </c>
      <c r="G63" s="45">
        <v>373.84405688200002</v>
      </c>
      <c r="H63" s="45">
        <v>313.00990000000002</v>
      </c>
    </row>
    <row r="64" spans="1:8">
      <c r="A64" s="35" t="s">
        <v>280</v>
      </c>
      <c r="B64" s="49">
        <v>139.04514373999999</v>
      </c>
      <c r="C64" s="49">
        <v>148.64473538199999</v>
      </c>
      <c r="D64" s="49">
        <v>155.76592126700001</v>
      </c>
      <c r="E64" s="49">
        <v>158.48373137900001</v>
      </c>
      <c r="F64" s="49">
        <v>167.723000001</v>
      </c>
      <c r="G64" s="46">
        <v>195.32403815674846</v>
      </c>
      <c r="H64" s="46">
        <v>204.554</v>
      </c>
    </row>
    <row r="65" spans="1:11">
      <c r="A65" s="35" t="s">
        <v>185</v>
      </c>
      <c r="B65" s="49">
        <v>209.312406401</v>
      </c>
      <c r="C65" s="49">
        <v>217.10566431500001</v>
      </c>
      <c r="D65" s="49">
        <v>261.09060502699998</v>
      </c>
      <c r="E65" s="49">
        <v>236.47038811900001</v>
      </c>
      <c r="F65" s="49">
        <v>237.756608422</v>
      </c>
      <c r="G65" s="46">
        <v>212.889601994</v>
      </c>
      <c r="H65" s="46">
        <v>192.14363157400001</v>
      </c>
    </row>
    <row r="66" spans="1:11">
      <c r="A66" s="39" t="s">
        <v>282</v>
      </c>
      <c r="B66" s="50">
        <v>81.586214126000002</v>
      </c>
      <c r="C66" s="50">
        <v>83.182530119999996</v>
      </c>
      <c r="D66" s="50">
        <v>89.387012919</v>
      </c>
      <c r="E66" s="50">
        <v>87.476593414000007</v>
      </c>
      <c r="F66" s="50">
        <v>89.692894037000002</v>
      </c>
      <c r="G66" s="45">
        <v>166.90203745100001</v>
      </c>
      <c r="H66" s="45">
        <v>174.060003572</v>
      </c>
    </row>
    <row r="67" spans="1:11">
      <c r="A67" s="35" t="s">
        <v>195</v>
      </c>
      <c r="B67" s="49">
        <v>83.682500000000005</v>
      </c>
      <c r="C67" s="49">
        <v>84.963999999999999</v>
      </c>
      <c r="D67" s="49">
        <v>88.922007596</v>
      </c>
      <c r="E67" s="49">
        <v>90.387</v>
      </c>
      <c r="F67" s="49">
        <v>92.600999999999999</v>
      </c>
      <c r="G67" s="46">
        <v>98.668999999999997</v>
      </c>
      <c r="H67" s="46">
        <v>103.401</v>
      </c>
    </row>
    <row r="68" spans="1:11">
      <c r="A68" s="39" t="s">
        <v>279</v>
      </c>
      <c r="B68" s="50">
        <v>63.544100395999997</v>
      </c>
      <c r="C68" s="50">
        <v>56.405723672999997</v>
      </c>
      <c r="D68" s="50">
        <v>38.074689810999999</v>
      </c>
      <c r="E68" s="50">
        <v>37.630371064999999</v>
      </c>
      <c r="F68" s="50">
        <v>39.593952363</v>
      </c>
      <c r="G68" s="45">
        <v>40.013112921999998</v>
      </c>
      <c r="H68" s="45">
        <v>42.965474995999998</v>
      </c>
    </row>
    <row r="69" spans="1:11">
      <c r="A69" s="35" t="s">
        <v>283</v>
      </c>
      <c r="B69" s="49">
        <v>21.872865769000001</v>
      </c>
      <c r="C69" s="49">
        <v>23.431825455999999</v>
      </c>
      <c r="D69" s="49">
        <v>23.700041800000001</v>
      </c>
      <c r="E69" s="49">
        <v>23.468888556</v>
      </c>
      <c r="F69" s="49">
        <v>24.172511265000001</v>
      </c>
      <c r="G69" s="46">
        <v>26.096895360000001</v>
      </c>
      <c r="H69" s="46">
        <v>28.329834000000002</v>
      </c>
    </row>
    <row r="70" spans="1:11">
      <c r="A70" s="16" t="s">
        <v>130</v>
      </c>
      <c r="B70" s="52">
        <f t="shared" ref="B70" si="7">SUM(B40:B69)</f>
        <v>122578.88205736129</v>
      </c>
      <c r="C70" s="52">
        <f t="shared" ref="C70" si="8">SUM(C40:C69)</f>
        <v>138890.60011911453</v>
      </c>
      <c r="D70" s="52">
        <f t="shared" ref="D70" si="9">SUM(D40:D69)</f>
        <v>146708.5305485487</v>
      </c>
      <c r="E70" s="52">
        <f t="shared" ref="E70" si="10">SUM(E40:E69)</f>
        <v>156678.57870350237</v>
      </c>
      <c r="F70" s="52">
        <f t="shared" ref="F70" si="11">SUM(F40:F69)</f>
        <v>211842.68940886998</v>
      </c>
      <c r="G70" s="47">
        <f>SUM(G40:G69)</f>
        <v>203742.01972858113</v>
      </c>
      <c r="H70" s="47">
        <f>SUM(H40:H69)</f>
        <v>210135.78291110302</v>
      </c>
    </row>
    <row r="73" spans="1:11" ht="18.75">
      <c r="A73" s="53" t="s">
        <v>259</v>
      </c>
    </row>
    <row r="74" spans="1:11">
      <c r="A74" s="380" t="s">
        <v>285</v>
      </c>
      <c r="B74" s="380">
        <v>2016</v>
      </c>
      <c r="C74" s="380">
        <v>2017</v>
      </c>
      <c r="D74" s="380">
        <v>2018</v>
      </c>
      <c r="E74" s="380">
        <v>2019</v>
      </c>
      <c r="F74" s="380">
        <v>2020</v>
      </c>
      <c r="G74" s="380" t="s">
        <v>214</v>
      </c>
      <c r="H74" s="381" t="s">
        <v>215</v>
      </c>
    </row>
    <row r="75" spans="1:11">
      <c r="A75" s="380"/>
      <c r="B75" s="380"/>
      <c r="C75" s="380"/>
      <c r="D75" s="380"/>
      <c r="E75" s="380"/>
      <c r="F75" s="380"/>
      <c r="G75" s="380"/>
      <c r="H75" s="381"/>
      <c r="J75">
        <v>1000000000</v>
      </c>
    </row>
    <row r="76" spans="1:11">
      <c r="A76" s="35" t="s">
        <v>266</v>
      </c>
      <c r="B76" s="49">
        <v>9603.1559044829992</v>
      </c>
      <c r="C76" s="49">
        <v>10202.909135001</v>
      </c>
      <c r="D76" s="49">
        <v>9799.7414483579996</v>
      </c>
      <c r="E76" s="49">
        <v>10008.629901714001</v>
      </c>
      <c r="F76" s="49">
        <v>10580.678139793999</v>
      </c>
      <c r="G76" s="46">
        <v>14303.286157607001</v>
      </c>
      <c r="H76" s="46">
        <v>20003.621605871998</v>
      </c>
      <c r="J76" s="51">
        <f>+G76*$J$75</f>
        <v>14303286157607</v>
      </c>
      <c r="K76" s="51">
        <f>+H76*$J$75</f>
        <v>20003621605872</v>
      </c>
    </row>
    <row r="77" spans="1:11">
      <c r="A77" s="39" t="s">
        <v>209</v>
      </c>
      <c r="B77" s="50">
        <v>5241.7910934279998</v>
      </c>
      <c r="C77" s="50">
        <v>5644.282510907</v>
      </c>
      <c r="D77" s="50">
        <v>4500.2142375430003</v>
      </c>
      <c r="E77" s="50">
        <v>6656.1883001740007</v>
      </c>
      <c r="F77" s="50">
        <v>7018.6023064219989</v>
      </c>
      <c r="G77" s="45">
        <v>9977.3857854809994</v>
      </c>
      <c r="H77" s="45">
        <v>10329.918326782999</v>
      </c>
      <c r="J77" s="51">
        <f t="shared" ref="J77:J105" si="12">+G77*$J$75</f>
        <v>9977385785481</v>
      </c>
      <c r="K77" s="51">
        <f t="shared" ref="K77:K105" si="13">+H77*$J$75</f>
        <v>10329918326783</v>
      </c>
    </row>
    <row r="78" spans="1:11">
      <c r="A78" s="35" t="s">
        <v>188</v>
      </c>
      <c r="B78" s="49">
        <v>2598.5369112449998</v>
      </c>
      <c r="C78" s="49">
        <v>3274.7774434399998</v>
      </c>
      <c r="D78" s="49">
        <v>3426.6477502020002</v>
      </c>
      <c r="E78" s="49">
        <v>4062.3361546179999</v>
      </c>
      <c r="F78" s="49">
        <v>3994.7904814970002</v>
      </c>
      <c r="G78" s="46">
        <v>4527.2434345350002</v>
      </c>
      <c r="H78" s="46">
        <v>5260.0332843320002</v>
      </c>
      <c r="J78" s="51">
        <f t="shared" si="12"/>
        <v>4527243434535</v>
      </c>
      <c r="K78" s="51">
        <f t="shared" si="13"/>
        <v>5260033284332</v>
      </c>
    </row>
    <row r="79" spans="1:11">
      <c r="A79" s="39" t="s">
        <v>208</v>
      </c>
      <c r="B79" s="50">
        <v>4512.5275477530004</v>
      </c>
      <c r="C79" s="50">
        <v>4764.1463942569999</v>
      </c>
      <c r="D79" s="50">
        <v>4819.2261207319998</v>
      </c>
      <c r="E79" s="50">
        <v>5178.702847861</v>
      </c>
      <c r="F79" s="50">
        <v>5810.3251899160005</v>
      </c>
      <c r="G79" s="45">
        <v>4129.5558400030004</v>
      </c>
      <c r="H79" s="45">
        <v>4191.564139948</v>
      </c>
      <c r="J79" s="51">
        <f t="shared" si="12"/>
        <v>4129555840003.0005</v>
      </c>
      <c r="K79" s="51">
        <f t="shared" si="13"/>
        <v>4191564139948</v>
      </c>
    </row>
    <row r="80" spans="1:11">
      <c r="A80" s="35" t="s">
        <v>191</v>
      </c>
      <c r="B80" s="49">
        <v>2038.8675323570001</v>
      </c>
      <c r="C80" s="49">
        <v>1532.1144352634399</v>
      </c>
      <c r="D80" s="49">
        <v>1542.559088621</v>
      </c>
      <c r="E80" s="49">
        <v>1827.131144378</v>
      </c>
      <c r="F80" s="49">
        <v>1929.249471722</v>
      </c>
      <c r="G80" s="46">
        <v>3555.647011389</v>
      </c>
      <c r="H80" s="46">
        <v>3881.7416704960001</v>
      </c>
      <c r="J80" s="51">
        <f t="shared" si="12"/>
        <v>3555647011389</v>
      </c>
      <c r="K80" s="51">
        <f t="shared" si="13"/>
        <v>3881741670496</v>
      </c>
    </row>
    <row r="81" spans="1:11">
      <c r="A81" s="39" t="s">
        <v>269</v>
      </c>
      <c r="B81" s="50">
        <v>2713.1370358059999</v>
      </c>
      <c r="C81" s="50">
        <v>3206.4462173500001</v>
      </c>
      <c r="D81" s="50">
        <v>3529.4046087049001</v>
      </c>
      <c r="E81" s="50">
        <v>3324.8537079150001</v>
      </c>
      <c r="F81" s="50">
        <v>3159.0537627210001</v>
      </c>
      <c r="G81" s="45">
        <v>4791.9439659879999</v>
      </c>
      <c r="H81" s="45">
        <v>3668.2175860789998</v>
      </c>
      <c r="J81" s="51">
        <f t="shared" si="12"/>
        <v>4791943965988</v>
      </c>
      <c r="K81" s="51">
        <f t="shared" si="13"/>
        <v>3668217586079</v>
      </c>
    </row>
    <row r="82" spans="1:11">
      <c r="A82" s="35" t="s">
        <v>268</v>
      </c>
      <c r="B82" s="49">
        <v>1493.759169527</v>
      </c>
      <c r="C82" s="49">
        <v>1900.7759026480001</v>
      </c>
      <c r="D82" s="49">
        <v>1839.3995035370001</v>
      </c>
      <c r="E82" s="49">
        <v>1956.8138773820001</v>
      </c>
      <c r="F82" s="49">
        <v>1995.97249401</v>
      </c>
      <c r="G82" s="46">
        <v>2917.7627334849999</v>
      </c>
      <c r="H82" s="46">
        <v>2309.4578868809999</v>
      </c>
      <c r="J82" s="51">
        <f t="shared" si="12"/>
        <v>2917762733485</v>
      </c>
      <c r="K82" s="51">
        <f t="shared" si="13"/>
        <v>2309457886881</v>
      </c>
    </row>
    <row r="83" spans="1:11">
      <c r="A83" s="39" t="s">
        <v>273</v>
      </c>
      <c r="B83" s="50">
        <v>2058.131061735</v>
      </c>
      <c r="C83" s="50">
        <v>2247.7269978529998</v>
      </c>
      <c r="D83" s="50">
        <v>1747.010924764</v>
      </c>
      <c r="E83" s="50">
        <v>1526.0658158230001</v>
      </c>
      <c r="F83" s="50">
        <v>1122.5252031800001</v>
      </c>
      <c r="G83" s="45">
        <v>1716.3514258600001</v>
      </c>
      <c r="H83" s="45">
        <v>1655.9043306000001</v>
      </c>
      <c r="J83" s="51">
        <f t="shared" si="12"/>
        <v>1716351425860</v>
      </c>
      <c r="K83" s="51">
        <f t="shared" si="13"/>
        <v>1655904330600</v>
      </c>
    </row>
    <row r="84" spans="1:11">
      <c r="A84" s="35" t="s">
        <v>272</v>
      </c>
      <c r="B84" s="49">
        <v>1085.9085610459999</v>
      </c>
      <c r="C84" s="49">
        <v>1141.2329499970001</v>
      </c>
      <c r="D84" s="49">
        <v>1032.9788933459999</v>
      </c>
      <c r="E84" s="49">
        <v>1141.367832872</v>
      </c>
      <c r="F84" s="49">
        <v>1268.7833135989999</v>
      </c>
      <c r="G84" s="46">
        <v>1606.6742111829999</v>
      </c>
      <c r="H84" s="46">
        <v>1590.8427670000001</v>
      </c>
      <c r="J84" s="51">
        <f t="shared" si="12"/>
        <v>1606674211183</v>
      </c>
      <c r="K84" s="51">
        <f t="shared" si="13"/>
        <v>1590842767000</v>
      </c>
    </row>
    <row r="85" spans="1:11">
      <c r="A85" s="39" t="s">
        <v>264</v>
      </c>
      <c r="B85" s="50">
        <v>1045.2847159664</v>
      </c>
      <c r="C85" s="50">
        <v>999.592442452</v>
      </c>
      <c r="D85" s="50">
        <v>837.48732358899997</v>
      </c>
      <c r="E85" s="50">
        <v>1133.1973352629998</v>
      </c>
      <c r="F85" s="50">
        <v>1391.1674894519999</v>
      </c>
      <c r="G85" s="45">
        <v>2049.4063299999998</v>
      </c>
      <c r="H85" s="45">
        <v>1352.1383885759999</v>
      </c>
      <c r="J85" s="51">
        <f t="shared" si="12"/>
        <v>2049406329999.9998</v>
      </c>
      <c r="K85" s="51">
        <f t="shared" si="13"/>
        <v>1352138388576</v>
      </c>
    </row>
    <row r="86" spans="1:11">
      <c r="A86" s="35" t="s">
        <v>200</v>
      </c>
      <c r="B86" s="49">
        <v>395.54953232899999</v>
      </c>
      <c r="C86" s="49">
        <v>365.24561211499997</v>
      </c>
      <c r="D86" s="49">
        <v>320.05111072099999</v>
      </c>
      <c r="E86" s="49">
        <v>301.85495779800004</v>
      </c>
      <c r="F86" s="49">
        <v>214.44018228800002</v>
      </c>
      <c r="G86" s="46">
        <v>936.39939251099997</v>
      </c>
      <c r="H86" s="46">
        <v>1164.1983654430001</v>
      </c>
      <c r="J86" s="51">
        <f t="shared" si="12"/>
        <v>936399392511</v>
      </c>
      <c r="K86" s="51">
        <f t="shared" si="13"/>
        <v>1164198365443</v>
      </c>
    </row>
    <row r="87" spans="1:11">
      <c r="A87" s="39" t="s">
        <v>265</v>
      </c>
      <c r="B87" s="50">
        <v>4687.1692534800004</v>
      </c>
      <c r="C87" s="50">
        <v>594.78496780900002</v>
      </c>
      <c r="D87" s="50">
        <v>515.56518377700002</v>
      </c>
      <c r="E87" s="50">
        <v>655.51101922500004</v>
      </c>
      <c r="F87" s="50">
        <v>707.16456807999998</v>
      </c>
      <c r="G87" s="45">
        <v>879.746749153</v>
      </c>
      <c r="H87" s="45">
        <v>1069.950441452</v>
      </c>
      <c r="J87" s="51">
        <f t="shared" si="12"/>
        <v>879746749153</v>
      </c>
      <c r="K87" s="51">
        <f t="shared" si="13"/>
        <v>1069950441452</v>
      </c>
    </row>
    <row r="88" spans="1:11">
      <c r="A88" s="35" t="s">
        <v>279</v>
      </c>
      <c r="B88" s="49">
        <v>345.24351458000001</v>
      </c>
      <c r="C88" s="49">
        <v>534.05855440699997</v>
      </c>
      <c r="D88" s="49">
        <v>531.11900000000003</v>
      </c>
      <c r="E88" s="49">
        <v>462</v>
      </c>
      <c r="F88" s="49">
        <v>422.38737622999997</v>
      </c>
      <c r="G88" s="46">
        <v>715.33979298199995</v>
      </c>
      <c r="H88" s="46">
        <v>603.29875288999995</v>
      </c>
      <c r="J88" s="51">
        <f t="shared" si="12"/>
        <v>715339792982</v>
      </c>
      <c r="K88" s="51">
        <f t="shared" si="13"/>
        <v>603298752890</v>
      </c>
    </row>
    <row r="89" spans="1:11">
      <c r="A89" s="39" t="s">
        <v>270</v>
      </c>
      <c r="B89" s="50">
        <v>829.08319347199995</v>
      </c>
      <c r="C89" s="50">
        <v>1018.749591795</v>
      </c>
      <c r="D89" s="50">
        <v>393.61864495100002</v>
      </c>
      <c r="E89" s="50">
        <v>381.98969717099999</v>
      </c>
      <c r="F89" s="50">
        <v>441.527088085</v>
      </c>
      <c r="G89" s="45">
        <v>512.62561484900004</v>
      </c>
      <c r="H89" s="45">
        <v>536.87466268599997</v>
      </c>
      <c r="J89" s="51">
        <f t="shared" si="12"/>
        <v>512625614849.00006</v>
      </c>
      <c r="K89" s="51">
        <f t="shared" si="13"/>
        <v>536874662685.99994</v>
      </c>
    </row>
    <row r="90" spans="1:11">
      <c r="A90" s="35" t="s">
        <v>267</v>
      </c>
      <c r="B90" s="49">
        <v>165.546554066</v>
      </c>
      <c r="C90" s="49">
        <v>235.97202495600001</v>
      </c>
      <c r="D90" s="49">
        <v>223.18551741100001</v>
      </c>
      <c r="E90" s="49">
        <v>342.56847452300002</v>
      </c>
      <c r="F90" s="49">
        <v>276.34970514100002</v>
      </c>
      <c r="G90" s="46">
        <v>480.26066286499997</v>
      </c>
      <c r="H90" s="46">
        <v>525.60101953799995</v>
      </c>
      <c r="J90" s="51">
        <f t="shared" si="12"/>
        <v>480260662865</v>
      </c>
      <c r="K90" s="51">
        <f t="shared" si="13"/>
        <v>525601019537.99994</v>
      </c>
    </row>
    <row r="91" spans="1:11">
      <c r="A91" s="39" t="s">
        <v>277</v>
      </c>
      <c r="B91" s="50">
        <v>409.347570873</v>
      </c>
      <c r="C91" s="50">
        <v>431.30989550300001</v>
      </c>
      <c r="D91" s="50">
        <v>383.00324864200002</v>
      </c>
      <c r="E91" s="50">
        <v>303.17101654700002</v>
      </c>
      <c r="F91" s="50">
        <v>376.69522631500001</v>
      </c>
      <c r="G91" s="45">
        <v>697.61899288999996</v>
      </c>
      <c r="H91" s="45">
        <v>463.63545005100002</v>
      </c>
      <c r="J91" s="51">
        <f t="shared" si="12"/>
        <v>697618992890</v>
      </c>
      <c r="K91" s="51">
        <f t="shared" si="13"/>
        <v>463635450051</v>
      </c>
    </row>
    <row r="92" spans="1:11">
      <c r="A92" s="35" t="s">
        <v>275</v>
      </c>
      <c r="B92" s="49">
        <v>289.56490655900001</v>
      </c>
      <c r="C92" s="49">
        <v>357.60179819299998</v>
      </c>
      <c r="D92" s="49">
        <v>252.09944924300001</v>
      </c>
      <c r="E92" s="49">
        <v>345.88837143900003</v>
      </c>
      <c r="F92" s="49">
        <v>389.397636729</v>
      </c>
      <c r="G92" s="46">
        <v>497.71790731599998</v>
      </c>
      <c r="H92" s="46">
        <v>455.58554580200001</v>
      </c>
      <c r="J92" s="51">
        <f t="shared" si="12"/>
        <v>497717907316</v>
      </c>
      <c r="K92" s="51">
        <f t="shared" si="13"/>
        <v>455585545802</v>
      </c>
    </row>
    <row r="93" spans="1:11">
      <c r="A93" s="39" t="s">
        <v>196</v>
      </c>
      <c r="B93" s="50">
        <v>135.631403904</v>
      </c>
      <c r="C93" s="50">
        <v>133.969542158</v>
      </c>
      <c r="D93" s="50">
        <v>112.291014101</v>
      </c>
      <c r="E93" s="50">
        <v>99.126838441999993</v>
      </c>
      <c r="F93" s="50">
        <v>215.44289954300001</v>
      </c>
      <c r="G93" s="45">
        <v>342.90172433100003</v>
      </c>
      <c r="H93" s="45">
        <v>429.70910654900001</v>
      </c>
      <c r="J93" s="51">
        <f t="shared" si="12"/>
        <v>342901724331</v>
      </c>
      <c r="K93" s="51">
        <f t="shared" si="13"/>
        <v>429709106549</v>
      </c>
    </row>
    <row r="94" spans="1:11">
      <c r="A94" s="35" t="s">
        <v>276</v>
      </c>
      <c r="B94" s="49">
        <v>95.207469036000006</v>
      </c>
      <c r="C94" s="49">
        <v>83.960740514999998</v>
      </c>
      <c r="D94" s="49">
        <v>880.71737566900003</v>
      </c>
      <c r="E94" s="49">
        <v>327.50249445899999</v>
      </c>
      <c r="F94" s="49">
        <v>728.87904958199999</v>
      </c>
      <c r="G94" s="46">
        <v>1419.1651267140001</v>
      </c>
      <c r="H94" s="46">
        <v>397.78779108999998</v>
      </c>
      <c r="J94" s="51">
        <f t="shared" si="12"/>
        <v>1419165126714</v>
      </c>
      <c r="K94" s="51">
        <f t="shared" si="13"/>
        <v>397787791090</v>
      </c>
    </row>
    <row r="95" spans="1:11">
      <c r="A95" s="39" t="s">
        <v>280</v>
      </c>
      <c r="B95" s="50">
        <v>201.32501596877003</v>
      </c>
      <c r="C95" s="50">
        <v>250.78480897099999</v>
      </c>
      <c r="D95" s="50">
        <v>466.43007310299998</v>
      </c>
      <c r="E95" s="50">
        <v>226.18752660799998</v>
      </c>
      <c r="F95" s="50">
        <v>212.05336892900002</v>
      </c>
      <c r="G95" s="45">
        <v>420.86411706199999</v>
      </c>
      <c r="H95" s="45">
        <v>368.829414493</v>
      </c>
      <c r="J95" s="51">
        <f t="shared" si="12"/>
        <v>420864117062</v>
      </c>
      <c r="K95" s="51">
        <f t="shared" si="13"/>
        <v>368829414493</v>
      </c>
    </row>
    <row r="96" spans="1:11">
      <c r="A96" s="35" t="s">
        <v>185</v>
      </c>
      <c r="B96" s="49">
        <v>171.694409885</v>
      </c>
      <c r="C96" s="49">
        <v>186.33028892600001</v>
      </c>
      <c r="D96" s="49">
        <v>143.32865943799999</v>
      </c>
      <c r="E96" s="49">
        <v>146.54409063200001</v>
      </c>
      <c r="F96" s="49">
        <v>141.962145894</v>
      </c>
      <c r="G96" s="46">
        <v>362.20051585700003</v>
      </c>
      <c r="H96" s="46">
        <v>362.76532193999998</v>
      </c>
      <c r="J96" s="51">
        <f t="shared" si="12"/>
        <v>362200515857</v>
      </c>
      <c r="K96" s="51">
        <f t="shared" si="13"/>
        <v>362765321940</v>
      </c>
    </row>
    <row r="97" spans="1:11">
      <c r="A97" s="39" t="s">
        <v>271</v>
      </c>
      <c r="B97" s="50">
        <v>96.967462992999998</v>
      </c>
      <c r="C97" s="50">
        <v>230.66205835900001</v>
      </c>
      <c r="D97" s="50">
        <v>225.03005771299999</v>
      </c>
      <c r="E97" s="50">
        <v>160.351239781</v>
      </c>
      <c r="F97" s="50">
        <v>223.22950831700001</v>
      </c>
      <c r="G97" s="45">
        <v>339.47350340200001</v>
      </c>
      <c r="H97" s="45">
        <v>353.91421980799998</v>
      </c>
      <c r="J97" s="51">
        <f t="shared" si="12"/>
        <v>339473503402</v>
      </c>
      <c r="K97" s="51">
        <f t="shared" si="13"/>
        <v>353914219808</v>
      </c>
    </row>
    <row r="98" spans="1:11">
      <c r="A98" s="35" t="s">
        <v>282</v>
      </c>
      <c r="B98" s="49">
        <v>212.88390944599999</v>
      </c>
      <c r="C98" s="49">
        <v>285.417146909</v>
      </c>
      <c r="D98" s="49">
        <v>371.73923016800001</v>
      </c>
      <c r="E98" s="49">
        <v>324.63839283099998</v>
      </c>
      <c r="F98" s="49">
        <v>260.75104087300002</v>
      </c>
      <c r="G98" s="46">
        <v>334.63944533699998</v>
      </c>
      <c r="H98" s="46">
        <v>323.59142042299999</v>
      </c>
      <c r="J98" s="51">
        <f t="shared" si="12"/>
        <v>334639445337</v>
      </c>
      <c r="K98" s="51">
        <f t="shared" si="13"/>
        <v>323591420423</v>
      </c>
    </row>
    <row r="99" spans="1:11">
      <c r="A99" s="39" t="s">
        <v>283</v>
      </c>
      <c r="B99" s="50">
        <v>284.64362503699999</v>
      </c>
      <c r="C99" s="50">
        <v>356.89959789099998</v>
      </c>
      <c r="D99" s="50">
        <v>311.07799999999997</v>
      </c>
      <c r="E99" s="50">
        <v>327.50009532000001</v>
      </c>
      <c r="F99" s="50">
        <v>245.873068343</v>
      </c>
      <c r="G99" s="45">
        <v>386.46516252700002</v>
      </c>
      <c r="H99" s="45">
        <v>302.90143327200002</v>
      </c>
      <c r="J99" s="51">
        <f t="shared" si="12"/>
        <v>386465162527</v>
      </c>
      <c r="K99" s="51">
        <f t="shared" si="13"/>
        <v>302901433272</v>
      </c>
    </row>
    <row r="100" spans="1:11">
      <c r="A100" s="35" t="s">
        <v>281</v>
      </c>
      <c r="B100" s="49">
        <v>0</v>
      </c>
      <c r="C100" s="49">
        <v>0</v>
      </c>
      <c r="D100" s="49">
        <v>21.884891604</v>
      </c>
      <c r="E100" s="49">
        <v>150.61064770999999</v>
      </c>
      <c r="F100" s="49">
        <v>177.973974653</v>
      </c>
      <c r="G100" s="46">
        <v>214.22298737599999</v>
      </c>
      <c r="H100" s="46">
        <v>190.37078307100001</v>
      </c>
      <c r="J100" s="51">
        <f t="shared" si="12"/>
        <v>214222987376</v>
      </c>
      <c r="K100" s="51">
        <f t="shared" si="13"/>
        <v>190370783071</v>
      </c>
    </row>
    <row r="101" spans="1:11">
      <c r="A101" s="35" t="s">
        <v>190</v>
      </c>
      <c r="B101" s="49">
        <v>182.89127556700001</v>
      </c>
      <c r="C101" s="49">
        <v>170.683383878</v>
      </c>
      <c r="D101" s="49">
        <v>142.332603119</v>
      </c>
      <c r="E101" s="49">
        <v>171.520550998</v>
      </c>
      <c r="F101" s="49">
        <v>173.97845612899999</v>
      </c>
      <c r="G101" s="46">
        <v>203.53888283800001</v>
      </c>
      <c r="H101" s="46">
        <v>155.30658894800001</v>
      </c>
      <c r="J101" s="51">
        <f t="shared" si="12"/>
        <v>203538882838</v>
      </c>
      <c r="K101" s="51">
        <f t="shared" si="13"/>
        <v>155306588948</v>
      </c>
    </row>
    <row r="102" spans="1:11">
      <c r="A102" s="39" t="s">
        <v>203</v>
      </c>
      <c r="B102" s="50">
        <v>84.647810288000002</v>
      </c>
      <c r="C102" s="50">
        <v>96.459309301000005</v>
      </c>
      <c r="D102" s="50">
        <v>100.652121353</v>
      </c>
      <c r="E102" s="50">
        <v>108.811841261</v>
      </c>
      <c r="F102" s="50">
        <v>148.53193177100002</v>
      </c>
      <c r="G102" s="45">
        <v>120.208690351</v>
      </c>
      <c r="H102" s="45">
        <v>128.53721917499999</v>
      </c>
      <c r="J102" s="51">
        <f t="shared" si="12"/>
        <v>120208690351</v>
      </c>
      <c r="K102" s="51">
        <f t="shared" si="13"/>
        <v>128537219174.99998</v>
      </c>
    </row>
    <row r="103" spans="1:11">
      <c r="A103" s="35" t="s">
        <v>278</v>
      </c>
      <c r="B103" s="49">
        <v>65.953428391000003</v>
      </c>
      <c r="C103" s="49">
        <v>69.270503704999996</v>
      </c>
      <c r="D103" s="49">
        <v>71.915000000000006</v>
      </c>
      <c r="E103" s="49">
        <v>90</v>
      </c>
      <c r="F103" s="49">
        <v>83.141129558000003</v>
      </c>
      <c r="G103" s="46">
        <v>106.51346817</v>
      </c>
      <c r="H103" s="46">
        <v>85.133450965999998</v>
      </c>
      <c r="J103" s="51">
        <f t="shared" si="12"/>
        <v>106513468170</v>
      </c>
      <c r="K103" s="51">
        <f t="shared" si="13"/>
        <v>85133450966</v>
      </c>
    </row>
    <row r="104" spans="1:11">
      <c r="A104" s="39" t="s">
        <v>274</v>
      </c>
      <c r="B104" s="50">
        <v>85.960048610000001</v>
      </c>
      <c r="C104" s="50">
        <v>93.722399011999997</v>
      </c>
      <c r="D104" s="50">
        <v>73.952235087000005</v>
      </c>
      <c r="E104" s="50">
        <v>49.526122131999998</v>
      </c>
      <c r="F104" s="50">
        <v>46.018722192000006</v>
      </c>
      <c r="G104" s="45">
        <v>71.962289823999996</v>
      </c>
      <c r="H104" s="45">
        <v>79.178463918999995</v>
      </c>
      <c r="J104" s="51">
        <f t="shared" si="12"/>
        <v>71962289824</v>
      </c>
      <c r="K104" s="51">
        <f t="shared" si="13"/>
        <v>79178463919</v>
      </c>
    </row>
    <row r="105" spans="1:11">
      <c r="A105" s="35" t="s">
        <v>195</v>
      </c>
      <c r="B105" s="49">
        <v>10.641999999999999</v>
      </c>
      <c r="C105" s="49">
        <v>8.6308855260000001</v>
      </c>
      <c r="D105" s="49">
        <v>7.0381999999999998</v>
      </c>
      <c r="E105" s="49">
        <v>7.2407899650000003</v>
      </c>
      <c r="F105" s="49">
        <v>7.0943533070000004</v>
      </c>
      <c r="G105" s="46">
        <v>7.8460509409999997</v>
      </c>
      <c r="H105" s="46">
        <v>8</v>
      </c>
      <c r="J105" s="51">
        <f t="shared" si="12"/>
        <v>7846050941</v>
      </c>
      <c r="K105" s="51">
        <f t="shared" si="13"/>
        <v>8000000000</v>
      </c>
    </row>
    <row r="106" spans="1:11">
      <c r="A106" s="16" t="s">
        <v>130</v>
      </c>
      <c r="B106" s="52">
        <f t="shared" ref="B106" si="14">SUM(B76:B105)</f>
        <v>41141.051917831166</v>
      </c>
      <c r="C106" s="52">
        <f t="shared" ref="C106" si="15">SUM(C76:C105)</f>
        <v>40418.517539097433</v>
      </c>
      <c r="D106" s="52">
        <f t="shared" ref="D106" si="16">SUM(D76:D105)</f>
        <v>38621.701515496905</v>
      </c>
      <c r="E106" s="52">
        <f t="shared" ref="E106" si="17">SUM(E76:E105)</f>
        <v>41797.831084842001</v>
      </c>
      <c r="F106" s="52">
        <f t="shared" ref="F106" si="18">SUM(F76:F105)</f>
        <v>43764.039284272003</v>
      </c>
      <c r="G106" s="47">
        <f>SUM(G76:G105)</f>
        <v>58624.967972826991</v>
      </c>
      <c r="H106" s="47">
        <f>SUM(H76:H105)</f>
        <v>62248.609438082996</v>
      </c>
    </row>
  </sheetData>
  <mergeCells count="27">
    <mergeCell ref="G38:G39"/>
    <mergeCell ref="H38:H39"/>
    <mergeCell ref="A74:A75"/>
    <mergeCell ref="B74:B75"/>
    <mergeCell ref="C74:C75"/>
    <mergeCell ref="D74:D75"/>
    <mergeCell ref="E74:E75"/>
    <mergeCell ref="F74:F75"/>
    <mergeCell ref="G74:G75"/>
    <mergeCell ref="H74:H75"/>
    <mergeCell ref="A38:A39"/>
    <mergeCell ref="B38:B39"/>
    <mergeCell ref="C38:C39"/>
    <mergeCell ref="D38:D39"/>
    <mergeCell ref="E38:E39"/>
    <mergeCell ref="F38:F39"/>
    <mergeCell ref="I2:I3"/>
    <mergeCell ref="J2:J3"/>
    <mergeCell ref="K2:K3"/>
    <mergeCell ref="A2:A3"/>
    <mergeCell ref="G2:G3"/>
    <mergeCell ref="H2:H3"/>
    <mergeCell ref="B2:B3"/>
    <mergeCell ref="C2:C3"/>
    <mergeCell ref="D2:D3"/>
    <mergeCell ref="E2:E3"/>
    <mergeCell ref="F2:F3"/>
  </mergeCells>
  <pageMargins left="0.7" right="0.7" top="0.75" bottom="0.75" header="0.3" footer="0.3"/>
  <ignoredErrors>
    <ignoredError sqref="B34:H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showGridLines="0" topLeftCell="A6" zoomScale="77" zoomScaleNormal="77" workbookViewId="0">
      <selection activeCell="K55" sqref="K55:P57"/>
    </sheetView>
  </sheetViews>
  <sheetFormatPr baseColWidth="10" defaultColWidth="11.42578125" defaultRowHeight="15"/>
  <cols>
    <col min="1" max="1" width="68.42578125" bestFit="1" customWidth="1"/>
    <col min="2" max="2" width="13.85546875" customWidth="1"/>
    <col min="3" max="3" width="15.140625" customWidth="1"/>
    <col min="4" max="4" width="10.42578125" bestFit="1" customWidth="1"/>
    <col min="5" max="5" width="16.140625" customWidth="1"/>
    <col min="6" max="6" width="12.7109375" customWidth="1"/>
  </cols>
  <sheetData>
    <row r="1" spans="1:6" ht="29.25" customHeight="1">
      <c r="A1" s="102" t="s">
        <v>287</v>
      </c>
      <c r="B1" s="102">
        <v>2024</v>
      </c>
      <c r="C1" s="102">
        <v>2024</v>
      </c>
      <c r="D1" s="103" t="s">
        <v>288</v>
      </c>
      <c r="E1" s="103" t="s">
        <v>289</v>
      </c>
      <c r="F1" s="103" t="s">
        <v>290</v>
      </c>
    </row>
    <row r="2" spans="1:6">
      <c r="A2" s="105" t="s">
        <v>195</v>
      </c>
      <c r="B2" s="7">
        <v>170513000000</v>
      </c>
      <c r="C2" s="7">
        <f t="shared" ref="C2:C33" si="0">+B2*-1</f>
        <v>-170513000000</v>
      </c>
      <c r="D2" s="7">
        <v>197068191002</v>
      </c>
      <c r="E2" s="7">
        <v>104452080361.8</v>
      </c>
      <c r="F2" s="7">
        <v>97627789965</v>
      </c>
    </row>
    <row r="3" spans="1:6">
      <c r="A3" s="105" t="s">
        <v>182</v>
      </c>
      <c r="B3" s="7">
        <v>486852288181.25665</v>
      </c>
      <c r="C3" s="7">
        <f t="shared" si="0"/>
        <v>-486852288181.25665</v>
      </c>
      <c r="D3" s="7">
        <v>399849008073</v>
      </c>
      <c r="E3" s="7">
        <v>339666352688.59998</v>
      </c>
      <c r="F3" s="7">
        <v>350968983876</v>
      </c>
    </row>
    <row r="4" spans="1:6">
      <c r="A4" s="105" t="s">
        <v>189</v>
      </c>
      <c r="B4" s="7">
        <v>577994406489</v>
      </c>
      <c r="C4" s="7">
        <f t="shared" si="0"/>
        <v>-577994406489</v>
      </c>
      <c r="D4" s="7">
        <v>582761653182</v>
      </c>
      <c r="E4" s="7">
        <v>447182795815.59998</v>
      </c>
      <c r="F4" s="7">
        <v>412114986245</v>
      </c>
    </row>
    <row r="5" spans="1:6">
      <c r="A5" s="105" t="s">
        <v>206</v>
      </c>
      <c r="B5" s="7">
        <v>779426705513.71997</v>
      </c>
      <c r="C5" s="7">
        <f t="shared" si="0"/>
        <v>-779426705513.71997</v>
      </c>
      <c r="D5" s="7">
        <v>883813069162</v>
      </c>
      <c r="E5" s="7">
        <v>639332614599.80005</v>
      </c>
      <c r="F5" s="7">
        <v>499630371065</v>
      </c>
    </row>
    <row r="6" spans="1:6">
      <c r="A6" s="105" t="s">
        <v>184</v>
      </c>
      <c r="B6" s="7">
        <v>1194371725483</v>
      </c>
      <c r="C6" s="7">
        <f t="shared" si="0"/>
        <v>-1194371725483</v>
      </c>
      <c r="D6" s="7">
        <v>1104955000000</v>
      </c>
      <c r="E6" s="7">
        <v>470975430669.20001</v>
      </c>
      <c r="F6" s="7">
        <v>383014478751</v>
      </c>
    </row>
    <row r="7" spans="1:6">
      <c r="A7" s="105" t="s">
        <v>187</v>
      </c>
      <c r="B7" s="7">
        <v>949464382047</v>
      </c>
      <c r="C7" s="7">
        <f t="shared" si="0"/>
        <v>-949464382047</v>
      </c>
      <c r="D7" s="7">
        <v>1314373395667</v>
      </c>
      <c r="E7" s="7">
        <v>459248379350.20001</v>
      </c>
      <c r="F7" s="7">
        <v>429800784122</v>
      </c>
    </row>
    <row r="8" spans="1:6">
      <c r="A8" s="105" t="s">
        <v>183</v>
      </c>
      <c r="B8" s="7">
        <v>1453866872945.5205</v>
      </c>
      <c r="C8" s="7">
        <f t="shared" si="0"/>
        <v>-1453866872945.5205</v>
      </c>
      <c r="D8" s="7">
        <v>1468783399957</v>
      </c>
      <c r="E8" s="7">
        <v>734652699105.19995</v>
      </c>
      <c r="F8" s="7">
        <v>647367000000</v>
      </c>
    </row>
    <row r="9" spans="1:6">
      <c r="A9" s="105" t="s">
        <v>185</v>
      </c>
      <c r="B9" s="7">
        <v>810227590589</v>
      </c>
      <c r="C9" s="7">
        <f t="shared" si="0"/>
        <v>-810227590589</v>
      </c>
      <c r="D9" s="7">
        <v>1477582742317</v>
      </c>
      <c r="E9" s="7">
        <v>536238881941.59998</v>
      </c>
      <c r="F9" s="7">
        <v>384671257987</v>
      </c>
    </row>
    <row r="10" spans="1:6">
      <c r="A10" s="105" t="s">
        <v>194</v>
      </c>
      <c r="B10" s="7">
        <v>1045888642159</v>
      </c>
      <c r="C10" s="7">
        <f t="shared" si="0"/>
        <v>-1045888642159</v>
      </c>
      <c r="D10" s="7">
        <v>1640455285328</v>
      </c>
      <c r="E10" s="7">
        <v>1060530661259.4</v>
      </c>
      <c r="F10" s="7">
        <v>1001620055120</v>
      </c>
    </row>
    <row r="11" spans="1:6">
      <c r="A11" s="105" t="s">
        <v>203</v>
      </c>
      <c r="B11" s="7">
        <v>2543797193831</v>
      </c>
      <c r="C11" s="7">
        <f t="shared" si="0"/>
        <v>-2543797193831</v>
      </c>
      <c r="D11" s="7">
        <v>1700654484055</v>
      </c>
      <c r="E11" s="7">
        <v>917585701856.59998</v>
      </c>
      <c r="F11" s="7">
        <v>622602510556</v>
      </c>
    </row>
    <row r="12" spans="1:6">
      <c r="A12" s="105" t="s">
        <v>204</v>
      </c>
      <c r="B12" s="7">
        <v>1634795293235</v>
      </c>
      <c r="C12" s="7">
        <f t="shared" si="0"/>
        <v>-1634795293235</v>
      </c>
      <c r="D12" s="7">
        <v>1769637623725</v>
      </c>
      <c r="E12" s="7">
        <v>1801957801031.8</v>
      </c>
      <c r="F12" s="7">
        <v>1558548428152</v>
      </c>
    </row>
    <row r="13" spans="1:6">
      <c r="A13" s="105" t="s">
        <v>181</v>
      </c>
      <c r="B13" s="7">
        <v>2007574399953.189</v>
      </c>
      <c r="C13" s="7">
        <f t="shared" si="0"/>
        <v>-2007574399953.189</v>
      </c>
      <c r="D13" s="7">
        <v>2057372058436</v>
      </c>
      <c r="E13" s="7">
        <v>1093543641905.4</v>
      </c>
      <c r="F13" s="7">
        <v>959165017620</v>
      </c>
    </row>
    <row r="14" spans="1:6">
      <c r="A14" s="105" t="s">
        <v>200</v>
      </c>
      <c r="B14" s="7">
        <v>1987504707460.3303</v>
      </c>
      <c r="C14" s="7">
        <f t="shared" si="0"/>
        <v>-1987504707460.3303</v>
      </c>
      <c r="D14" s="7">
        <v>2064567884360</v>
      </c>
      <c r="E14" s="7">
        <v>4742272062075.9512</v>
      </c>
      <c r="F14" s="7">
        <v>1646805678940</v>
      </c>
    </row>
    <row r="15" spans="1:6">
      <c r="A15" s="105" t="s">
        <v>201</v>
      </c>
      <c r="B15" s="7">
        <v>2445871949101</v>
      </c>
      <c r="C15" s="7">
        <f t="shared" si="0"/>
        <v>-2445871949101</v>
      </c>
      <c r="D15" s="7">
        <v>2410168926637</v>
      </c>
      <c r="E15" s="7">
        <v>1006134970696.6</v>
      </c>
      <c r="F15" s="7">
        <v>503671049092</v>
      </c>
    </row>
    <row r="16" spans="1:6">
      <c r="A16" s="105" t="s">
        <v>196</v>
      </c>
      <c r="B16" s="7">
        <v>3117802009221</v>
      </c>
      <c r="C16" s="7">
        <f t="shared" si="0"/>
        <v>-3117802009221</v>
      </c>
      <c r="D16" s="7">
        <v>3697689654269</v>
      </c>
      <c r="E16" s="7">
        <v>1915045880530.3999</v>
      </c>
      <c r="F16" s="7">
        <v>1645957504660</v>
      </c>
    </row>
    <row r="17" spans="1:6" s="68" customFormat="1">
      <c r="A17" s="105" t="s">
        <v>207</v>
      </c>
      <c r="B17" s="7">
        <v>2511702519917</v>
      </c>
      <c r="C17" s="7">
        <f t="shared" si="0"/>
        <v>-2511702519917</v>
      </c>
      <c r="D17" s="7">
        <v>3912124063366</v>
      </c>
      <c r="E17" s="7">
        <v>1963014542442.3999</v>
      </c>
      <c r="F17" s="7">
        <v>1391776560443</v>
      </c>
    </row>
    <row r="18" spans="1:6" s="68" customFormat="1">
      <c r="A18" s="106" t="s">
        <v>291</v>
      </c>
      <c r="B18" s="107">
        <f>+SUM(B2:B17)</f>
        <v>23717653686126.016</v>
      </c>
      <c r="C18" s="107">
        <f t="shared" si="0"/>
        <v>-23717653686126.016</v>
      </c>
      <c r="D18" s="107">
        <f>+SUM(D2:D17)</f>
        <v>26681856439536</v>
      </c>
      <c r="E18" s="107">
        <f>+SUM(E2:E17)</f>
        <v>18231834496330.551</v>
      </c>
      <c r="F18" s="107">
        <f>+SUM(F2:F17)</f>
        <v>12535342456594</v>
      </c>
    </row>
    <row r="19" spans="1:6">
      <c r="A19" s="105" t="s">
        <v>199</v>
      </c>
      <c r="B19" s="7">
        <v>4359780878127</v>
      </c>
      <c r="C19" s="7">
        <f t="shared" si="0"/>
        <v>-4359780878127</v>
      </c>
      <c r="D19" s="7">
        <v>4456931660645</v>
      </c>
      <c r="E19" s="7">
        <v>2443461370863</v>
      </c>
      <c r="F19" s="7">
        <v>1899029755191</v>
      </c>
    </row>
    <row r="20" spans="1:6">
      <c r="A20" s="105" t="s">
        <v>197</v>
      </c>
      <c r="B20" s="7">
        <v>4470779866998</v>
      </c>
      <c r="C20" s="7">
        <f t="shared" si="0"/>
        <v>-4470779866998</v>
      </c>
      <c r="D20" s="7">
        <v>5191686148615</v>
      </c>
      <c r="E20" s="7">
        <v>2283578647861.7998</v>
      </c>
      <c r="F20" s="7">
        <v>2263008177069</v>
      </c>
    </row>
    <row r="21" spans="1:6">
      <c r="A21" s="105" t="s">
        <v>190</v>
      </c>
      <c r="B21" s="7">
        <v>5790032642340</v>
      </c>
      <c r="C21" s="7">
        <f t="shared" si="0"/>
        <v>-5790032642340</v>
      </c>
      <c r="D21" s="7">
        <v>6806486794363</v>
      </c>
      <c r="E21" s="7">
        <v>3139703282391.3999</v>
      </c>
      <c r="F21" s="7">
        <v>2745880531730.9995</v>
      </c>
    </row>
    <row r="22" spans="1:6">
      <c r="A22" s="105" t="s">
        <v>180</v>
      </c>
      <c r="B22" s="7">
        <v>5427811214639.2568</v>
      </c>
      <c r="C22" s="7">
        <f t="shared" si="0"/>
        <v>-5427811214639.2568</v>
      </c>
      <c r="D22" s="7">
        <v>9162223192810</v>
      </c>
      <c r="E22" s="7">
        <v>4179766578878.6001</v>
      </c>
      <c r="F22" s="7">
        <v>3869485738111</v>
      </c>
    </row>
    <row r="23" spans="1:6">
      <c r="A23" s="105" t="s">
        <v>210</v>
      </c>
      <c r="B23" s="7">
        <v>7949636377425</v>
      </c>
      <c r="C23" s="7">
        <f t="shared" si="0"/>
        <v>-7949636377425</v>
      </c>
      <c r="D23" s="7">
        <v>9587417777949</v>
      </c>
      <c r="E23" s="7">
        <v>4824952047546</v>
      </c>
      <c r="F23" s="7">
        <v>4150672124310</v>
      </c>
    </row>
    <row r="24" spans="1:6">
      <c r="A24" s="105" t="s">
        <v>202</v>
      </c>
      <c r="B24" s="7">
        <v>8307953885163</v>
      </c>
      <c r="C24" s="7">
        <f t="shared" si="0"/>
        <v>-8307953885163</v>
      </c>
      <c r="D24" s="7">
        <v>9634272367971</v>
      </c>
      <c r="E24" s="7">
        <v>5044197855856.2002</v>
      </c>
      <c r="F24" s="7">
        <v>4676900083947</v>
      </c>
    </row>
    <row r="25" spans="1:6">
      <c r="A25" s="105" t="s">
        <v>292</v>
      </c>
      <c r="B25" s="7">
        <v>9219372045275</v>
      </c>
      <c r="C25" s="7">
        <f t="shared" si="0"/>
        <v>-9219372045275</v>
      </c>
      <c r="D25" s="7">
        <v>10755027234518</v>
      </c>
      <c r="E25" s="7">
        <v>7011188673389</v>
      </c>
      <c r="F25" s="7">
        <v>6536609219801</v>
      </c>
    </row>
    <row r="26" spans="1:6">
      <c r="A26" s="105" t="s">
        <v>198</v>
      </c>
      <c r="B26" s="7">
        <v>9027518018496.8672</v>
      </c>
      <c r="C26" s="7">
        <f t="shared" si="0"/>
        <v>-9027518018496.8672</v>
      </c>
      <c r="D26" s="7">
        <v>12567731642327</v>
      </c>
      <c r="E26" s="7">
        <v>4902281119487.1797</v>
      </c>
      <c r="F26" s="7">
        <v>4012537771226</v>
      </c>
    </row>
    <row r="27" spans="1:6">
      <c r="A27" s="105" t="s">
        <v>193</v>
      </c>
      <c r="B27" s="7">
        <v>9507381971197</v>
      </c>
      <c r="C27" s="7">
        <f t="shared" si="0"/>
        <v>-9507381971197</v>
      </c>
      <c r="D27" s="7">
        <v>15004537461291</v>
      </c>
      <c r="E27" s="7">
        <v>10639590859690.801</v>
      </c>
      <c r="F27" s="7">
        <v>4966114393700</v>
      </c>
    </row>
    <row r="28" spans="1:6">
      <c r="A28" s="105" t="s">
        <v>209</v>
      </c>
      <c r="B28" s="7">
        <v>13012876030805.924</v>
      </c>
      <c r="C28" s="7">
        <f t="shared" si="0"/>
        <v>-13012876030805.924</v>
      </c>
      <c r="D28" s="7">
        <v>15204582170381</v>
      </c>
      <c r="E28" s="7">
        <v>8977661540393.8008</v>
      </c>
      <c r="F28" s="7">
        <v>7633186440715</v>
      </c>
    </row>
    <row r="29" spans="1:6">
      <c r="A29" s="105" t="s">
        <v>208</v>
      </c>
      <c r="B29" s="7">
        <v>38884635973703.383</v>
      </c>
      <c r="C29" s="7">
        <f t="shared" si="0"/>
        <v>-38884635973703.383</v>
      </c>
      <c r="D29" s="7">
        <v>46136941680781</v>
      </c>
      <c r="E29" s="7">
        <v>29809326174814</v>
      </c>
      <c r="F29" s="7">
        <v>28041535374478</v>
      </c>
    </row>
    <row r="30" spans="1:6">
      <c r="A30" s="105" t="s">
        <v>191</v>
      </c>
      <c r="B30" s="7">
        <v>47486832984182.625</v>
      </c>
      <c r="C30" s="7">
        <f t="shared" si="0"/>
        <v>-47486832984182.625</v>
      </c>
      <c r="D30" s="7">
        <v>49638716523378</v>
      </c>
      <c r="E30" s="7">
        <v>21365572207826.23</v>
      </c>
      <c r="F30" s="7">
        <v>10531627512542</v>
      </c>
    </row>
    <row r="31" spans="1:6">
      <c r="A31" s="105" t="s">
        <v>186</v>
      </c>
      <c r="B31" s="7">
        <v>47814673877646.875</v>
      </c>
      <c r="C31" s="7">
        <f t="shared" si="0"/>
        <v>-47814673877646.875</v>
      </c>
      <c r="D31" s="7">
        <v>55288436972947</v>
      </c>
      <c r="E31" s="7">
        <v>36325209858107.008</v>
      </c>
      <c r="F31" s="7">
        <v>33563948275936.402</v>
      </c>
    </row>
    <row r="32" spans="1:6">
      <c r="A32" s="105" t="s">
        <v>205</v>
      </c>
      <c r="B32" s="7">
        <v>52385468850729.055</v>
      </c>
      <c r="C32" s="7">
        <f t="shared" si="0"/>
        <v>-52385468850729.055</v>
      </c>
      <c r="D32" s="7">
        <v>61503058919318</v>
      </c>
      <c r="E32" s="7">
        <v>35179821257552.813</v>
      </c>
      <c r="F32" s="7">
        <v>29606450855766</v>
      </c>
    </row>
    <row r="33" spans="1:6">
      <c r="A33" s="105" t="s">
        <v>188</v>
      </c>
      <c r="B33" s="7">
        <v>56983648342704</v>
      </c>
      <c r="C33" s="7">
        <f t="shared" si="0"/>
        <v>-56983648342704</v>
      </c>
      <c r="D33" s="7">
        <v>70455680811690</v>
      </c>
      <c r="E33" s="7">
        <v>44414629794279</v>
      </c>
      <c r="F33" s="7">
        <v>41444081077227</v>
      </c>
    </row>
    <row r="34" spans="1:6">
      <c r="A34" s="39"/>
      <c r="B34" s="40"/>
      <c r="C34" s="40"/>
      <c r="D34" s="40"/>
      <c r="E34" s="40"/>
      <c r="F34" s="40"/>
    </row>
    <row r="35" spans="1:6">
      <c r="A35" s="104" t="s">
        <v>130</v>
      </c>
      <c r="B35" s="101">
        <f t="shared" ref="B35" si="1">SUM(B18:B33)</f>
        <v>344346056645559</v>
      </c>
      <c r="C35" s="101">
        <f>SUM(C18:C33)</f>
        <v>-344346056645559</v>
      </c>
      <c r="D35" s="101">
        <f>SUM(D18:D33)</f>
        <v>408075587798520</v>
      </c>
      <c r="E35" s="101">
        <f t="shared" ref="E35:F35" si="2">SUM(E18:E33)</f>
        <v>238772775765267.38</v>
      </c>
      <c r="F35" s="101">
        <f t="shared" si="2"/>
        <v>198476409788344.41</v>
      </c>
    </row>
    <row r="36" spans="1:6">
      <c r="A36" s="108" t="s">
        <v>293</v>
      </c>
      <c r="B36" s="109">
        <f t="shared" ref="B36:F36" si="3">+B35/1000000000000</f>
        <v>344.34605664555897</v>
      </c>
      <c r="C36" s="109">
        <f t="shared" si="3"/>
        <v>-344.34605664555897</v>
      </c>
      <c r="D36" s="109">
        <f t="shared" si="3"/>
        <v>408.07558779852002</v>
      </c>
      <c r="E36" s="109">
        <f>+E35/1000000000000</f>
        <v>238.77277576526737</v>
      </c>
      <c r="F36" s="109">
        <f t="shared" si="3"/>
        <v>198.4764097883444</v>
      </c>
    </row>
    <row r="37" spans="1:6">
      <c r="A37" s="108" t="s">
        <v>294</v>
      </c>
      <c r="B37" s="110"/>
      <c r="C37" s="110"/>
      <c r="D37" s="110"/>
      <c r="E37" s="111">
        <f>+D35/E35-1</f>
        <v>0.70905408495854139</v>
      </c>
      <c r="F37" s="110"/>
    </row>
    <row r="38" spans="1:6">
      <c r="A38" s="108" t="s">
        <v>295</v>
      </c>
      <c r="B38" s="110"/>
      <c r="C38" s="110"/>
      <c r="D38" s="110"/>
      <c r="E38" s="112">
        <f>+D35/B35-1</f>
        <v>0.18507408440735773</v>
      </c>
      <c r="F38" s="110"/>
    </row>
    <row r="39" spans="1:6">
      <c r="A39" s="108" t="s">
        <v>296</v>
      </c>
      <c r="B39" s="110"/>
      <c r="C39" s="110"/>
      <c r="D39" s="110"/>
      <c r="E39" s="112">
        <f>+D35/F35-1</f>
        <v>1.0560407568521244</v>
      </c>
      <c r="F39" s="110"/>
    </row>
    <row r="45" spans="1:6" ht="37.5" customHeight="1">
      <c r="A45" s="115" t="s">
        <v>70</v>
      </c>
      <c r="B45" s="116" t="s">
        <v>297</v>
      </c>
      <c r="C45" s="116" t="s">
        <v>298</v>
      </c>
      <c r="D45" s="117" t="s">
        <v>299</v>
      </c>
      <c r="E45" s="117" t="s">
        <v>300</v>
      </c>
    </row>
    <row r="46" spans="1:6">
      <c r="A46" s="72" t="s">
        <v>195</v>
      </c>
      <c r="B46" s="118">
        <v>104452080361.8</v>
      </c>
      <c r="C46" s="118">
        <v>97627789965</v>
      </c>
      <c r="D46" s="118">
        <v>170513000000</v>
      </c>
      <c r="E46" s="118">
        <v>197068191002</v>
      </c>
    </row>
    <row r="47" spans="1:6">
      <c r="A47" s="72" t="s">
        <v>182</v>
      </c>
      <c r="B47" s="118">
        <v>339666352688.59998</v>
      </c>
      <c r="C47" s="118">
        <v>350968983876</v>
      </c>
      <c r="D47" s="118">
        <v>486852288181.25665</v>
      </c>
      <c r="E47" s="118">
        <v>399849008073</v>
      </c>
    </row>
    <row r="48" spans="1:6">
      <c r="A48" s="72" t="s">
        <v>189</v>
      </c>
      <c r="B48" s="118">
        <v>447182795815.59998</v>
      </c>
      <c r="C48" s="118">
        <v>412114986245</v>
      </c>
      <c r="D48" s="118">
        <v>577994406489</v>
      </c>
      <c r="E48" s="118">
        <v>582761653182</v>
      </c>
    </row>
    <row r="49" spans="1:5">
      <c r="A49" s="72" t="s">
        <v>206</v>
      </c>
      <c r="B49" s="118">
        <v>639332614599.80005</v>
      </c>
      <c r="C49" s="118">
        <v>499630371065</v>
      </c>
      <c r="D49" s="118">
        <v>779426705513.71997</v>
      </c>
      <c r="E49" s="118">
        <v>883813069162</v>
      </c>
    </row>
    <row r="50" spans="1:5">
      <c r="A50" s="72" t="s">
        <v>184</v>
      </c>
      <c r="B50" s="118">
        <v>470975430669.20001</v>
      </c>
      <c r="C50" s="118">
        <v>383014478751</v>
      </c>
      <c r="D50" s="118">
        <v>1194371725483</v>
      </c>
      <c r="E50" s="118">
        <v>1104955000000</v>
      </c>
    </row>
    <row r="51" spans="1:5">
      <c r="A51" s="72" t="s">
        <v>187</v>
      </c>
      <c r="B51" s="118">
        <v>459248379350.20001</v>
      </c>
      <c r="C51" s="118">
        <v>429800784122</v>
      </c>
      <c r="D51" s="118">
        <v>949464382047</v>
      </c>
      <c r="E51" s="118">
        <v>1314373395667</v>
      </c>
    </row>
    <row r="52" spans="1:5">
      <c r="A52" s="72" t="s">
        <v>183</v>
      </c>
      <c r="B52" s="118">
        <v>734652699105.19995</v>
      </c>
      <c r="C52" s="118">
        <v>647367000000</v>
      </c>
      <c r="D52" s="118">
        <v>1453866872945.5205</v>
      </c>
      <c r="E52" s="118">
        <v>1468783399957</v>
      </c>
    </row>
    <row r="53" spans="1:5">
      <c r="A53" s="72" t="s">
        <v>185</v>
      </c>
      <c r="B53" s="118">
        <v>536238881941.59998</v>
      </c>
      <c r="C53" s="118">
        <v>384671257987</v>
      </c>
      <c r="D53" s="118">
        <v>810227590589</v>
      </c>
      <c r="E53" s="118">
        <v>1477582742317</v>
      </c>
    </row>
    <row r="54" spans="1:5">
      <c r="A54" s="72" t="s">
        <v>194</v>
      </c>
      <c r="B54" s="118">
        <v>1060530661259.4</v>
      </c>
      <c r="C54" s="118">
        <v>1001620055120</v>
      </c>
      <c r="D54" s="118">
        <v>1045888642159</v>
      </c>
      <c r="E54" s="118">
        <v>1640455285328</v>
      </c>
    </row>
    <row r="55" spans="1:5">
      <c r="A55" s="72" t="s">
        <v>203</v>
      </c>
      <c r="B55" s="118">
        <v>917585701856.59998</v>
      </c>
      <c r="C55" s="118">
        <v>622602510556</v>
      </c>
      <c r="D55" s="118">
        <v>2543797193831</v>
      </c>
      <c r="E55" s="118">
        <v>1700654484055</v>
      </c>
    </row>
    <row r="56" spans="1:5">
      <c r="A56" s="72" t="s">
        <v>204</v>
      </c>
      <c r="B56" s="118">
        <v>1801957801031.8</v>
      </c>
      <c r="C56" s="118">
        <v>1558548428152</v>
      </c>
      <c r="D56" s="118">
        <v>1634795293235</v>
      </c>
      <c r="E56" s="118">
        <v>1769637623725</v>
      </c>
    </row>
    <row r="57" spans="1:5">
      <c r="A57" s="72" t="s">
        <v>181</v>
      </c>
      <c r="B57" s="118">
        <v>1093543641905.4</v>
      </c>
      <c r="C57" s="118">
        <v>959165017620</v>
      </c>
      <c r="D57" s="118">
        <v>2007574399953.189</v>
      </c>
      <c r="E57" s="118">
        <v>2057372058436</v>
      </c>
    </row>
    <row r="58" spans="1:5">
      <c r="A58" s="72" t="s">
        <v>200</v>
      </c>
      <c r="B58" s="118">
        <v>4742272062075.9512</v>
      </c>
      <c r="C58" s="118">
        <v>1646805678940</v>
      </c>
      <c r="D58" s="118">
        <v>1987504707460.3303</v>
      </c>
      <c r="E58" s="118">
        <v>2064567884360</v>
      </c>
    </row>
    <row r="59" spans="1:5">
      <c r="A59" s="72" t="s">
        <v>201</v>
      </c>
      <c r="B59" s="118">
        <v>1006134970696.6</v>
      </c>
      <c r="C59" s="118">
        <v>503671049092</v>
      </c>
      <c r="D59" s="118">
        <v>2445871949101</v>
      </c>
      <c r="E59" s="118">
        <v>2410168926637</v>
      </c>
    </row>
    <row r="60" spans="1:5">
      <c r="A60" s="72" t="s">
        <v>196</v>
      </c>
      <c r="B60" s="118">
        <v>1915045880530.3999</v>
      </c>
      <c r="C60" s="118">
        <v>1645957504660</v>
      </c>
      <c r="D60" s="118">
        <v>3117802009221</v>
      </c>
      <c r="E60" s="118">
        <v>3697689654269</v>
      </c>
    </row>
    <row r="61" spans="1:5">
      <c r="A61" s="72" t="s">
        <v>207</v>
      </c>
      <c r="B61" s="118">
        <v>1963014542442.3999</v>
      </c>
      <c r="C61" s="118">
        <v>1391776560443</v>
      </c>
      <c r="D61" s="118">
        <v>2511702519917</v>
      </c>
      <c r="E61" s="118">
        <v>3912124063366</v>
      </c>
    </row>
    <row r="62" spans="1:5">
      <c r="A62" s="115" t="s">
        <v>130</v>
      </c>
      <c r="B62" s="119">
        <f t="shared" ref="B62:C62" si="4">+SUM(B46:B61)</f>
        <v>18231834496330.551</v>
      </c>
      <c r="C62" s="119">
        <f t="shared" si="4"/>
        <v>12535342456594</v>
      </c>
      <c r="D62" s="119">
        <f>+SUM(D46:D61)</f>
        <v>23717653686126.016</v>
      </c>
      <c r="E62" s="119">
        <f>+SUM(E46:E61)</f>
        <v>26681856439536</v>
      </c>
    </row>
    <row r="63" spans="1:5" ht="15.75">
      <c r="A63" s="70" t="s">
        <v>301</v>
      </c>
    </row>
  </sheetData>
  <autoFilter ref="A1:D1" xr:uid="{00000000-0009-0000-0000-000007000000}">
    <sortState xmlns:xlrd2="http://schemas.microsoft.com/office/spreadsheetml/2017/richdata2" ref="A2:D32">
      <sortCondition ref="D1"/>
    </sortState>
  </autoFilter>
  <phoneticPr fontId="70" type="noConversion"/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B1B9-FB93-4936-8741-F15CF6E01087}">
  <dimension ref="A1:J22"/>
  <sheetViews>
    <sheetView showGridLines="0" workbookViewId="0">
      <selection activeCell="A10" sqref="A10"/>
    </sheetView>
  </sheetViews>
  <sheetFormatPr baseColWidth="10" defaultColWidth="11.42578125" defaultRowHeight="15"/>
  <cols>
    <col min="1" max="1" width="41.5703125" customWidth="1"/>
    <col min="2" max="6" width="15.42578125" customWidth="1"/>
  </cols>
  <sheetData>
    <row r="1" spans="1:10" ht="17.25">
      <c r="A1" t="s">
        <v>302</v>
      </c>
      <c r="I1" s="126">
        <v>2024</v>
      </c>
      <c r="J1" s="126">
        <v>2025</v>
      </c>
    </row>
    <row r="2" spans="1:10" ht="17.25">
      <c r="I2" s="127">
        <v>1684372.7457129182</v>
      </c>
      <c r="J2" s="127">
        <v>1779913.5870196747</v>
      </c>
    </row>
    <row r="3" spans="1:10" ht="15" customHeight="1">
      <c r="A3" s="383" t="s">
        <v>303</v>
      </c>
      <c r="B3" s="383" t="s">
        <v>304</v>
      </c>
      <c r="C3" s="383"/>
      <c r="D3" s="383" t="s">
        <v>168</v>
      </c>
      <c r="E3" s="383" t="s">
        <v>305</v>
      </c>
      <c r="F3" s="383"/>
    </row>
    <row r="4" spans="1:10">
      <c r="A4" s="383"/>
      <c r="B4" s="130">
        <v>2024</v>
      </c>
      <c r="C4" s="130">
        <v>2025</v>
      </c>
      <c r="D4" s="383"/>
      <c r="E4" s="130">
        <v>2024</v>
      </c>
      <c r="F4" s="130">
        <v>2025</v>
      </c>
    </row>
    <row r="5" spans="1:10">
      <c r="A5" s="128" t="s">
        <v>306</v>
      </c>
      <c r="B5" s="129">
        <f>+SUM(B6:B9)</f>
        <v>476540.55964514805</v>
      </c>
      <c r="C5" s="129">
        <f>+SUM(C6:C10)</f>
        <v>483698.67037365737</v>
      </c>
      <c r="D5" s="133">
        <f>+C5/B5-1</f>
        <v>1.5020989470108326E-2</v>
      </c>
      <c r="E5" s="137">
        <f>+(B5/$I$2)*100</f>
        <v>28.291870719117469</v>
      </c>
      <c r="F5" s="137">
        <f>+(C5/$J$2)*100</f>
        <v>27.175401879120027</v>
      </c>
    </row>
    <row r="6" spans="1:10">
      <c r="A6" s="132" t="s">
        <v>36</v>
      </c>
      <c r="B6" s="125">
        <v>317400.20600000006</v>
      </c>
      <c r="C6" s="125">
        <v>305777.92840839899</v>
      </c>
      <c r="D6" s="134">
        <f t="shared" ref="D6:D12" si="0">+C6/B6-1</f>
        <v>-3.6617107903203716E-2</v>
      </c>
      <c r="E6" s="138">
        <f t="shared" ref="E6:E12" si="1">+(B6/$I$2)*100</f>
        <v>18.843822236369601</v>
      </c>
      <c r="F6" s="138">
        <f>+(C6/$J$2)*100</f>
        <v>17.179369304124481</v>
      </c>
    </row>
    <row r="7" spans="1:10">
      <c r="A7" s="132" t="s">
        <v>15</v>
      </c>
      <c r="B7" s="125">
        <v>140825.97895795701</v>
      </c>
      <c r="C7" s="125">
        <v>155769.58022453837</v>
      </c>
      <c r="D7" s="134">
        <f t="shared" si="0"/>
        <v>0.10611395267518575</v>
      </c>
      <c r="E7" s="138">
        <f t="shared" si="1"/>
        <v>8.3607372130894806</v>
      </c>
      <c r="F7" s="138">
        <f t="shared" ref="F7:F12" si="2">+(C7/$J$2)*100</f>
        <v>8.7515248695506767</v>
      </c>
    </row>
    <row r="8" spans="1:10">
      <c r="A8" s="132" t="s">
        <v>10</v>
      </c>
      <c r="B8" s="125">
        <v>15207.329599316998</v>
      </c>
      <c r="C8" s="125">
        <v>18119.471887411</v>
      </c>
      <c r="D8" s="134">
        <f t="shared" si="0"/>
        <v>0.19149596706477601</v>
      </c>
      <c r="E8" s="138">
        <f t="shared" si="1"/>
        <v>0.90284823463350627</v>
      </c>
      <c r="F8" s="138">
        <f t="shared" si="2"/>
        <v>1.0179972791685148</v>
      </c>
    </row>
    <row r="9" spans="1:10">
      <c r="A9" s="132" t="s">
        <v>9</v>
      </c>
      <c r="B9" s="125">
        <v>3107.0450878739998</v>
      </c>
      <c r="C9" s="125">
        <v>4031.6898533089998</v>
      </c>
      <c r="D9" s="134">
        <f t="shared" si="0"/>
        <v>0.2975961852126483</v>
      </c>
      <c r="E9" s="138">
        <f t="shared" si="1"/>
        <v>0.18446303502488276</v>
      </c>
      <c r="F9" s="138">
        <f t="shared" si="2"/>
        <v>0.22651042627635354</v>
      </c>
    </row>
    <row r="10" spans="1:10">
      <c r="A10" s="132" t="s">
        <v>307</v>
      </c>
      <c r="B10" s="125"/>
      <c r="C10" s="125"/>
      <c r="D10" s="134"/>
      <c r="E10" s="138">
        <f t="shared" si="1"/>
        <v>0</v>
      </c>
      <c r="F10" s="138">
        <f t="shared" si="2"/>
        <v>0</v>
      </c>
    </row>
    <row r="11" spans="1:10">
      <c r="A11" s="128" t="s">
        <v>308</v>
      </c>
      <c r="B11" s="129">
        <v>26703.602947113999</v>
      </c>
      <c r="C11" s="129">
        <v>27308.463866396</v>
      </c>
      <c r="D11" s="133">
        <f t="shared" si="0"/>
        <v>2.2650910458783979E-2</v>
      </c>
      <c r="E11" s="137">
        <f t="shared" si="1"/>
        <v>1.5853737253277382</v>
      </c>
      <c r="F11" s="137">
        <f t="shared" si="2"/>
        <v>1.5342578463104983</v>
      </c>
    </row>
    <row r="12" spans="1:10">
      <c r="A12" s="130" t="s">
        <v>309</v>
      </c>
      <c r="B12" s="131">
        <f>+B5+B11</f>
        <v>503244.16259226203</v>
      </c>
      <c r="C12" s="131">
        <f>+C5+C11</f>
        <v>511007.13424005336</v>
      </c>
      <c r="D12" s="135">
        <f t="shared" si="0"/>
        <v>1.5425855329952443E-2</v>
      </c>
      <c r="E12" s="139">
        <f t="shared" si="1"/>
        <v>29.877244444445207</v>
      </c>
      <c r="F12" s="139">
        <f t="shared" si="2"/>
        <v>28.709659725430527</v>
      </c>
    </row>
    <row r="15" spans="1:10">
      <c r="A15" t="s">
        <v>310</v>
      </c>
      <c r="I15">
        <v>1000000000</v>
      </c>
    </row>
    <row r="17" spans="1:6" ht="15" customHeight="1">
      <c r="A17" s="383" t="s">
        <v>311</v>
      </c>
      <c r="B17" s="383" t="s">
        <v>304</v>
      </c>
      <c r="C17" s="383"/>
      <c r="D17" s="383" t="s">
        <v>168</v>
      </c>
      <c r="E17" s="383" t="s">
        <v>305</v>
      </c>
      <c r="F17" s="383"/>
    </row>
    <row r="18" spans="1:6">
      <c r="A18" s="383"/>
      <c r="B18" s="130">
        <v>2024</v>
      </c>
      <c r="C18" s="130">
        <v>2025</v>
      </c>
      <c r="D18" s="383"/>
      <c r="E18" s="130">
        <v>2024</v>
      </c>
      <c r="F18" s="130">
        <v>2025</v>
      </c>
    </row>
    <row r="19" spans="1:6">
      <c r="A19" s="124" t="s">
        <v>46</v>
      </c>
      <c r="B19" s="125">
        <v>308855.20162327302</v>
      </c>
      <c r="C19" s="125">
        <v>327937.71126438997</v>
      </c>
      <c r="D19" s="136">
        <f t="shared" ref="D19:D22" si="3">+C19/B19-1</f>
        <v>6.1784647112380187E-2</v>
      </c>
      <c r="E19" s="140">
        <f>+(B19/$I$2)*100</f>
        <v>18.33651146454217</v>
      </c>
      <c r="F19" s="140">
        <f>+(C19/$J$2)*100</f>
        <v>18.424361365401783</v>
      </c>
    </row>
    <row r="20" spans="1:6">
      <c r="A20" s="124" t="s">
        <v>47</v>
      </c>
      <c r="B20" s="125">
        <v>94521.847301682996</v>
      </c>
      <c r="C20" s="125">
        <v>112605.186394034</v>
      </c>
      <c r="D20" s="136">
        <f t="shared" si="3"/>
        <v>0.19131385609334162</v>
      </c>
      <c r="E20" s="140">
        <f t="shared" ref="E20:E22" si="4">+(B20/$I$2)*100</f>
        <v>5.6116941776848925</v>
      </c>
      <c r="F20" s="140">
        <f t="shared" ref="F20:F22" si="5">+(C20/$J$2)*100</f>
        <v>6.3264411944055396</v>
      </c>
    </row>
    <row r="21" spans="1:6">
      <c r="A21" s="124" t="s">
        <v>48</v>
      </c>
      <c r="B21" s="125">
        <v>99867.113667305995</v>
      </c>
      <c r="C21" s="125">
        <v>82464.234798279998</v>
      </c>
      <c r="D21" s="136">
        <f t="shared" si="3"/>
        <v>-0.17426035688786778</v>
      </c>
      <c r="E21" s="140">
        <f t="shared" si="4"/>
        <v>5.9290388022181393</v>
      </c>
      <c r="F21" s="140">
        <f t="shared" si="5"/>
        <v>4.6330470984470589</v>
      </c>
    </row>
    <row r="22" spans="1:6">
      <c r="A22" s="130" t="s">
        <v>165</v>
      </c>
      <c r="B22" s="131">
        <f>+SUM(B19:B21)</f>
        <v>503244.16259226203</v>
      </c>
      <c r="C22" s="131">
        <f>+SUM(C19:C21)</f>
        <v>523007.13245670398</v>
      </c>
      <c r="D22" s="135">
        <f t="shared" si="3"/>
        <v>3.9271135829258119E-2</v>
      </c>
      <c r="E22" s="139">
        <f t="shared" si="4"/>
        <v>29.877244444445207</v>
      </c>
      <c r="F22" s="139">
        <f t="shared" si="5"/>
        <v>29.38384965825438</v>
      </c>
    </row>
  </sheetData>
  <mergeCells count="8">
    <mergeCell ref="A3:A4"/>
    <mergeCell ref="B3:C3"/>
    <mergeCell ref="D3:D4"/>
    <mergeCell ref="E3:F3"/>
    <mergeCell ref="A17:A18"/>
    <mergeCell ref="B17:C17"/>
    <mergeCell ref="D17:D18"/>
    <mergeCell ref="E17:F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3"/>
  <sheetViews>
    <sheetView showGridLines="0" zoomScale="70" zoomScaleNormal="70" workbookViewId="0">
      <selection activeCell="G45" sqref="G45"/>
    </sheetView>
  </sheetViews>
  <sheetFormatPr baseColWidth="10" defaultColWidth="11.42578125" defaultRowHeight="15"/>
  <cols>
    <col min="1" max="1" width="68.42578125" bestFit="1" customWidth="1"/>
    <col min="2" max="2" width="15.7109375" customWidth="1"/>
    <col min="3" max="3" width="15.140625" customWidth="1"/>
    <col min="4" max="4" width="10.42578125" bestFit="1" customWidth="1"/>
    <col min="5" max="5" width="14.5703125" customWidth="1"/>
    <col min="6" max="6" width="12" bestFit="1" customWidth="1"/>
  </cols>
  <sheetData>
    <row r="1" spans="1:6" ht="29.25" customHeight="1">
      <c r="A1" s="102" t="s">
        <v>284</v>
      </c>
      <c r="B1" s="102">
        <v>2023</v>
      </c>
      <c r="C1" s="102">
        <v>2023</v>
      </c>
      <c r="D1" s="103" t="s">
        <v>312</v>
      </c>
      <c r="E1" s="103" t="s">
        <v>289</v>
      </c>
      <c r="F1" s="103" t="s">
        <v>290</v>
      </c>
    </row>
    <row r="2" spans="1:6">
      <c r="A2" s="105" t="s">
        <v>182</v>
      </c>
      <c r="B2" s="7">
        <v>29240998236.256668</v>
      </c>
      <c r="C2" s="7">
        <f t="shared" ref="C2:C17" si="0">+B2*-1</f>
        <v>-29240998236.256668</v>
      </c>
      <c r="D2" s="7">
        <v>32374779000</v>
      </c>
      <c r="E2" s="7">
        <v>24902800796.200001</v>
      </c>
      <c r="F2" s="7">
        <v>23468888556</v>
      </c>
    </row>
    <row r="3" spans="1:6">
      <c r="A3" s="105" t="s">
        <v>187</v>
      </c>
      <c r="B3" s="7">
        <v>57755255024</v>
      </c>
      <c r="C3" s="7">
        <f t="shared" si="0"/>
        <v>-57755255024</v>
      </c>
      <c r="D3" s="7">
        <v>63381135010</v>
      </c>
      <c r="E3" s="7">
        <v>41603630179.400002</v>
      </c>
      <c r="F3" s="7">
        <v>37630371065</v>
      </c>
    </row>
    <row r="4" spans="1:6">
      <c r="A4" s="105" t="s">
        <v>195</v>
      </c>
      <c r="B4" s="7">
        <v>141513000000</v>
      </c>
      <c r="C4" s="7">
        <f t="shared" si="0"/>
        <v>-141513000000</v>
      </c>
      <c r="D4" s="7">
        <v>160530000000</v>
      </c>
      <c r="E4" s="7">
        <v>97008201519.199997</v>
      </c>
      <c r="F4" s="7">
        <v>90387000000</v>
      </c>
    </row>
    <row r="5" spans="1:6">
      <c r="A5" s="105" t="s">
        <v>189</v>
      </c>
      <c r="B5" s="7">
        <v>185014119464</v>
      </c>
      <c r="C5" s="7">
        <f t="shared" si="0"/>
        <v>-185014119464</v>
      </c>
      <c r="D5" s="7">
        <v>209140912879</v>
      </c>
      <c r="E5" s="7">
        <v>121547847180.60001</v>
      </c>
      <c r="F5" s="7">
        <v>87476593414</v>
      </c>
    </row>
    <row r="6" spans="1:6">
      <c r="A6" s="105" t="s">
        <v>194</v>
      </c>
      <c r="B6" s="7">
        <v>244357000000</v>
      </c>
      <c r="C6" s="7">
        <f t="shared" si="0"/>
        <v>-244357000000</v>
      </c>
      <c r="D6" s="7">
        <v>268223000000</v>
      </c>
      <c r="E6" s="7">
        <v>174365981902.60001</v>
      </c>
      <c r="F6" s="7">
        <v>158483731379</v>
      </c>
    </row>
    <row r="7" spans="1:6">
      <c r="A7" s="105" t="s">
        <v>185</v>
      </c>
      <c r="B7" s="7">
        <v>305583158728</v>
      </c>
      <c r="C7" s="7">
        <f t="shared" si="0"/>
        <v>-305583158728</v>
      </c>
      <c r="D7" s="7">
        <v>327050267706</v>
      </c>
      <c r="E7" s="7">
        <v>234797412057.60001</v>
      </c>
      <c r="F7" s="7">
        <v>236470388119</v>
      </c>
    </row>
    <row r="8" spans="1:6">
      <c r="A8" s="105" t="s">
        <v>200</v>
      </c>
      <c r="B8" s="7">
        <v>563140659909.33008</v>
      </c>
      <c r="C8" s="7">
        <f t="shared" si="0"/>
        <v>-563140659909.33008</v>
      </c>
      <c r="D8" s="7">
        <v>519684662781</v>
      </c>
      <c r="E8" s="7">
        <v>494373697188.79999</v>
      </c>
      <c r="F8" s="7">
        <v>201816091294</v>
      </c>
    </row>
    <row r="9" spans="1:6">
      <c r="A9" s="105" t="s">
        <v>181</v>
      </c>
      <c r="B9" s="7">
        <v>531830977323.18884</v>
      </c>
      <c r="C9" s="7">
        <f t="shared" si="0"/>
        <v>-531830977323.18884</v>
      </c>
      <c r="D9" s="7">
        <v>593738343126</v>
      </c>
      <c r="E9" s="7">
        <v>370195463260.59998</v>
      </c>
      <c r="F9" s="7">
        <v>319431494009</v>
      </c>
    </row>
    <row r="10" spans="1:6">
      <c r="A10" s="105" t="s">
        <v>206</v>
      </c>
      <c r="B10" s="7">
        <v>530362898712.71997</v>
      </c>
      <c r="C10" s="7">
        <f t="shared" si="0"/>
        <v>-530362898712.71997</v>
      </c>
      <c r="D10" s="7">
        <v>617901000000</v>
      </c>
      <c r="E10" s="7">
        <v>295292756438</v>
      </c>
      <c r="F10" s="7">
        <v>279190136412</v>
      </c>
    </row>
    <row r="11" spans="1:6">
      <c r="A11" s="105" t="s">
        <v>207</v>
      </c>
      <c r="B11" s="7">
        <v>1036670016056</v>
      </c>
      <c r="C11" s="7">
        <f t="shared" si="0"/>
        <v>-1036670016056</v>
      </c>
      <c r="D11" s="7">
        <v>793083724775</v>
      </c>
      <c r="E11" s="7">
        <v>591966850868.59998</v>
      </c>
      <c r="F11" s="7">
        <v>504589671788</v>
      </c>
    </row>
    <row r="12" spans="1:6">
      <c r="A12" s="105" t="s">
        <v>184</v>
      </c>
      <c r="B12" s="7">
        <v>917855000000</v>
      </c>
      <c r="C12" s="7">
        <f t="shared" si="0"/>
        <v>-917855000000</v>
      </c>
      <c r="D12" s="7">
        <v>969955000000</v>
      </c>
      <c r="E12" s="7">
        <v>620692089366.40002</v>
      </c>
      <c r="F12" s="7">
        <v>557367000000</v>
      </c>
    </row>
    <row r="13" spans="1:6">
      <c r="A13" s="105" t="s">
        <v>180</v>
      </c>
      <c r="B13" s="7">
        <v>983211680418.25708</v>
      </c>
      <c r="C13" s="7">
        <f t="shared" si="0"/>
        <v>-983211680418.25708</v>
      </c>
      <c r="D13" s="7">
        <v>1004514530455</v>
      </c>
      <c r="E13" s="7">
        <v>700958075420.80005</v>
      </c>
      <c r="F13" s="7">
        <v>736942361246</v>
      </c>
    </row>
    <row r="14" spans="1:6">
      <c r="A14" s="105" t="s">
        <v>183</v>
      </c>
      <c r="B14" s="7">
        <v>804252781604.52075</v>
      </c>
      <c r="C14" s="7">
        <f t="shared" si="0"/>
        <v>-804252781604.52075</v>
      </c>
      <c r="D14" s="7">
        <v>1068567641110</v>
      </c>
      <c r="E14" s="7">
        <v>664474438720.19995</v>
      </c>
      <c r="F14" s="7">
        <v>655731683681</v>
      </c>
    </row>
    <row r="15" spans="1:6">
      <c r="A15" s="105" t="s">
        <v>292</v>
      </c>
      <c r="B15" s="7">
        <v>937938783820</v>
      </c>
      <c r="C15" s="7">
        <f t="shared" si="0"/>
        <v>-937938783820</v>
      </c>
      <c r="D15" s="7">
        <v>1083044734614</v>
      </c>
      <c r="E15" s="7">
        <v>646028901887.19995</v>
      </c>
      <c r="F15" s="7">
        <v>595864296631</v>
      </c>
    </row>
    <row r="16" spans="1:6">
      <c r="A16" s="105" t="s">
        <v>203</v>
      </c>
      <c r="B16" s="7">
        <v>2348431907733</v>
      </c>
      <c r="C16" s="7">
        <f t="shared" si="0"/>
        <v>-2348431907733</v>
      </c>
      <c r="D16" s="7">
        <v>1390246072247</v>
      </c>
      <c r="E16" s="7">
        <v>1663209440249.6001</v>
      </c>
      <c r="F16" s="7">
        <v>1449736586891</v>
      </c>
    </row>
    <row r="17" spans="1:6">
      <c r="A17" s="105" t="s">
        <v>209</v>
      </c>
      <c r="B17" s="7">
        <v>1749135550193.9224</v>
      </c>
      <c r="C17" s="7">
        <f t="shared" si="0"/>
        <v>-1749135550193.9224</v>
      </c>
      <c r="D17" s="7">
        <v>1601887330957</v>
      </c>
      <c r="E17" s="7">
        <v>1024598478113.2</v>
      </c>
      <c r="F17" s="7">
        <v>976998140541</v>
      </c>
    </row>
    <row r="18" spans="1:6">
      <c r="A18" s="106" t="s">
        <v>291</v>
      </c>
      <c r="B18" s="107">
        <f>+SUM(B2:B17)</f>
        <v>11366293787223.195</v>
      </c>
      <c r="C18" s="107">
        <f>+SUM(C2:C17)</f>
        <v>-11366293787223.195</v>
      </c>
      <c r="D18" s="107">
        <f>+SUM(D2:D17)</f>
        <v>10703323134660</v>
      </c>
      <c r="E18" s="107">
        <f>+SUM(E2:E17)</f>
        <v>7766016065149.001</v>
      </c>
      <c r="F18" s="107">
        <f>+SUM(F2:F17)</f>
        <v>6911584435026</v>
      </c>
    </row>
    <row r="19" spans="1:6">
      <c r="A19" s="105" t="s">
        <v>204</v>
      </c>
      <c r="B19" s="7">
        <v>1516404000000</v>
      </c>
      <c r="C19" s="7">
        <f t="shared" ref="C19:C33" si="1">+B19*-1</f>
        <v>-1516404000000</v>
      </c>
      <c r="D19" s="7">
        <v>1653688000000</v>
      </c>
      <c r="E19" s="7">
        <v>1029416075274.6</v>
      </c>
      <c r="F19" s="7">
        <v>909638895488</v>
      </c>
    </row>
    <row r="20" spans="1:6">
      <c r="A20" s="105" t="s">
        <v>201</v>
      </c>
      <c r="B20" s="7">
        <v>1926570000000</v>
      </c>
      <c r="C20" s="7">
        <f t="shared" si="1"/>
        <v>-1926570000000</v>
      </c>
      <c r="D20" s="7">
        <v>1940027000000</v>
      </c>
      <c r="E20" s="7">
        <v>3570009571300.3516</v>
      </c>
      <c r="F20" s="7">
        <v>1319303184481</v>
      </c>
    </row>
    <row r="21" spans="1:6">
      <c r="A21" s="105" t="s">
        <v>193</v>
      </c>
      <c r="B21" s="7">
        <v>1304362655381</v>
      </c>
      <c r="C21" s="7">
        <f t="shared" si="1"/>
        <v>-1304362655381</v>
      </c>
      <c r="D21" s="7">
        <v>2269165497549</v>
      </c>
      <c r="E21" s="7">
        <v>3687254505647.6001</v>
      </c>
      <c r="F21" s="7">
        <v>892327681865</v>
      </c>
    </row>
    <row r="22" spans="1:6">
      <c r="A22" s="105" t="s">
        <v>196</v>
      </c>
      <c r="B22" s="7">
        <v>2648934112000</v>
      </c>
      <c r="C22" s="7">
        <f t="shared" si="1"/>
        <v>-2648934112000</v>
      </c>
      <c r="D22" s="7">
        <v>3085281900000</v>
      </c>
      <c r="E22" s="7">
        <v>1672882936143.3999</v>
      </c>
      <c r="F22" s="7">
        <v>1292649722001</v>
      </c>
    </row>
    <row r="23" spans="1:6">
      <c r="A23" s="105" t="s">
        <v>210</v>
      </c>
      <c r="B23" s="7">
        <v>2942146882845</v>
      </c>
      <c r="C23" s="7">
        <f t="shared" si="1"/>
        <v>-2942146882845</v>
      </c>
      <c r="D23" s="7">
        <v>3748614339562</v>
      </c>
      <c r="E23" s="7">
        <v>2386785327578.6001</v>
      </c>
      <c r="F23" s="7">
        <v>2193858246928</v>
      </c>
    </row>
    <row r="24" spans="1:6">
      <c r="A24" s="105" t="s">
        <v>199</v>
      </c>
      <c r="B24" s="7">
        <v>3778161995337</v>
      </c>
      <c r="C24" s="7">
        <f t="shared" si="1"/>
        <v>-3778161995337</v>
      </c>
      <c r="D24" s="7">
        <v>3904770000000</v>
      </c>
      <c r="E24" s="7">
        <v>2162076629595.6001</v>
      </c>
      <c r="F24" s="7">
        <v>1738678515410</v>
      </c>
    </row>
    <row r="25" spans="1:6">
      <c r="A25" s="105" t="s">
        <v>197</v>
      </c>
      <c r="B25" s="7">
        <v>3928678142686</v>
      </c>
      <c r="C25" s="7">
        <f t="shared" si="1"/>
        <v>-3928678142686</v>
      </c>
      <c r="D25" s="7">
        <v>4456443276000</v>
      </c>
      <c r="E25" s="7">
        <v>2650410762200.2002</v>
      </c>
      <c r="F25" s="7">
        <v>2363890834559.9995</v>
      </c>
    </row>
    <row r="26" spans="1:6">
      <c r="A26" s="105" t="s">
        <v>198</v>
      </c>
      <c r="B26" s="7">
        <v>1782932068453.8667</v>
      </c>
      <c r="C26" s="7">
        <f t="shared" si="1"/>
        <v>-1782932068453.8667</v>
      </c>
      <c r="D26" s="7">
        <v>4522084873017</v>
      </c>
      <c r="E26" s="7">
        <v>962697001747</v>
      </c>
      <c r="F26" s="7">
        <v>687684063311</v>
      </c>
    </row>
    <row r="27" spans="1:6">
      <c r="A27" s="105" t="s">
        <v>190</v>
      </c>
      <c r="B27" s="7">
        <v>5550707271000</v>
      </c>
      <c r="C27" s="7">
        <f t="shared" si="1"/>
        <v>-5550707271000</v>
      </c>
      <c r="D27" s="7">
        <v>6545399963000</v>
      </c>
      <c r="E27" s="7">
        <v>4001381502312.2002</v>
      </c>
      <c r="F27" s="7">
        <v>3697965187113</v>
      </c>
    </row>
    <row r="28" spans="1:6">
      <c r="A28" s="105" t="s">
        <v>202</v>
      </c>
      <c r="B28" s="7">
        <v>7581044035163</v>
      </c>
      <c r="C28" s="7">
        <f t="shared" si="1"/>
        <v>-7581044035163</v>
      </c>
      <c r="D28" s="7">
        <v>8728629000000</v>
      </c>
      <c r="E28" s="7">
        <v>4663560578320.2002</v>
      </c>
      <c r="F28" s="7">
        <v>4334331609424</v>
      </c>
    </row>
    <row r="29" spans="1:6">
      <c r="A29" s="105" t="s">
        <v>208</v>
      </c>
      <c r="B29" s="7">
        <v>33764132862203.367</v>
      </c>
      <c r="C29" s="7">
        <f t="shared" si="1"/>
        <v>-33764132862203.367</v>
      </c>
      <c r="D29" s="7">
        <v>40460063078000</v>
      </c>
      <c r="E29" s="7">
        <v>24951896646489.602</v>
      </c>
      <c r="F29" s="7">
        <v>22862832526617</v>
      </c>
    </row>
    <row r="30" spans="1:6">
      <c r="A30" s="105" t="s">
        <v>191</v>
      </c>
      <c r="B30" s="7">
        <v>37261715255863.625</v>
      </c>
      <c r="C30" s="7">
        <f t="shared" si="1"/>
        <v>-37261715255863.625</v>
      </c>
      <c r="D30" s="7">
        <v>44784548348774</v>
      </c>
      <c r="E30" s="7">
        <v>19328235237504.633</v>
      </c>
      <c r="F30" s="7">
        <v>8704496368164</v>
      </c>
    </row>
    <row r="31" spans="1:6">
      <c r="A31" s="105" t="s">
        <v>186</v>
      </c>
      <c r="B31" s="7">
        <v>45833181232646.875</v>
      </c>
      <c r="C31" s="7">
        <f t="shared" si="1"/>
        <v>-45833181232646.875</v>
      </c>
      <c r="D31" s="7">
        <v>52106092000000</v>
      </c>
      <c r="E31" s="7">
        <v>34815112122331.008</v>
      </c>
      <c r="F31" s="7">
        <v>32430750940673.402</v>
      </c>
    </row>
    <row r="32" spans="1:6">
      <c r="A32" s="105" t="s">
        <v>205</v>
      </c>
      <c r="B32" s="7">
        <v>50271848024665.055</v>
      </c>
      <c r="C32" s="7">
        <f t="shared" si="1"/>
        <v>-50271848024665.055</v>
      </c>
      <c r="D32" s="7">
        <v>59388580498551</v>
      </c>
      <c r="E32" s="7">
        <v>34391641328368.02</v>
      </c>
      <c r="F32" s="7">
        <v>28950939836541</v>
      </c>
    </row>
    <row r="33" spans="1:6">
      <c r="A33" s="105" t="s">
        <v>188</v>
      </c>
      <c r="B33" s="7">
        <v>49641793181523</v>
      </c>
      <c r="C33" s="7">
        <f t="shared" si="1"/>
        <v>-49641793181523</v>
      </c>
      <c r="D33" s="7">
        <v>62031025816372</v>
      </c>
      <c r="E33" s="7">
        <v>40045874022213.797</v>
      </c>
      <c r="F33" s="7">
        <v>37387646655900</v>
      </c>
    </row>
    <row r="36" spans="1:6">
      <c r="A36" s="113" t="s">
        <v>130</v>
      </c>
      <c r="B36" s="114">
        <f>SUM(B18:B33)</f>
        <v>261098905506991</v>
      </c>
      <c r="C36" s="114">
        <f t="shared" ref="C36:F36" si="2">SUM(C18:C33)</f>
        <v>-261098905506991</v>
      </c>
      <c r="D36" s="114">
        <f t="shared" si="2"/>
        <v>310327736725485</v>
      </c>
      <c r="E36" s="114">
        <f>SUM(E18:E33)</f>
        <v>188085250312175.81</v>
      </c>
      <c r="F36" s="114">
        <f t="shared" si="2"/>
        <v>156678578703502.41</v>
      </c>
    </row>
    <row r="37" spans="1:6">
      <c r="A37" s="108" t="s">
        <v>293</v>
      </c>
      <c r="B37" s="109">
        <f t="shared" ref="B37:E37" si="3">+B36/1000000000000</f>
        <v>261.098905506991</v>
      </c>
      <c r="C37" s="109">
        <f t="shared" si="3"/>
        <v>-261.098905506991</v>
      </c>
      <c r="D37" s="109">
        <f t="shared" si="3"/>
        <v>310.32773672548501</v>
      </c>
      <c r="E37" s="109">
        <f t="shared" si="3"/>
        <v>188.08525031217582</v>
      </c>
      <c r="F37" s="109">
        <f>+F36/1000000000000</f>
        <v>156.67857870350241</v>
      </c>
    </row>
    <row r="38" spans="1:6">
      <c r="A38" s="108" t="s">
        <v>294</v>
      </c>
      <c r="B38" s="110"/>
      <c r="C38" s="110"/>
      <c r="D38" s="110"/>
      <c r="E38" s="112">
        <f>+D36/E36-1</f>
        <v>0.649931274304691</v>
      </c>
      <c r="F38" s="110"/>
    </row>
    <row r="39" spans="1:6">
      <c r="A39" s="108" t="s">
        <v>295</v>
      </c>
      <c r="B39" s="110"/>
      <c r="C39" s="110"/>
      <c r="D39" s="110"/>
      <c r="E39" s="112">
        <f>+D36/B36-1</f>
        <v>0.18854476284725696</v>
      </c>
    </row>
    <row r="40" spans="1:6">
      <c r="A40" s="108" t="s">
        <v>296</v>
      </c>
      <c r="B40" s="110"/>
      <c r="C40" s="110"/>
      <c r="D40" s="110"/>
      <c r="E40" s="112">
        <f>+D36/F36-1</f>
        <v>0.98066474238796442</v>
      </c>
      <c r="F40" s="110"/>
    </row>
    <row r="45" spans="1:6" ht="36" customHeight="1">
      <c r="A45" s="115" t="s">
        <v>70</v>
      </c>
      <c r="B45" s="116" t="s">
        <v>297</v>
      </c>
      <c r="C45" s="116" t="s">
        <v>298</v>
      </c>
      <c r="D45" s="117" t="s">
        <v>299</v>
      </c>
      <c r="E45" s="117" t="s">
        <v>300</v>
      </c>
    </row>
    <row r="46" spans="1:6">
      <c r="A46" s="72" t="s">
        <v>182</v>
      </c>
      <c r="B46" s="118">
        <v>24902800796.200001</v>
      </c>
      <c r="C46" s="118">
        <v>23468888556</v>
      </c>
      <c r="D46" s="118">
        <v>29240998236.256668</v>
      </c>
      <c r="E46" s="118">
        <v>32374779000</v>
      </c>
    </row>
    <row r="47" spans="1:6">
      <c r="A47" s="72" t="s">
        <v>187</v>
      </c>
      <c r="B47" s="118">
        <v>41603630179.400002</v>
      </c>
      <c r="C47" s="118">
        <v>37630371065</v>
      </c>
      <c r="D47" s="118">
        <v>57755255024</v>
      </c>
      <c r="E47" s="118">
        <v>63381135010</v>
      </c>
    </row>
    <row r="48" spans="1:6">
      <c r="A48" s="72" t="s">
        <v>195</v>
      </c>
      <c r="B48" s="118">
        <v>97008201519.199997</v>
      </c>
      <c r="C48" s="118">
        <v>90387000000</v>
      </c>
      <c r="D48" s="118">
        <v>141513000000</v>
      </c>
      <c r="E48" s="118">
        <v>160530000000</v>
      </c>
    </row>
    <row r="49" spans="1:5">
      <c r="A49" s="72" t="s">
        <v>189</v>
      </c>
      <c r="B49" s="118">
        <v>121547847180.60001</v>
      </c>
      <c r="C49" s="118">
        <v>87476593414</v>
      </c>
      <c r="D49" s="118">
        <v>185014119464</v>
      </c>
      <c r="E49" s="118">
        <v>209140912879</v>
      </c>
    </row>
    <row r="50" spans="1:5">
      <c r="A50" s="72" t="s">
        <v>194</v>
      </c>
      <c r="B50" s="118">
        <v>174365981902.60001</v>
      </c>
      <c r="C50" s="118">
        <v>158483731379</v>
      </c>
      <c r="D50" s="118">
        <v>244357000000</v>
      </c>
      <c r="E50" s="118">
        <v>268223000000</v>
      </c>
    </row>
    <row r="51" spans="1:5">
      <c r="A51" s="72" t="s">
        <v>185</v>
      </c>
      <c r="B51" s="118">
        <v>234797412057.60001</v>
      </c>
      <c r="C51" s="118">
        <v>236470388119</v>
      </c>
      <c r="D51" s="118">
        <v>305583158728</v>
      </c>
      <c r="E51" s="118">
        <v>327050267706</v>
      </c>
    </row>
    <row r="52" spans="1:5">
      <c r="A52" s="72" t="s">
        <v>200</v>
      </c>
      <c r="B52" s="118">
        <v>494373697188.79999</v>
      </c>
      <c r="C52" s="118">
        <v>201816091294</v>
      </c>
      <c r="D52" s="118">
        <v>563140659909.33008</v>
      </c>
      <c r="E52" s="118">
        <v>519684662781</v>
      </c>
    </row>
    <row r="53" spans="1:5">
      <c r="A53" s="72" t="s">
        <v>181</v>
      </c>
      <c r="B53" s="118">
        <v>370195463260.59998</v>
      </c>
      <c r="C53" s="118">
        <v>319431494009</v>
      </c>
      <c r="D53" s="118">
        <v>531830977323.18884</v>
      </c>
      <c r="E53" s="118">
        <v>593738343126</v>
      </c>
    </row>
    <row r="54" spans="1:5">
      <c r="A54" s="72" t="s">
        <v>206</v>
      </c>
      <c r="B54" s="118">
        <v>295292756438</v>
      </c>
      <c r="C54" s="118">
        <v>279190136412</v>
      </c>
      <c r="D54" s="118">
        <v>530362898712.71997</v>
      </c>
      <c r="E54" s="118">
        <v>617901000000</v>
      </c>
    </row>
    <row r="55" spans="1:5">
      <c r="A55" s="72" t="s">
        <v>207</v>
      </c>
      <c r="B55" s="118">
        <v>591966850868.59998</v>
      </c>
      <c r="C55" s="118">
        <v>504589671788</v>
      </c>
      <c r="D55" s="118">
        <v>1036670016056</v>
      </c>
      <c r="E55" s="118">
        <v>793083724775</v>
      </c>
    </row>
    <row r="56" spans="1:5">
      <c r="A56" s="72" t="s">
        <v>184</v>
      </c>
      <c r="B56" s="118">
        <v>620692089366.40002</v>
      </c>
      <c r="C56" s="118">
        <v>557367000000</v>
      </c>
      <c r="D56" s="118">
        <v>917855000000</v>
      </c>
      <c r="E56" s="118">
        <v>969955000000</v>
      </c>
    </row>
    <row r="57" spans="1:5">
      <c r="A57" s="72" t="s">
        <v>180</v>
      </c>
      <c r="B57" s="118">
        <v>700958075420.80005</v>
      </c>
      <c r="C57" s="118">
        <v>736942361246</v>
      </c>
      <c r="D57" s="118">
        <v>983211680418.25708</v>
      </c>
      <c r="E57" s="118">
        <v>1004514530455</v>
      </c>
    </row>
    <row r="58" spans="1:5">
      <c r="A58" s="72" t="s">
        <v>183</v>
      </c>
      <c r="B58" s="118">
        <v>664474438720.19995</v>
      </c>
      <c r="C58" s="118">
        <v>655731683681</v>
      </c>
      <c r="D58" s="118">
        <v>804252781604.52075</v>
      </c>
      <c r="E58" s="118">
        <v>1068567641110</v>
      </c>
    </row>
    <row r="59" spans="1:5">
      <c r="A59" s="72" t="s">
        <v>292</v>
      </c>
      <c r="B59" s="118">
        <v>646028901887.19995</v>
      </c>
      <c r="C59" s="118">
        <v>595864296631</v>
      </c>
      <c r="D59" s="118">
        <v>937938783820</v>
      </c>
      <c r="E59" s="118">
        <v>1083044734614</v>
      </c>
    </row>
    <row r="60" spans="1:5">
      <c r="A60" s="72" t="s">
        <v>203</v>
      </c>
      <c r="B60" s="118">
        <v>1663209440249.6001</v>
      </c>
      <c r="C60" s="118">
        <v>1449736586891</v>
      </c>
      <c r="D60" s="118">
        <v>2348431907733</v>
      </c>
      <c r="E60" s="118">
        <v>1390246072247</v>
      </c>
    </row>
    <row r="61" spans="1:5">
      <c r="A61" s="72" t="s">
        <v>209</v>
      </c>
      <c r="B61" s="118">
        <v>1024598478113.2</v>
      </c>
      <c r="C61" s="118">
        <v>976998140541</v>
      </c>
      <c r="D61" s="118">
        <v>1749135550193.9224</v>
      </c>
      <c r="E61" s="118">
        <v>1601887330957</v>
      </c>
    </row>
    <row r="62" spans="1:5">
      <c r="A62" s="115" t="s">
        <v>130</v>
      </c>
      <c r="B62" s="119">
        <f>+SUM(B46:B61)</f>
        <v>7766016065149.001</v>
      </c>
      <c r="C62" s="119">
        <f t="shared" ref="C62:E62" si="4">+SUM(C46:C61)</f>
        <v>6911584435026</v>
      </c>
      <c r="D62" s="119">
        <f t="shared" si="4"/>
        <v>11366293787223.195</v>
      </c>
      <c r="E62" s="119">
        <f t="shared" si="4"/>
        <v>10703323134660</v>
      </c>
    </row>
    <row r="63" spans="1:5" ht="15.75">
      <c r="A63" s="70" t="s">
        <v>301</v>
      </c>
      <c r="B63" s="3"/>
      <c r="C63" s="3"/>
      <c r="D63" s="3"/>
      <c r="E63" s="3"/>
    </row>
  </sheetData>
  <autoFilter ref="A1:F1" xr:uid="{00000000-0001-0000-0800-000000000000}">
    <sortState xmlns:xlrd2="http://schemas.microsoft.com/office/spreadsheetml/2017/richdata2" ref="A2:F32">
      <sortCondition ref="D1"/>
    </sortState>
  </autoFilter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2"/>
  <sheetViews>
    <sheetView showGridLines="0" workbookViewId="0">
      <selection activeCell="B4" sqref="B4"/>
    </sheetView>
  </sheetViews>
  <sheetFormatPr baseColWidth="10" defaultColWidth="11.42578125" defaultRowHeight="15"/>
  <cols>
    <col min="1" max="1" width="68.42578125" bestFit="1" customWidth="1"/>
    <col min="2" max="3" width="15.140625" customWidth="1"/>
    <col min="4" max="4" width="10.42578125" bestFit="1" customWidth="1"/>
  </cols>
  <sheetData>
    <row r="1" spans="1:4" ht="29.25" customHeight="1">
      <c r="A1" s="15" t="s">
        <v>284</v>
      </c>
      <c r="B1" s="15" t="s">
        <v>214</v>
      </c>
      <c r="C1" s="15" t="s">
        <v>214</v>
      </c>
      <c r="D1" s="55" t="s">
        <v>215</v>
      </c>
    </row>
    <row r="2" spans="1:4">
      <c r="A2" s="35" t="s">
        <v>283</v>
      </c>
      <c r="B2" s="36">
        <v>26096895360</v>
      </c>
      <c r="C2" s="36">
        <f t="shared" ref="C2:C32" si="0">+B2*-1</f>
        <v>-26096895360</v>
      </c>
      <c r="D2" s="36">
        <v>28329834000</v>
      </c>
    </row>
    <row r="3" spans="1:4">
      <c r="A3" s="39" t="s">
        <v>279</v>
      </c>
      <c r="B3" s="40">
        <v>40013112922</v>
      </c>
      <c r="C3" s="40">
        <f t="shared" si="0"/>
        <v>-40013112922</v>
      </c>
      <c r="D3" s="40">
        <v>42965474996</v>
      </c>
    </row>
    <row r="4" spans="1:4">
      <c r="A4" s="35" t="s">
        <v>195</v>
      </c>
      <c r="B4" s="36">
        <v>98669000000</v>
      </c>
      <c r="C4" s="36">
        <f t="shared" si="0"/>
        <v>-98669000000</v>
      </c>
      <c r="D4" s="36">
        <v>103401000000</v>
      </c>
    </row>
    <row r="5" spans="1:4">
      <c r="A5" s="39" t="s">
        <v>282</v>
      </c>
      <c r="B5" s="40">
        <v>166902037451</v>
      </c>
      <c r="C5" s="40">
        <f t="shared" si="0"/>
        <v>-166902037451</v>
      </c>
      <c r="D5" s="40">
        <v>174060003572</v>
      </c>
    </row>
    <row r="6" spans="1:4">
      <c r="A6" s="35" t="s">
        <v>185</v>
      </c>
      <c r="B6" s="36">
        <v>212889601994</v>
      </c>
      <c r="C6" s="36">
        <f t="shared" si="0"/>
        <v>-212889601994</v>
      </c>
      <c r="D6" s="36">
        <v>192143631574</v>
      </c>
    </row>
    <row r="7" spans="1:4">
      <c r="A7" s="35" t="s">
        <v>280</v>
      </c>
      <c r="B7" s="36">
        <v>195324038156.74844</v>
      </c>
      <c r="C7" s="36">
        <f t="shared" si="0"/>
        <v>-195324038156.74844</v>
      </c>
      <c r="D7" s="36">
        <v>204554000000</v>
      </c>
    </row>
    <row r="8" spans="1:4">
      <c r="A8" s="39" t="s">
        <v>281</v>
      </c>
      <c r="B8" s="40">
        <v>373844056882</v>
      </c>
      <c r="C8" s="40">
        <f t="shared" si="0"/>
        <v>-373844056882</v>
      </c>
      <c r="D8" s="40">
        <v>313009900000</v>
      </c>
    </row>
    <row r="9" spans="1:4">
      <c r="A9" s="35" t="s">
        <v>277</v>
      </c>
      <c r="B9" s="36">
        <v>409840633927</v>
      </c>
      <c r="C9" s="36">
        <f t="shared" si="0"/>
        <v>-409840633927</v>
      </c>
      <c r="D9" s="36">
        <v>457814434576</v>
      </c>
    </row>
    <row r="10" spans="1:4">
      <c r="A10" s="39" t="s">
        <v>276</v>
      </c>
      <c r="B10" s="40">
        <v>4478435064273.2129</v>
      </c>
      <c r="C10" s="40">
        <f t="shared" si="0"/>
        <v>-4478435064273.2129</v>
      </c>
      <c r="D10" s="40">
        <v>609794000000</v>
      </c>
    </row>
    <row r="11" spans="1:4">
      <c r="A11" s="35" t="s">
        <v>278</v>
      </c>
      <c r="B11" s="36">
        <v>638125158789.1814</v>
      </c>
      <c r="C11" s="36">
        <f t="shared" si="0"/>
        <v>-638125158789.1814</v>
      </c>
      <c r="D11" s="36">
        <v>662932000000</v>
      </c>
    </row>
    <row r="12" spans="1:4">
      <c r="A12" s="39" t="s">
        <v>275</v>
      </c>
      <c r="B12" s="40">
        <v>661911553512</v>
      </c>
      <c r="C12" s="40">
        <f t="shared" si="0"/>
        <v>-661911553512</v>
      </c>
      <c r="D12" s="40">
        <v>667100368000</v>
      </c>
    </row>
    <row r="13" spans="1:4">
      <c r="A13" s="35" t="s">
        <v>273</v>
      </c>
      <c r="B13" s="36">
        <v>641725598924.89905</v>
      </c>
      <c r="C13" s="36">
        <f t="shared" si="0"/>
        <v>-641725598924.89905</v>
      </c>
      <c r="D13" s="36">
        <v>702155906000</v>
      </c>
    </row>
    <row r="14" spans="1:4">
      <c r="A14" s="39" t="s">
        <v>200</v>
      </c>
      <c r="B14" s="40">
        <v>982526199145</v>
      </c>
      <c r="C14" s="40">
        <f t="shared" si="0"/>
        <v>-982526199145</v>
      </c>
      <c r="D14" s="40">
        <v>814948784588</v>
      </c>
    </row>
    <row r="15" spans="1:4">
      <c r="A15" s="35" t="s">
        <v>272</v>
      </c>
      <c r="B15" s="36">
        <v>855305426779</v>
      </c>
      <c r="C15" s="36">
        <f t="shared" si="0"/>
        <v>-855305426779</v>
      </c>
      <c r="D15" s="36">
        <v>927589164000</v>
      </c>
    </row>
    <row r="16" spans="1:4">
      <c r="A16" s="39" t="s">
        <v>269</v>
      </c>
      <c r="B16" s="40">
        <v>1265985573046.5</v>
      </c>
      <c r="C16" s="40">
        <f t="shared" si="0"/>
        <v>-1265985573046.5</v>
      </c>
      <c r="D16" s="40">
        <v>953644988255</v>
      </c>
    </row>
    <row r="17" spans="1:4">
      <c r="A17" s="35" t="s">
        <v>209</v>
      </c>
      <c r="B17" s="36">
        <v>1073068589350.4762</v>
      </c>
      <c r="C17" s="36">
        <f t="shared" si="0"/>
        <v>-1073068589350.4762</v>
      </c>
      <c r="D17" s="36">
        <v>1145106451370</v>
      </c>
    </row>
    <row r="18" spans="1:4">
      <c r="A18" s="39" t="s">
        <v>274</v>
      </c>
      <c r="B18" s="40">
        <v>1116632000000</v>
      </c>
      <c r="C18" s="40">
        <f t="shared" si="0"/>
        <v>-1116632000000</v>
      </c>
      <c r="D18" s="40">
        <v>1292096000000</v>
      </c>
    </row>
    <row r="19" spans="1:4">
      <c r="A19" s="35" t="s">
        <v>266</v>
      </c>
      <c r="B19" s="36">
        <v>5447555866514.5566</v>
      </c>
      <c r="C19" s="36">
        <f t="shared" si="0"/>
        <v>-5447555866514.5566</v>
      </c>
      <c r="D19" s="36">
        <v>1680010609127</v>
      </c>
    </row>
    <row r="20" spans="1:4">
      <c r="A20" s="39" t="s">
        <v>196</v>
      </c>
      <c r="B20" s="40">
        <v>1823026620627</v>
      </c>
      <c r="C20" s="40">
        <f t="shared" si="0"/>
        <v>-1823026620627</v>
      </c>
      <c r="D20" s="40">
        <v>1844591500000</v>
      </c>
    </row>
    <row r="21" spans="1:4">
      <c r="A21" s="35" t="s">
        <v>203</v>
      </c>
      <c r="B21" s="36">
        <v>1047158984851.8838</v>
      </c>
      <c r="C21" s="36">
        <f t="shared" si="0"/>
        <v>-1047158984851.8838</v>
      </c>
      <c r="D21" s="36">
        <v>2213049562695</v>
      </c>
    </row>
    <row r="22" spans="1:4">
      <c r="A22" s="39" t="s">
        <v>268</v>
      </c>
      <c r="B22" s="40">
        <v>2738580615368.6499</v>
      </c>
      <c r="C22" s="40">
        <f t="shared" si="0"/>
        <v>-2738580615368.6499</v>
      </c>
      <c r="D22" s="40">
        <v>2652364217418</v>
      </c>
    </row>
    <row r="23" spans="1:4">
      <c r="A23" s="35" t="s">
        <v>271</v>
      </c>
      <c r="B23" s="36">
        <v>2511482665853</v>
      </c>
      <c r="C23" s="36">
        <f t="shared" si="0"/>
        <v>-2511482665853</v>
      </c>
      <c r="D23" s="36">
        <v>2731400163780</v>
      </c>
    </row>
    <row r="24" spans="1:4">
      <c r="A24" s="39" t="s">
        <v>270</v>
      </c>
      <c r="B24" s="40">
        <v>3006751326800</v>
      </c>
      <c r="C24" s="40">
        <f t="shared" si="0"/>
        <v>-3006751326800</v>
      </c>
      <c r="D24" s="40">
        <v>3235711031766</v>
      </c>
    </row>
    <row r="25" spans="1:4">
      <c r="A25" s="35" t="s">
        <v>190</v>
      </c>
      <c r="B25" s="36">
        <v>4400765470418</v>
      </c>
      <c r="C25" s="36">
        <f t="shared" si="0"/>
        <v>-4400765470418</v>
      </c>
      <c r="D25" s="36">
        <v>4667362500000</v>
      </c>
    </row>
    <row r="26" spans="1:4">
      <c r="A26" s="39" t="s">
        <v>267</v>
      </c>
      <c r="B26" s="40">
        <v>4940888978928</v>
      </c>
      <c r="C26" s="40">
        <f t="shared" si="0"/>
        <v>-4940888978928</v>
      </c>
      <c r="D26" s="40">
        <v>5211465200000</v>
      </c>
    </row>
    <row r="27" spans="1:4">
      <c r="A27" s="35" t="s">
        <v>191</v>
      </c>
      <c r="B27" s="36">
        <v>24888793361360.023</v>
      </c>
      <c r="C27" s="36">
        <f t="shared" si="0"/>
        <v>-24888793361360.023</v>
      </c>
      <c r="D27" s="36">
        <v>20035621801679</v>
      </c>
    </row>
    <row r="28" spans="1:4">
      <c r="A28" s="39" t="s">
        <v>208</v>
      </c>
      <c r="B28" s="40">
        <v>23160088768300</v>
      </c>
      <c r="C28" s="40">
        <f t="shared" si="0"/>
        <v>-23160088768300</v>
      </c>
      <c r="D28" s="40">
        <v>31849478864000</v>
      </c>
    </row>
    <row r="29" spans="1:4">
      <c r="A29" s="35" t="s">
        <v>265</v>
      </c>
      <c r="B29" s="36">
        <v>36179492662708</v>
      </c>
      <c r="C29" s="36">
        <f t="shared" si="0"/>
        <v>-36179492662708</v>
      </c>
      <c r="D29" s="36">
        <v>40121045260776</v>
      </c>
    </row>
    <row r="30" spans="1:4">
      <c r="A30" s="39" t="s">
        <v>264</v>
      </c>
      <c r="B30" s="40">
        <v>37353622486239</v>
      </c>
      <c r="C30" s="40">
        <f t="shared" si="0"/>
        <v>-37353622486239</v>
      </c>
      <c r="D30" s="40">
        <v>40583608000000</v>
      </c>
    </row>
    <row r="31" spans="1:4">
      <c r="A31" s="35" t="s">
        <v>188</v>
      </c>
      <c r="B31" s="36">
        <v>43006517380100</v>
      </c>
      <c r="C31" s="36">
        <f t="shared" si="0"/>
        <v>-43006517380100</v>
      </c>
      <c r="D31" s="36">
        <v>44018428258931</v>
      </c>
    </row>
    <row r="32" spans="1:4">
      <c r="A32" s="16" t="s">
        <v>130</v>
      </c>
      <c r="B32" s="17">
        <f>SUM(B2:B31)</f>
        <v>203742019728581.13</v>
      </c>
      <c r="C32" s="17">
        <f t="shared" si="0"/>
        <v>-203742019728581.13</v>
      </c>
      <c r="D32" s="17">
        <f>SUM(D2:D31)</f>
        <v>210135782911103</v>
      </c>
    </row>
  </sheetData>
  <autoFilter ref="A1:D1" xr:uid="{00000000-0009-0000-0000-00000A000000}">
    <sortState xmlns:xlrd2="http://schemas.microsoft.com/office/spreadsheetml/2017/richdata2" ref="A2:D32">
      <sortCondition ref="D1"/>
    </sortState>
  </autoFilter>
  <sortState xmlns:xlrd2="http://schemas.microsoft.com/office/spreadsheetml/2017/richdata2" ref="A3:D31">
    <sortCondition ref="A2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1"/>
  <sheetViews>
    <sheetView showGridLines="0" zoomScale="77" zoomScaleNormal="77" workbookViewId="0">
      <selection activeCell="J43" sqref="J43"/>
    </sheetView>
  </sheetViews>
  <sheetFormatPr baseColWidth="10" defaultColWidth="11.42578125" defaultRowHeight="15"/>
  <cols>
    <col min="1" max="1" width="68.42578125" bestFit="1" customWidth="1"/>
    <col min="2" max="2" width="18.85546875" bestFit="1" customWidth="1"/>
    <col min="3" max="3" width="16.140625" bestFit="1" customWidth="1"/>
    <col min="4" max="4" width="20.42578125" bestFit="1" customWidth="1"/>
    <col min="5" max="5" width="13.42578125" customWidth="1"/>
    <col min="6" max="6" width="11.85546875" bestFit="1" customWidth="1"/>
  </cols>
  <sheetData>
    <row r="1" spans="1:6" ht="29.25" customHeight="1">
      <c r="A1" s="102" t="s">
        <v>285</v>
      </c>
      <c r="B1" s="102">
        <v>2023</v>
      </c>
      <c r="C1" s="102">
        <v>2023</v>
      </c>
      <c r="D1" s="103" t="s">
        <v>312</v>
      </c>
      <c r="E1" s="103" t="s">
        <v>289</v>
      </c>
      <c r="F1" s="103" t="s">
        <v>290</v>
      </c>
    </row>
    <row r="2" spans="1:6">
      <c r="A2" s="105" t="s">
        <v>195</v>
      </c>
      <c r="B2" s="7">
        <v>29000000000</v>
      </c>
      <c r="C2" s="7">
        <f t="shared" ref="C2:C17" si="0">+B2*-1</f>
        <v>-29000000000</v>
      </c>
      <c r="D2" s="7">
        <v>36538191002</v>
      </c>
      <c r="E2" s="7">
        <v>7443878842.6000004</v>
      </c>
      <c r="F2" s="7">
        <v>7240789965</v>
      </c>
    </row>
    <row r="3" spans="1:6">
      <c r="A3" s="105" t="s">
        <v>204</v>
      </c>
      <c r="B3" s="7">
        <v>118391293235</v>
      </c>
      <c r="C3" s="7">
        <f t="shared" si="0"/>
        <v>-118391293235</v>
      </c>
      <c r="D3" s="7">
        <v>115949623725</v>
      </c>
      <c r="E3" s="7">
        <v>64127566630.800003</v>
      </c>
      <c r="F3" s="7">
        <v>49526122132</v>
      </c>
    </row>
    <row r="4" spans="1:6">
      <c r="A4" s="105" t="s">
        <v>184</v>
      </c>
      <c r="B4" s="7">
        <v>276516725483</v>
      </c>
      <c r="C4" s="7">
        <f t="shared" si="0"/>
        <v>-276516725483</v>
      </c>
      <c r="D4" s="7">
        <v>135000000000</v>
      </c>
      <c r="E4" s="7">
        <v>113960609738.8</v>
      </c>
      <c r="F4" s="7">
        <v>90000000000</v>
      </c>
    </row>
    <row r="5" spans="1:6">
      <c r="A5" s="105" t="s">
        <v>190</v>
      </c>
      <c r="B5" s="7">
        <v>239325371340</v>
      </c>
      <c r="C5" s="7">
        <f t="shared" si="0"/>
        <v>-239325371340</v>
      </c>
      <c r="D5" s="7">
        <v>261086831363</v>
      </c>
      <c r="E5" s="7">
        <v>178385076566.39999</v>
      </c>
      <c r="F5" s="7">
        <v>171520550998</v>
      </c>
    </row>
    <row r="6" spans="1:6">
      <c r="A6" s="105" t="s">
        <v>206</v>
      </c>
      <c r="B6" s="7">
        <v>249063806801</v>
      </c>
      <c r="C6" s="7">
        <f t="shared" si="0"/>
        <v>-249063806801</v>
      </c>
      <c r="D6" s="7">
        <v>265912069162</v>
      </c>
      <c r="E6" s="7">
        <v>163955622912.20001</v>
      </c>
      <c r="F6" s="7">
        <v>150610647710</v>
      </c>
    </row>
    <row r="7" spans="1:6">
      <c r="A7" s="105" t="s">
        <v>203</v>
      </c>
      <c r="B7" s="7">
        <v>195365286098</v>
      </c>
      <c r="C7" s="7">
        <f t="shared" si="0"/>
        <v>-195365286098</v>
      </c>
      <c r="D7" s="7">
        <v>310408411808</v>
      </c>
      <c r="E7" s="7">
        <v>138748360782.20001</v>
      </c>
      <c r="F7" s="7">
        <v>108811841261</v>
      </c>
    </row>
    <row r="8" spans="1:6">
      <c r="A8" s="105" t="s">
        <v>182</v>
      </c>
      <c r="B8" s="7">
        <v>457611289945</v>
      </c>
      <c r="C8" s="7">
        <f t="shared" si="0"/>
        <v>-457611289945</v>
      </c>
      <c r="D8" s="7">
        <v>367474229073</v>
      </c>
      <c r="E8" s="7">
        <v>314763551892.40002</v>
      </c>
      <c r="F8" s="7">
        <v>327500095320</v>
      </c>
    </row>
    <row r="9" spans="1:6">
      <c r="A9" s="105" t="s">
        <v>189</v>
      </c>
      <c r="B9" s="7">
        <v>392980287025</v>
      </c>
      <c r="C9" s="7">
        <f t="shared" si="0"/>
        <v>-392980287025</v>
      </c>
      <c r="D9" s="7">
        <v>373620740303</v>
      </c>
      <c r="E9" s="7">
        <v>325634948635</v>
      </c>
      <c r="F9" s="7">
        <v>324638392831</v>
      </c>
    </row>
    <row r="10" spans="1:6">
      <c r="A10" s="105" t="s">
        <v>183</v>
      </c>
      <c r="B10" s="7">
        <v>649614091341</v>
      </c>
      <c r="C10" s="7">
        <f t="shared" si="0"/>
        <v>-649614091341</v>
      </c>
      <c r="D10" s="7">
        <v>400215758847</v>
      </c>
      <c r="E10" s="7">
        <v>396056222539.20001</v>
      </c>
      <c r="F10" s="7">
        <v>345888371439</v>
      </c>
    </row>
    <row r="11" spans="1:6">
      <c r="A11" s="105" t="s">
        <v>201</v>
      </c>
      <c r="B11" s="7">
        <v>519301949101</v>
      </c>
      <c r="C11" s="7">
        <f t="shared" si="0"/>
        <v>-519301949101</v>
      </c>
      <c r="D11" s="7">
        <v>470141926637</v>
      </c>
      <c r="E11" s="7">
        <v>1172262490775.6001</v>
      </c>
      <c r="F11" s="7">
        <v>327502494459</v>
      </c>
    </row>
    <row r="12" spans="1:6">
      <c r="A12" s="105" t="s">
        <v>199</v>
      </c>
      <c r="B12" s="7">
        <v>581618882790</v>
      </c>
      <c r="C12" s="7">
        <f t="shared" si="0"/>
        <v>-581618882790</v>
      </c>
      <c r="D12" s="7">
        <v>552161660645</v>
      </c>
      <c r="E12" s="7">
        <v>281384741267.40002</v>
      </c>
      <c r="F12" s="7">
        <v>160351239781</v>
      </c>
    </row>
    <row r="13" spans="1:6">
      <c r="A13" s="105" t="s">
        <v>196</v>
      </c>
      <c r="B13" s="7">
        <v>468867897221</v>
      </c>
      <c r="C13" s="7">
        <f t="shared" si="0"/>
        <v>-468867897221</v>
      </c>
      <c r="D13" s="7">
        <v>612407754269</v>
      </c>
      <c r="E13" s="7">
        <v>290131606299</v>
      </c>
      <c r="F13" s="7">
        <v>99126838442</v>
      </c>
    </row>
    <row r="14" spans="1:6">
      <c r="A14" s="105" t="s">
        <v>197</v>
      </c>
      <c r="B14" s="7">
        <v>542101724312</v>
      </c>
      <c r="C14" s="7">
        <f t="shared" si="0"/>
        <v>-542101724312</v>
      </c>
      <c r="D14" s="7">
        <v>735242872615</v>
      </c>
      <c r="E14" s="7">
        <v>489292520191.20001</v>
      </c>
      <c r="F14" s="7">
        <v>381989697171</v>
      </c>
    </row>
    <row r="15" spans="1:6">
      <c r="A15" s="105" t="s">
        <v>202</v>
      </c>
      <c r="B15" s="7">
        <v>726909850000</v>
      </c>
      <c r="C15" s="7">
        <f t="shared" si="0"/>
        <v>-726909850000</v>
      </c>
      <c r="D15" s="7">
        <v>905643367971</v>
      </c>
      <c r="E15" s="7">
        <v>380637277536</v>
      </c>
      <c r="F15" s="7">
        <v>342568474523</v>
      </c>
    </row>
    <row r="16" spans="1:6">
      <c r="A16" s="105" t="s">
        <v>185</v>
      </c>
      <c r="B16" s="7">
        <v>504644431861</v>
      </c>
      <c r="C16" s="7">
        <f t="shared" si="0"/>
        <v>-504644431861</v>
      </c>
      <c r="D16" s="7">
        <v>1150532474611</v>
      </c>
      <c r="E16" s="7">
        <v>236178018611.60001</v>
      </c>
      <c r="F16" s="7">
        <v>146544090632</v>
      </c>
    </row>
    <row r="17" spans="1:6">
      <c r="A17" s="105" t="s">
        <v>187</v>
      </c>
      <c r="B17" s="7">
        <v>891709127023</v>
      </c>
      <c r="C17" s="7">
        <f t="shared" si="0"/>
        <v>-891709127023</v>
      </c>
      <c r="D17" s="7">
        <v>1250992260657</v>
      </c>
      <c r="E17" s="7">
        <v>597728984420.40002</v>
      </c>
      <c r="F17" s="7">
        <v>462000000000</v>
      </c>
    </row>
    <row r="18" spans="1:6">
      <c r="A18" s="106" t="s">
        <v>291</v>
      </c>
      <c r="B18" s="107">
        <f>+SUM(B2:B17)</f>
        <v>6843022013576</v>
      </c>
      <c r="C18" s="107">
        <f>+SUM(C2:C17)</f>
        <v>-6843022013576</v>
      </c>
      <c r="D18" s="107">
        <f>+SUM(D2:D17)</f>
        <v>7943328172688</v>
      </c>
      <c r="E18" s="107">
        <f>+SUM(E2:E17)</f>
        <v>5150691477640.8008</v>
      </c>
      <c r="F18" s="107">
        <f>+SUM(F2:F17)</f>
        <v>3495819646664</v>
      </c>
    </row>
    <row r="19" spans="1:6">
      <c r="A19" s="105" t="s">
        <v>194</v>
      </c>
      <c r="B19" s="7">
        <v>801531642159</v>
      </c>
      <c r="C19" s="7">
        <f t="shared" ref="C19:C33" si="1">+B19*-1</f>
        <v>-801531642159</v>
      </c>
      <c r="D19" s="7">
        <v>1372232285328</v>
      </c>
      <c r="E19" s="7">
        <v>361872900039</v>
      </c>
      <c r="F19" s="7">
        <v>226187526608</v>
      </c>
    </row>
    <row r="20" spans="1:6">
      <c r="A20" s="105" t="s">
        <v>181</v>
      </c>
      <c r="B20" s="7">
        <v>1475743422630</v>
      </c>
      <c r="C20" s="7">
        <f t="shared" si="1"/>
        <v>-1475743422630</v>
      </c>
      <c r="D20" s="7">
        <v>1463633715310</v>
      </c>
      <c r="E20" s="7">
        <v>547390238596</v>
      </c>
      <c r="F20" s="7">
        <v>303171016547</v>
      </c>
    </row>
    <row r="21" spans="1:6">
      <c r="A21" s="105" t="s">
        <v>200</v>
      </c>
      <c r="B21" s="7">
        <v>1424364047551</v>
      </c>
      <c r="C21" s="7">
        <f t="shared" si="1"/>
        <v>-1424364047551</v>
      </c>
      <c r="D21" s="7">
        <v>1544883221579</v>
      </c>
      <c r="E21" s="7">
        <v>511761273507.79999</v>
      </c>
      <c r="F21" s="7">
        <v>301854957798</v>
      </c>
    </row>
    <row r="22" spans="1:6">
      <c r="A22" s="105" t="s">
        <v>205</v>
      </c>
      <c r="B22" s="7">
        <v>2113620826064</v>
      </c>
      <c r="C22" s="7">
        <f t="shared" si="1"/>
        <v>-2113620826064</v>
      </c>
      <c r="D22" s="7">
        <v>2114478420767</v>
      </c>
      <c r="E22" s="7">
        <v>788179929184.80005</v>
      </c>
      <c r="F22" s="7">
        <v>655511019225</v>
      </c>
    </row>
    <row r="23" spans="1:6">
      <c r="A23" s="105" t="s">
        <v>207</v>
      </c>
      <c r="B23" s="7">
        <v>1475032503861</v>
      </c>
      <c r="C23" s="7">
        <f t="shared" si="1"/>
        <v>-1475032503861</v>
      </c>
      <c r="D23" s="7">
        <v>3119040338591</v>
      </c>
      <c r="E23" s="7">
        <v>1323079029661.8</v>
      </c>
      <c r="F23" s="7">
        <v>1141367832872</v>
      </c>
    </row>
    <row r="24" spans="1:6">
      <c r="A24" s="105" t="s">
        <v>186</v>
      </c>
      <c r="B24" s="7">
        <v>1981492645000</v>
      </c>
      <c r="C24" s="7">
        <f t="shared" si="1"/>
        <v>-1981492645000</v>
      </c>
      <c r="D24" s="7">
        <v>3182344972947</v>
      </c>
      <c r="E24" s="7">
        <v>1510097735776</v>
      </c>
      <c r="F24" s="7">
        <v>1133197335263</v>
      </c>
    </row>
    <row r="25" spans="1:6">
      <c r="A25" s="105" t="s">
        <v>191</v>
      </c>
      <c r="B25" s="7">
        <v>10225117728319</v>
      </c>
      <c r="C25" s="7">
        <f t="shared" si="1"/>
        <v>-10225117728319</v>
      </c>
      <c r="D25" s="7">
        <v>4854168174604</v>
      </c>
      <c r="E25" s="7">
        <v>2037336970321.6001</v>
      </c>
      <c r="F25" s="7">
        <v>1827131144378</v>
      </c>
    </row>
    <row r="26" spans="1:6">
      <c r="A26" s="105" t="s">
        <v>208</v>
      </c>
      <c r="B26" s="7">
        <v>5120503111500</v>
      </c>
      <c r="C26" s="7">
        <f t="shared" si="1"/>
        <v>-5120503111500</v>
      </c>
      <c r="D26" s="7">
        <v>5676878602781</v>
      </c>
      <c r="E26" s="7">
        <v>4857429528324.4004</v>
      </c>
      <c r="F26" s="7">
        <v>5178702847861</v>
      </c>
    </row>
    <row r="27" spans="1:6">
      <c r="A27" s="105" t="s">
        <v>210</v>
      </c>
      <c r="B27" s="7">
        <v>5007489494580</v>
      </c>
      <c r="C27" s="7">
        <f t="shared" si="1"/>
        <v>-5007489494580</v>
      </c>
      <c r="D27" s="7">
        <v>5838803438387</v>
      </c>
      <c r="E27" s="7">
        <v>2438166719967.3999</v>
      </c>
      <c r="F27" s="7">
        <v>1956813877382</v>
      </c>
    </row>
    <row r="28" spans="1:6">
      <c r="A28" s="105" t="s">
        <v>198</v>
      </c>
      <c r="B28" s="7">
        <v>7244585950043</v>
      </c>
      <c r="C28" s="7">
        <f t="shared" si="1"/>
        <v>-7244585950043</v>
      </c>
      <c r="D28" s="7">
        <v>8045646769310</v>
      </c>
      <c r="E28" s="7">
        <v>3939584117740.1797</v>
      </c>
      <c r="F28" s="7">
        <v>3324853707915</v>
      </c>
    </row>
    <row r="29" spans="1:6">
      <c r="A29" s="105" t="s">
        <v>180</v>
      </c>
      <c r="B29" s="7">
        <v>4444599534221</v>
      </c>
      <c r="C29" s="7">
        <f t="shared" si="1"/>
        <v>-4444599534221</v>
      </c>
      <c r="D29" s="7">
        <v>8157708662355</v>
      </c>
      <c r="E29" s="7">
        <v>1582620572441</v>
      </c>
      <c r="F29" s="7">
        <v>1526065815823</v>
      </c>
    </row>
    <row r="30" spans="1:6">
      <c r="A30" s="105" t="s">
        <v>188</v>
      </c>
      <c r="B30" s="7">
        <v>7341855161181</v>
      </c>
      <c r="C30" s="7">
        <f t="shared" si="1"/>
        <v>-7341855161181</v>
      </c>
      <c r="D30" s="7">
        <v>8424654995318</v>
      </c>
      <c r="E30" s="7">
        <v>4368755772065.2002</v>
      </c>
      <c r="F30" s="7">
        <v>4056434421327</v>
      </c>
    </row>
    <row r="31" spans="1:6">
      <c r="A31" s="105" t="s">
        <v>292</v>
      </c>
      <c r="B31" s="7">
        <v>8281433261455</v>
      </c>
      <c r="C31" s="7">
        <f t="shared" si="1"/>
        <v>-8281433261455</v>
      </c>
      <c r="D31" s="7">
        <v>9671982499904</v>
      </c>
      <c r="E31" s="7">
        <v>6365159771501.7998</v>
      </c>
      <c r="F31" s="7">
        <v>5940744923170</v>
      </c>
    </row>
    <row r="32" spans="1:6">
      <c r="A32" s="105" t="s">
        <v>193</v>
      </c>
      <c r="B32" s="7">
        <v>8203019315816</v>
      </c>
      <c r="C32" s="7">
        <f t="shared" si="1"/>
        <v>-8203019315816</v>
      </c>
      <c r="D32" s="7">
        <v>12735371963742</v>
      </c>
      <c r="E32" s="7">
        <v>6952336354043.2002</v>
      </c>
      <c r="F32" s="7">
        <v>4073786711835</v>
      </c>
    </row>
    <row r="33" spans="1:6">
      <c r="A33" s="105" t="s">
        <v>209</v>
      </c>
      <c r="B33" s="7">
        <v>11263740480612</v>
      </c>
      <c r="C33" s="7">
        <f t="shared" si="1"/>
        <v>-11263740480612</v>
      </c>
      <c r="D33" s="7">
        <v>13602694839424</v>
      </c>
      <c r="E33" s="7">
        <v>7953063062280.5996</v>
      </c>
      <c r="F33" s="7">
        <v>6656188300174</v>
      </c>
    </row>
    <row r="35" spans="1:6">
      <c r="A35" s="113" t="s">
        <v>130</v>
      </c>
      <c r="B35" s="114">
        <f>SUM(B18:B33)</f>
        <v>83247151138568</v>
      </c>
      <c r="C35" s="114">
        <f t="shared" ref="C35:F35" si="2">SUM(C18:C33)</f>
        <v>-83247151138568</v>
      </c>
      <c r="D35" s="114">
        <f>SUM(D18:D33)</f>
        <v>97747851073035</v>
      </c>
      <c r="E35" s="114">
        <f t="shared" si="2"/>
        <v>50687525453091.578</v>
      </c>
      <c r="F35" s="114">
        <f t="shared" si="2"/>
        <v>41797831084842</v>
      </c>
    </row>
    <row r="36" spans="1:6">
      <c r="A36" s="108" t="s">
        <v>293</v>
      </c>
      <c r="B36" s="109">
        <f>+B35/1000000000000</f>
        <v>83.247151138568</v>
      </c>
      <c r="C36" s="109">
        <f>+C35/1000000000000</f>
        <v>-83.247151138568</v>
      </c>
      <c r="D36" s="109">
        <f>+D35/1000000000000</f>
        <v>97.747851073034994</v>
      </c>
      <c r="E36" s="109">
        <f>+E35/1000000000000</f>
        <v>50.687525453091581</v>
      </c>
      <c r="F36" s="109">
        <f>+F35/1000000000000</f>
        <v>41.797831084842002</v>
      </c>
    </row>
    <row r="37" spans="1:6">
      <c r="A37" s="108" t="s">
        <v>294</v>
      </c>
      <c r="B37" s="110"/>
      <c r="C37" s="110"/>
      <c r="D37" s="110"/>
      <c r="E37" s="112">
        <f>+D35/E35-1</f>
        <v>0.9284399899043223</v>
      </c>
      <c r="F37" s="110"/>
    </row>
    <row r="38" spans="1:6">
      <c r="A38" s="108" t="s">
        <v>295</v>
      </c>
      <c r="B38" s="110"/>
      <c r="C38" s="110"/>
      <c r="D38" s="110"/>
      <c r="E38" s="112">
        <f>+D35/B35-1</f>
        <v>0.17418854262448025</v>
      </c>
    </row>
    <row r="39" spans="1:6">
      <c r="A39" s="108" t="s">
        <v>296</v>
      </c>
      <c r="B39" s="110"/>
      <c r="C39" s="110"/>
      <c r="D39" s="110"/>
      <c r="E39" s="112">
        <f>+D35/F35-1</f>
        <v>1.3385866810798062</v>
      </c>
      <c r="F39" s="110"/>
    </row>
    <row r="43" spans="1:6" ht="37.5" customHeight="1">
      <c r="A43" s="115" t="s">
        <v>70</v>
      </c>
      <c r="B43" s="116" t="s">
        <v>297</v>
      </c>
      <c r="C43" s="116" t="s">
        <v>298</v>
      </c>
      <c r="D43" s="117" t="s">
        <v>299</v>
      </c>
      <c r="E43" s="117" t="s">
        <v>300</v>
      </c>
    </row>
    <row r="44" spans="1:6">
      <c r="A44" s="72" t="s">
        <v>195</v>
      </c>
      <c r="B44" s="118">
        <v>7443878842.6000004</v>
      </c>
      <c r="C44" s="118">
        <v>7240789965</v>
      </c>
      <c r="D44" s="118">
        <v>29000000000</v>
      </c>
      <c r="E44" s="118">
        <v>36538191002</v>
      </c>
    </row>
    <row r="45" spans="1:6">
      <c r="A45" s="72" t="s">
        <v>204</v>
      </c>
      <c r="B45" s="118">
        <v>64127566630.800003</v>
      </c>
      <c r="C45" s="118">
        <v>49526122132</v>
      </c>
      <c r="D45" s="118">
        <v>118391293235</v>
      </c>
      <c r="E45" s="118">
        <v>115949623725</v>
      </c>
    </row>
    <row r="46" spans="1:6">
      <c r="A46" s="72" t="s">
        <v>184</v>
      </c>
      <c r="B46" s="118">
        <v>113960609738.8</v>
      </c>
      <c r="C46" s="118">
        <v>90000000000</v>
      </c>
      <c r="D46" s="118">
        <v>276516725483</v>
      </c>
      <c r="E46" s="118">
        <v>135000000000</v>
      </c>
    </row>
    <row r="47" spans="1:6">
      <c r="A47" s="72" t="s">
        <v>190</v>
      </c>
      <c r="B47" s="118">
        <v>178385076566.39999</v>
      </c>
      <c r="C47" s="118">
        <v>171520550998</v>
      </c>
      <c r="D47" s="118">
        <v>239325371340</v>
      </c>
      <c r="E47" s="118">
        <v>261086831363</v>
      </c>
    </row>
    <row r="48" spans="1:6">
      <c r="A48" s="72" t="s">
        <v>206</v>
      </c>
      <c r="B48" s="118">
        <v>163955622912.20001</v>
      </c>
      <c r="C48" s="118">
        <v>150610647710</v>
      </c>
      <c r="D48" s="118">
        <v>249063806801</v>
      </c>
      <c r="E48" s="118">
        <v>265912069162</v>
      </c>
    </row>
    <row r="49" spans="1:5">
      <c r="A49" s="72" t="s">
        <v>203</v>
      </c>
      <c r="B49" s="118">
        <v>138748360782.20001</v>
      </c>
      <c r="C49" s="118">
        <v>108811841261</v>
      </c>
      <c r="D49" s="118">
        <v>195365286098</v>
      </c>
      <c r="E49" s="118">
        <v>310408411808</v>
      </c>
    </row>
    <row r="50" spans="1:5">
      <c r="A50" s="72" t="s">
        <v>182</v>
      </c>
      <c r="B50" s="118">
        <v>314763551892.40002</v>
      </c>
      <c r="C50" s="118">
        <v>327500095320</v>
      </c>
      <c r="D50" s="118">
        <v>457611289945</v>
      </c>
      <c r="E50" s="118">
        <v>367474229073</v>
      </c>
    </row>
    <row r="51" spans="1:5">
      <c r="A51" s="72" t="s">
        <v>189</v>
      </c>
      <c r="B51" s="118">
        <v>325634948635</v>
      </c>
      <c r="C51" s="118">
        <v>324638392831</v>
      </c>
      <c r="D51" s="118">
        <v>392980287025</v>
      </c>
      <c r="E51" s="118">
        <v>373620740303</v>
      </c>
    </row>
    <row r="52" spans="1:5">
      <c r="A52" s="72" t="s">
        <v>183</v>
      </c>
      <c r="B52" s="118">
        <v>396056222539.20001</v>
      </c>
      <c r="C52" s="118">
        <v>345888371439</v>
      </c>
      <c r="D52" s="118">
        <v>649614091341</v>
      </c>
      <c r="E52" s="118">
        <v>400215758847</v>
      </c>
    </row>
    <row r="53" spans="1:5">
      <c r="A53" s="72" t="s">
        <v>201</v>
      </c>
      <c r="B53" s="118">
        <v>1172262490775.6001</v>
      </c>
      <c r="C53" s="118">
        <v>327502494459</v>
      </c>
      <c r="D53" s="118">
        <v>519301949101</v>
      </c>
      <c r="E53" s="118">
        <v>470141926637</v>
      </c>
    </row>
    <row r="54" spans="1:5">
      <c r="A54" s="72" t="s">
        <v>199</v>
      </c>
      <c r="B54" s="118">
        <v>281384741267.40002</v>
      </c>
      <c r="C54" s="118">
        <v>160351239781</v>
      </c>
      <c r="D54" s="118">
        <v>581618882790</v>
      </c>
      <c r="E54" s="118">
        <v>552161660645</v>
      </c>
    </row>
    <row r="55" spans="1:5">
      <c r="A55" s="72" t="s">
        <v>196</v>
      </c>
      <c r="B55" s="118">
        <v>290131606299</v>
      </c>
      <c r="C55" s="118">
        <v>99126838442</v>
      </c>
      <c r="D55" s="118">
        <v>468867897221</v>
      </c>
      <c r="E55" s="118">
        <v>612407754269</v>
      </c>
    </row>
    <row r="56" spans="1:5">
      <c r="A56" s="72" t="s">
        <v>197</v>
      </c>
      <c r="B56" s="118">
        <v>489292520191.20001</v>
      </c>
      <c r="C56" s="118">
        <v>381989697171</v>
      </c>
      <c r="D56" s="118">
        <v>542101724312</v>
      </c>
      <c r="E56" s="118">
        <v>735242872615</v>
      </c>
    </row>
    <row r="57" spans="1:5">
      <c r="A57" s="72" t="s">
        <v>202</v>
      </c>
      <c r="B57" s="118">
        <v>380637277536</v>
      </c>
      <c r="C57" s="118">
        <v>342568474523</v>
      </c>
      <c r="D57" s="118">
        <v>726909850000</v>
      </c>
      <c r="E57" s="118">
        <v>905643367971</v>
      </c>
    </row>
    <row r="58" spans="1:5">
      <c r="A58" s="72" t="s">
        <v>185</v>
      </c>
      <c r="B58" s="118">
        <v>236178018611.60001</v>
      </c>
      <c r="C58" s="118">
        <v>146544090632</v>
      </c>
      <c r="D58" s="118">
        <v>504644431861</v>
      </c>
      <c r="E58" s="118">
        <v>1150532474611</v>
      </c>
    </row>
    <row r="59" spans="1:5">
      <c r="A59" s="72" t="s">
        <v>187</v>
      </c>
      <c r="B59" s="118">
        <v>597728984420.40002</v>
      </c>
      <c r="C59" s="118">
        <v>462000000000</v>
      </c>
      <c r="D59" s="118">
        <v>891709127023</v>
      </c>
      <c r="E59" s="118">
        <v>1250992260657</v>
      </c>
    </row>
    <row r="60" spans="1:5">
      <c r="A60" s="115" t="s">
        <v>130</v>
      </c>
      <c r="B60" s="119">
        <f>+SUM(B44:B59)</f>
        <v>5150691477640.8008</v>
      </c>
      <c r="C60" s="119">
        <f t="shared" ref="C60:E60" si="3">+SUM(C44:C59)</f>
        <v>3495819646664</v>
      </c>
      <c r="D60" s="119">
        <f t="shared" si="3"/>
        <v>6843022013576</v>
      </c>
      <c r="E60" s="119">
        <f t="shared" si="3"/>
        <v>7943328172688</v>
      </c>
    </row>
    <row r="61" spans="1:5" ht="15.75">
      <c r="A61" s="70" t="s">
        <v>301</v>
      </c>
    </row>
  </sheetData>
  <autoFilter ref="A1:F1" xr:uid="{00000000-0001-0000-0B00-000000000000}">
    <sortState xmlns:xlrd2="http://schemas.microsoft.com/office/spreadsheetml/2017/richdata2" ref="A2:F32">
      <sortCondition ref="D1"/>
    </sortState>
  </autoFilter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Graficas n</vt:lpstr>
      <vt:lpstr>Hoja1</vt:lpstr>
      <vt:lpstr>Cuadros</vt:lpstr>
      <vt:lpstr>HISTORICOS APR 2016 - 2022</vt:lpstr>
      <vt:lpstr>Grafica total sin deuda</vt:lpstr>
      <vt:lpstr>Resumen</vt:lpstr>
      <vt:lpstr>Grafica piramiede fto princ</vt:lpstr>
      <vt:lpstr>Grafica piramiede fto</vt:lpstr>
      <vt:lpstr>Grafica piramiede INV princ</vt:lpstr>
      <vt:lpstr>Grafica inversión histórico</vt:lpstr>
      <vt:lpstr>Aprop Resumen 2000-2024</vt:lpstr>
      <vt:lpstr>Inflexibilidades 2024-2025</vt:lpstr>
      <vt:lpstr>Cuadro</vt:lpstr>
      <vt:lpstr>Graf_Inflex</vt:lpstr>
      <vt:lpstr>SECTORES_INV</vt:lpstr>
    </vt:vector>
  </TitlesOfParts>
  <Manager/>
  <Company>Ministerio de Hacienda y Credito Publico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Hector Armando Gomez Parra</dc:creator>
  <cp:keywords/>
  <dc:description/>
  <cp:lastModifiedBy>Aldemar Marroquin Rios</cp:lastModifiedBy>
  <cp:revision/>
  <dcterms:created xsi:type="dcterms:W3CDTF">2021-07-22T23:36:34Z</dcterms:created>
  <dcterms:modified xsi:type="dcterms:W3CDTF">2024-08-30T20:09:37Z</dcterms:modified>
  <cp:category/>
  <cp:contentStatus/>
</cp:coreProperties>
</file>