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proteccion-my.sharepoint.com/personal/maura_pisciotti_unp_gov_co/Documents/2024/DERECHOS DE PETICIÓN 2024/6. Peticiones 51 - 60/59. Propisición 06 - EXT24-00115970/4. Respuesta/"/>
    </mc:Choice>
  </mc:AlternateContent>
  <xr:revisionPtr revIDLastSave="0" documentId="8_{890083E9-7731-4CDA-8026-BEDCF9985680}" xr6:coauthVersionLast="47" xr6:coauthVersionMax="47" xr10:uidLastSave="{00000000-0000-0000-0000-000000000000}"/>
  <bookViews>
    <workbookView xWindow="-120" yWindow="-120" windowWidth="20730" windowHeight="11160" activeTab="1" xr2:uid="{23960F5F-47DB-4984-A2EA-AF48370ECEB0}"/>
  </bookViews>
  <sheets>
    <sheet name="EJECUCION A 31 DICIEMBRE 2023" sheetId="1" r:id="rId1"/>
    <sheet name="EJECUCION A 31 JULIO 2024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>#REF!</definedName>
    <definedName name="ccccc" localSheetId="0">#REF!</definedName>
    <definedName name="ccccc" localSheetId="1">#REF!</definedName>
    <definedName name="ccccc">#REF!</definedName>
    <definedName name="Comod_avantel08" localSheetId="0">Base [1]Avantel!$A$1:$Q$1075</definedName>
    <definedName name="Comod_avantel08" localSheetId="1">Base [1]Avantel!$A$1:$Q$1075</definedName>
    <definedName name="Comod_avantel08">Base [1]Avantel!$A$1:$Q$1075</definedName>
    <definedName name="DYNAMICTD" localSheetId="0">OFFSET(#REF!,0,0,COUNTA(#REF!),COUNTA(#REF!))</definedName>
    <definedName name="DYNAMICTD" localSheetId="1">OFFSET(#REF!,0,0,COUNTA(#REF!),COUNTA(#REF!))</definedName>
    <definedName name="DYNAMICTD">OFFSET(#REF!,0,0,COUNTA(#REF!),COUNTA(#REF!))</definedName>
    <definedName name="eduardo" localSheetId="0">#REF!</definedName>
    <definedName name="eduardo" localSheetId="1">#REF!</definedName>
    <definedName name="eduardo">#REF!</definedName>
    <definedName name="Ejecucion" localSheetId="0">#REF!</definedName>
    <definedName name="Ejecucion" localSheetId="1">#REF!</definedName>
    <definedName name="Ejecucion">#REF!</definedName>
    <definedName name="FFFF" localSheetId="0">#REF!</definedName>
    <definedName name="FFFF" localSheetId="1">#REF!</definedName>
    <definedName name="FFFF">#REF!</definedName>
    <definedName name="GG" localSheetId="0">#REF!</definedName>
    <definedName name="GG" localSheetId="1">#REF!</definedName>
    <definedName name="GG">#REF!</definedName>
    <definedName name="GGGG" localSheetId="0">Base [1]Avantel!$A$1:$Q$1075</definedName>
    <definedName name="GGGG" localSheetId="1">Base [1]Avantel!$A$1:$Q$1075</definedName>
    <definedName name="GGGG">Base [1]Avantel!$A$1:$Q$1075</definedName>
    <definedName name="PROYECCIONES2013" localSheetId="0">#REF!</definedName>
    <definedName name="PROYECCIONES2013" localSheetId="1">#REF!</definedName>
    <definedName name="PROYECCIONES2013">#REF!</definedName>
    <definedName name="vigencias" localSheetId="0">#REF!</definedName>
    <definedName name="vigencias" localSheetId="1">#REF!</definedName>
    <definedName name="vigencias">#REF!</definedName>
    <definedName name="Vigencias_Futuras" localSheetId="0">#REF!</definedName>
    <definedName name="Vigencias_Futuras" localSheetId="1">#REF!</definedName>
    <definedName name="Vigencias_Futuras">#REF!</definedName>
    <definedName name="xxxxx" localSheetId="0">#REF!</definedName>
    <definedName name="xxxxx" localSheetId="1">#REF!</definedName>
    <definedName name="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2" l="1"/>
  <c r="L25" i="2" s="1"/>
  <c r="H25" i="2"/>
  <c r="H24" i="2" s="1"/>
  <c r="K24" i="2" s="1"/>
  <c r="G25" i="2"/>
  <c r="J25" i="2" s="1"/>
  <c r="F25" i="2"/>
  <c r="F24" i="2" s="1"/>
  <c r="J24" i="2" s="1"/>
  <c r="I24" i="2"/>
  <c r="L24" i="2" s="1"/>
  <c r="G24" i="2"/>
  <c r="K22" i="2"/>
  <c r="I22" i="2"/>
  <c r="I23" i="2" s="1"/>
  <c r="H22" i="2"/>
  <c r="H23" i="2" s="1"/>
  <c r="G22" i="2"/>
  <c r="G23" i="2" s="1"/>
  <c r="F22" i="2"/>
  <c r="J22" i="2" s="1"/>
  <c r="I20" i="2"/>
  <c r="L20" i="2" s="1"/>
  <c r="H20" i="2"/>
  <c r="K20" i="2" s="1"/>
  <c r="G20" i="2"/>
  <c r="J20" i="2" s="1"/>
  <c r="F20" i="2"/>
  <c r="I19" i="2"/>
  <c r="L19" i="2" s="1"/>
  <c r="H19" i="2"/>
  <c r="H6" i="2" s="1"/>
  <c r="K6" i="2" s="1"/>
  <c r="G19" i="2"/>
  <c r="J19" i="2" s="1"/>
  <c r="F19" i="2"/>
  <c r="I18" i="2"/>
  <c r="I21" i="2" s="1"/>
  <c r="H18" i="2"/>
  <c r="H21" i="2" s="1"/>
  <c r="G18" i="2"/>
  <c r="F18" i="2"/>
  <c r="J18" i="2" s="1"/>
  <c r="I17" i="2"/>
  <c r="G17" i="2"/>
  <c r="K16" i="2"/>
  <c r="I16" i="2"/>
  <c r="H16" i="2"/>
  <c r="H17" i="2" s="1"/>
  <c r="G16" i="2"/>
  <c r="F16" i="2"/>
  <c r="J16" i="2" s="1"/>
  <c r="F15" i="2"/>
  <c r="I14" i="2"/>
  <c r="H14" i="2"/>
  <c r="K14" i="2" s="1"/>
  <c r="G14" i="2"/>
  <c r="G15" i="2" s="1"/>
  <c r="J15" i="2" s="1"/>
  <c r="F14" i="2"/>
  <c r="L14" i="2" s="1"/>
  <c r="I13" i="2"/>
  <c r="L13" i="2" s="1"/>
  <c r="H13" i="2"/>
  <c r="H5" i="2" s="1"/>
  <c r="G13" i="2"/>
  <c r="J13" i="2" s="1"/>
  <c r="F13" i="2"/>
  <c r="I12" i="2"/>
  <c r="L12" i="2" s="1"/>
  <c r="H12" i="2"/>
  <c r="K12" i="2" s="1"/>
  <c r="F12" i="2"/>
  <c r="K11" i="2"/>
  <c r="J11" i="2"/>
  <c r="I11" i="2"/>
  <c r="L11" i="2" s="1"/>
  <c r="H11" i="2"/>
  <c r="G11" i="2"/>
  <c r="G12" i="2" s="1"/>
  <c r="J12" i="2" s="1"/>
  <c r="F11" i="2"/>
  <c r="H10" i="2"/>
  <c r="I9" i="2"/>
  <c r="I5" i="2" s="1"/>
  <c r="H9" i="2"/>
  <c r="G9" i="2"/>
  <c r="J9" i="2" s="1"/>
  <c r="F9" i="2"/>
  <c r="K9" i="2" s="1"/>
  <c r="I7" i="2"/>
  <c r="H7" i="2"/>
  <c r="G7" i="2"/>
  <c r="J6" i="2"/>
  <c r="I6" i="2"/>
  <c r="L6" i="2" s="1"/>
  <c r="G6" i="2"/>
  <c r="F6" i="2"/>
  <c r="K17" i="2" l="1"/>
  <c r="L17" i="2"/>
  <c r="I8" i="2"/>
  <c r="K7" i="2"/>
  <c r="H8" i="2"/>
  <c r="L9" i="2"/>
  <c r="L16" i="2"/>
  <c r="G21" i="2"/>
  <c r="J21" i="2" s="1"/>
  <c r="L22" i="2"/>
  <c r="F5" i="2"/>
  <c r="F8" i="2" s="1"/>
  <c r="F26" i="2" s="1"/>
  <c r="G10" i="2"/>
  <c r="J10" i="2" s="1"/>
  <c r="H15" i="2"/>
  <c r="K15" i="2" s="1"/>
  <c r="F17" i="2"/>
  <c r="J17" i="2" s="1"/>
  <c r="K18" i="2"/>
  <c r="F23" i="2"/>
  <c r="J23" i="2" s="1"/>
  <c r="L18" i="2"/>
  <c r="K19" i="2"/>
  <c r="K25" i="2"/>
  <c r="F21" i="2"/>
  <c r="K21" i="2" s="1"/>
  <c r="F10" i="2"/>
  <c r="K10" i="2" s="1"/>
  <c r="G5" i="2"/>
  <c r="K13" i="2"/>
  <c r="J14" i="2"/>
  <c r="I15" i="2"/>
  <c r="L15" i="2" s="1"/>
  <c r="F7" i="2"/>
  <c r="L7" i="2" s="1"/>
  <c r="I10" i="2"/>
  <c r="L10" i="2" s="1"/>
  <c r="G8" i="2" l="1"/>
  <c r="J5" i="2"/>
  <c r="L23" i="2"/>
  <c r="K23" i="2"/>
  <c r="L21" i="2"/>
  <c r="L5" i="2"/>
  <c r="K5" i="2"/>
  <c r="L8" i="2"/>
  <c r="I26" i="2"/>
  <c r="L26" i="2" s="1"/>
  <c r="K8" i="2"/>
  <c r="H26" i="2"/>
  <c r="K26" i="2" s="1"/>
  <c r="J7" i="2"/>
  <c r="J8" i="2" l="1"/>
  <c r="G26" i="2"/>
  <c r="J26" i="2" s="1"/>
  <c r="I26" i="1"/>
  <c r="H26" i="1"/>
  <c r="G26" i="1"/>
  <c r="F26" i="1"/>
  <c r="I25" i="1"/>
  <c r="H25" i="1"/>
  <c r="G25" i="1"/>
  <c r="F25" i="1"/>
  <c r="I22" i="1"/>
  <c r="H22" i="1"/>
  <c r="H23" i="1" s="1"/>
  <c r="H30" i="1" s="1"/>
  <c r="G22" i="1"/>
  <c r="G23" i="1" s="1"/>
  <c r="F22" i="1"/>
  <c r="F23" i="1" s="1"/>
  <c r="F30" i="1" s="1"/>
  <c r="I20" i="1"/>
  <c r="H20" i="1"/>
  <c r="G20" i="1"/>
  <c r="F20" i="1"/>
  <c r="I19" i="1"/>
  <c r="I6" i="1" s="1"/>
  <c r="H19" i="1"/>
  <c r="G19" i="1"/>
  <c r="G6" i="1" s="1"/>
  <c r="F19" i="1"/>
  <c r="F6" i="1" s="1"/>
  <c r="I18" i="1"/>
  <c r="H18" i="1"/>
  <c r="G18" i="1"/>
  <c r="F18" i="1"/>
  <c r="I16" i="1"/>
  <c r="I17" i="1" s="1"/>
  <c r="H16" i="1"/>
  <c r="H17" i="1" s="1"/>
  <c r="G16" i="1"/>
  <c r="F16" i="1"/>
  <c r="F7" i="1" s="1"/>
  <c r="I14" i="1"/>
  <c r="H14" i="1"/>
  <c r="G14" i="1"/>
  <c r="F14" i="1"/>
  <c r="J14" i="1" s="1"/>
  <c r="I13" i="1"/>
  <c r="H13" i="1"/>
  <c r="G13" i="1"/>
  <c r="F13" i="1"/>
  <c r="I11" i="1"/>
  <c r="H11" i="1"/>
  <c r="G11" i="1"/>
  <c r="F11" i="1"/>
  <c r="I9" i="1"/>
  <c r="H9" i="1"/>
  <c r="H10" i="1" s="1"/>
  <c r="G9" i="1"/>
  <c r="G10" i="1" s="1"/>
  <c r="F9" i="1"/>
  <c r="F10" i="1" s="1"/>
  <c r="F15" i="1" l="1"/>
  <c r="J16" i="1"/>
  <c r="K9" i="1"/>
  <c r="J13" i="1"/>
  <c r="H7" i="1"/>
  <c r="K7" i="1" s="1"/>
  <c r="J11" i="1"/>
  <c r="I7" i="1"/>
  <c r="L7" i="1" s="1"/>
  <c r="H15" i="1"/>
  <c r="L20" i="1"/>
  <c r="J22" i="1"/>
  <c r="F24" i="1"/>
  <c r="H24" i="1"/>
  <c r="H29" i="1" s="1"/>
  <c r="J18" i="1"/>
  <c r="K25" i="1"/>
  <c r="J26" i="1"/>
  <c r="I5" i="1"/>
  <c r="G15" i="1"/>
  <c r="I21" i="1"/>
  <c r="J25" i="1"/>
  <c r="L9" i="1"/>
  <c r="K16" i="1"/>
  <c r="K20" i="1"/>
  <c r="G24" i="1"/>
  <c r="J24" i="1" s="1"/>
  <c r="G12" i="1"/>
  <c r="K13" i="1"/>
  <c r="J19" i="1"/>
  <c r="K26" i="1"/>
  <c r="L26" i="1"/>
  <c r="I10" i="1"/>
  <c r="L10" i="1" s="1"/>
  <c r="K14" i="1"/>
  <c r="J6" i="1"/>
  <c r="K19" i="1"/>
  <c r="K22" i="1"/>
  <c r="G5" i="1"/>
  <c r="J9" i="1"/>
  <c r="F5" i="1"/>
  <c r="L5" i="1" s="1"/>
  <c r="K11" i="1"/>
  <c r="L13" i="1"/>
  <c r="L14" i="1"/>
  <c r="L16" i="1"/>
  <c r="F21" i="1"/>
  <c r="K21" i="1" s="1"/>
  <c r="H21" i="1"/>
  <c r="L19" i="1"/>
  <c r="J20" i="1"/>
  <c r="L22" i="1"/>
  <c r="L25" i="1"/>
  <c r="G30" i="1"/>
  <c r="J23" i="1"/>
  <c r="J10" i="1"/>
  <c r="K10" i="1"/>
  <c r="L6" i="1"/>
  <c r="L11" i="1"/>
  <c r="G21" i="1"/>
  <c r="I23" i="1"/>
  <c r="F12" i="1"/>
  <c r="G17" i="1"/>
  <c r="H5" i="1"/>
  <c r="I12" i="1"/>
  <c r="F17" i="1"/>
  <c r="L17" i="1" s="1"/>
  <c r="K18" i="1"/>
  <c r="I24" i="1"/>
  <c r="H12" i="1"/>
  <c r="I15" i="1"/>
  <c r="H6" i="1"/>
  <c r="K6" i="1" s="1"/>
  <c r="G7" i="1"/>
  <c r="L18" i="1"/>
  <c r="K23" i="1"/>
  <c r="L15" i="1" l="1"/>
  <c r="I8" i="1"/>
  <c r="J15" i="1"/>
  <c r="K24" i="1"/>
  <c r="K15" i="1"/>
  <c r="L12" i="1"/>
  <c r="J12" i="1"/>
  <c r="G29" i="1"/>
  <c r="J21" i="1"/>
  <c r="L21" i="1"/>
  <c r="J5" i="1"/>
  <c r="K17" i="1"/>
  <c r="F8" i="1"/>
  <c r="F27" i="1" s="1"/>
  <c r="F31" i="1" s="1"/>
  <c r="I27" i="1"/>
  <c r="J7" i="1"/>
  <c r="G8" i="1"/>
  <c r="I29" i="1"/>
  <c r="L24" i="1"/>
  <c r="I30" i="1"/>
  <c r="L23" i="1"/>
  <c r="H8" i="1"/>
  <c r="K5" i="1"/>
  <c r="K12" i="1"/>
  <c r="J17" i="1"/>
  <c r="L8" i="1" l="1"/>
  <c r="I31" i="1"/>
  <c r="L27" i="1"/>
  <c r="H27" i="1"/>
  <c r="K8" i="1"/>
  <c r="G27" i="1"/>
  <c r="J8" i="1"/>
  <c r="H31" i="1" l="1"/>
  <c r="K27" i="1"/>
  <c r="G31" i="1"/>
  <c r="J27" i="1"/>
</calcChain>
</file>

<file path=xl/sharedStrings.xml><?xml version="1.0" encoding="utf-8"?>
<sst xmlns="http://schemas.openxmlformats.org/spreadsheetml/2006/main" count="181" uniqueCount="54">
  <si>
    <t>UNIDAD NACIONAL DE PROTECCION - UNP EJECUCION A DICIEMBRE 31 DE 2023</t>
  </si>
  <si>
    <t>UNIDAD EJECUTORA: 37-08-00  MES: DICIEMBRE 31 DE 2023</t>
  </si>
  <si>
    <t>DESCRIPCION</t>
  </si>
  <si>
    <t>EJECUCION VIGENCIA</t>
  </si>
  <si>
    <t>PORCENTAJES DE AVANCE</t>
  </si>
  <si>
    <t>CONCEPTO</t>
  </si>
  <si>
    <t>FUENTE</t>
  </si>
  <si>
    <t>SIT</t>
  </si>
  <si>
    <t>REC</t>
  </si>
  <si>
    <t>RECURSO</t>
  </si>
  <si>
    <t xml:space="preserve">APROPIACION
VIGENTE </t>
  </si>
  <si>
    <t>COMPROMISOS</t>
  </si>
  <si>
    <t>OBLIGACIONES</t>
  </si>
  <si>
    <t>PAGOS</t>
  </si>
  <si>
    <t>%Compromisos      (compromisos/  apro. Vigente)</t>
  </si>
  <si>
    <t>%Obligaciones      (obligaciones/  apro. Vigente)</t>
  </si>
  <si>
    <t>%Pagos      (pagos   /  apro. Vigente)</t>
  </si>
  <si>
    <t>FUNCIONAMIENTO</t>
  </si>
  <si>
    <t>Nación</t>
  </si>
  <si>
    <t>CSF</t>
  </si>
  <si>
    <t>10</t>
  </si>
  <si>
    <t>RECURSOS CORRIENTES</t>
  </si>
  <si>
    <t>SSF/CSF</t>
  </si>
  <si>
    <t>11</t>
  </si>
  <si>
    <t>OTROS RECURSOS DEL TESORO</t>
  </si>
  <si>
    <t>Propios</t>
  </si>
  <si>
    <t>20</t>
  </si>
  <si>
    <t>INGRESOS CORRIENTES</t>
  </si>
  <si>
    <t>TOTAL FUNCIONAMIENTO</t>
  </si>
  <si>
    <t>GASTOS DE PERSONAL</t>
  </si>
  <si>
    <t>TOTAL GASTOS DE PERSONAL</t>
  </si>
  <si>
    <t>ADQUISICIÓN DE BIENES  Y SERVICIOS</t>
  </si>
  <si>
    <t>TOTAL ADQUISICIÓN DE BIENES  Y SERVICIOS</t>
  </si>
  <si>
    <t>TRANSFERENCIAS CORRIENTES</t>
  </si>
  <si>
    <t>TOTAL TRANSFERENCIAS</t>
  </si>
  <si>
    <t>GASTOS DE COMERCIALIZACIÓN Y PRODUCCIÓN</t>
  </si>
  <si>
    <t>TOTAL GASTOS DE COMERCIALIZACIÓN Y PRODUCCIÓN</t>
  </si>
  <si>
    <t>IMPUESTOS</t>
  </si>
  <si>
    <t>CONTRIBUCIONES</t>
  </si>
  <si>
    <t>SSF</t>
  </si>
  <si>
    <t>CUOTA DE AUDITAJE CONTRANAL</t>
  </si>
  <si>
    <t>MULTAS, SANCIONES E INTERESES DE MORA</t>
  </si>
  <si>
    <t>TOTAL GASTOS POR TRIBUTOS, MULTAS, SANCIONES E INTERESES DE MORA</t>
  </si>
  <si>
    <t>OTRAS CUENTAS POR PAGAR</t>
  </si>
  <si>
    <t>TOTAL SERVICIO DE LA DEUDA PÚBLICA</t>
  </si>
  <si>
    <t>INVERSION</t>
  </si>
  <si>
    <t>IMPLEMENTACION DE LA RUTA DE PROTECCION COLECTIVA DE LA UNP A NIVEL NACIONAL</t>
  </si>
  <si>
    <t>MODERNIZACIÓN DEL SISTEMA DE GESTIÓN DOCUMENTAL EN LA UNP A NIVEL   NACIONAL</t>
  </si>
  <si>
    <t xml:space="preserve">TOTAL </t>
  </si>
  <si>
    <t>UNIDAD NACIONAL DE PROTECCION - UNP EJECUCION A JULIO 31 DE 2024</t>
  </si>
  <si>
    <t>UNIDAD EJECUTORA: 37-08-00  MES: JULIO 31 DE 2024</t>
  </si>
  <si>
    <t>GASTOS DE COMERCIALIAAACIÓN Y PRODUCCIÓN</t>
  </si>
  <si>
    <t>TOTAL GASTOS DE COMERCIALIAAACIÓN Y PRODUCCIÓN</t>
  </si>
  <si>
    <t>5. CONVERGENCIA REGIONAL / B. ENTIDADES PÚBLICAS TERRITORIALES Y NACIONALES FORTALECIDAS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</si>
</sst>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26"/>
      <name val="Calibri"/>
      <family val="2"/>
    </font>
    <font>
      <sz val="11"/>
      <name val="Calibri"/>
      <family val="2"/>
    </font>
    <font>
      <sz val="20"/>
      <name val="Calibri"/>
      <family val="2"/>
    </font>
    <font>
      <b/>
      <sz val="8"/>
      <color theme="0"/>
      <name val="Calibri"/>
      <family val="2"/>
    </font>
    <font>
      <sz val="8"/>
      <color rgb="FF000000"/>
      <name val="Calibri"/>
      <family val="2"/>
    </font>
    <font>
      <b/>
      <sz val="8"/>
      <name val="Calibri"/>
      <family val="2"/>
    </font>
    <font>
      <sz val="7"/>
      <color rgb="FF000000"/>
      <name val="Calibri"/>
      <family val="2"/>
    </font>
    <font>
      <b/>
      <sz val="8"/>
      <color rgb="FF000000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6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rgb="FFDCDCDC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1" applyFont="1"/>
    <xf numFmtId="4" fontId="6" fillId="6" borderId="2" xfId="1" applyNumberFormat="1" applyFont="1" applyFill="1" applyBorder="1" applyAlignment="1">
      <alignment horizontal="center" vertical="center" wrapText="1" readingOrder="1"/>
    </xf>
    <xf numFmtId="4" fontId="6" fillId="6" borderId="5" xfId="1" applyNumberFormat="1" applyFont="1" applyFill="1" applyBorder="1" applyAlignment="1">
      <alignment horizontal="center" vertical="center" wrapText="1" readingOrder="1"/>
    </xf>
    <xf numFmtId="4" fontId="6" fillId="7" borderId="5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Border="1" applyAlignment="1">
      <alignment vertical="center" wrapText="1" readingOrder="1"/>
    </xf>
    <xf numFmtId="4" fontId="7" fillId="0" borderId="5" xfId="1" applyNumberFormat="1" applyFont="1" applyBorder="1" applyAlignment="1">
      <alignment horizontal="center" vertical="center" wrapText="1" readingOrder="1"/>
    </xf>
    <xf numFmtId="164" fontId="7" fillId="2" borderId="5" xfId="2" applyFont="1" applyFill="1" applyBorder="1" applyAlignment="1">
      <alignment horizontal="right" vertical="center" wrapText="1" readingOrder="1"/>
    </xf>
    <xf numFmtId="10" fontId="8" fillId="0" borderId="5" xfId="3" applyNumberFormat="1" applyFont="1" applyFill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 readingOrder="1"/>
    </xf>
    <xf numFmtId="4" fontId="10" fillId="8" borderId="5" xfId="1" applyNumberFormat="1" applyFont="1" applyFill="1" applyBorder="1" applyAlignment="1">
      <alignment vertical="center" wrapText="1" readingOrder="1"/>
    </xf>
    <xf numFmtId="4" fontId="10" fillId="8" borderId="5" xfId="1" applyNumberFormat="1" applyFont="1" applyFill="1" applyBorder="1" applyAlignment="1">
      <alignment horizontal="center" vertical="center" wrapText="1" readingOrder="1"/>
    </xf>
    <xf numFmtId="10" fontId="8" fillId="8" borderId="5" xfId="3" applyNumberFormat="1" applyFont="1" applyFill="1" applyBorder="1" applyAlignment="1">
      <alignment horizontal="center" vertical="center" wrapText="1"/>
    </xf>
    <xf numFmtId="164" fontId="7" fillId="2" borderId="5" xfId="2" applyFont="1" applyFill="1" applyBorder="1" applyAlignment="1">
      <alignment vertical="center" wrapText="1" readingOrder="1"/>
    </xf>
    <xf numFmtId="4" fontId="7" fillId="8" borderId="5" xfId="1" applyNumberFormat="1" applyFont="1" applyFill="1" applyBorder="1" applyAlignment="1">
      <alignment vertical="center" wrapText="1" readingOrder="1"/>
    </xf>
    <xf numFmtId="4" fontId="7" fillId="8" borderId="5" xfId="1" applyNumberFormat="1" applyFont="1" applyFill="1" applyBorder="1" applyAlignment="1">
      <alignment horizontal="center" vertical="center" wrapText="1" readingOrder="1"/>
    </xf>
    <xf numFmtId="164" fontId="7" fillId="8" borderId="5" xfId="2" applyFont="1" applyFill="1" applyBorder="1" applyAlignment="1">
      <alignment vertical="center" wrapText="1" readingOrder="1"/>
    </xf>
    <xf numFmtId="164" fontId="7" fillId="2" borderId="5" xfId="2" applyFont="1" applyFill="1" applyBorder="1" applyAlignment="1">
      <alignment vertical="center" readingOrder="1"/>
    </xf>
    <xf numFmtId="3" fontId="7" fillId="0" borderId="5" xfId="1" applyNumberFormat="1" applyFont="1" applyBorder="1" applyAlignment="1">
      <alignment horizontal="center" vertical="center" wrapText="1" readingOrder="1"/>
    </xf>
    <xf numFmtId="164" fontId="7" fillId="0" borderId="5" xfId="2" applyFont="1" applyFill="1" applyBorder="1" applyAlignment="1">
      <alignment vertical="center" wrapText="1" readingOrder="1"/>
    </xf>
    <xf numFmtId="164" fontId="10" fillId="7" borderId="5" xfId="2" applyFont="1" applyFill="1" applyBorder="1" applyAlignment="1">
      <alignment vertical="top" wrapText="1" readingOrder="1"/>
    </xf>
    <xf numFmtId="10" fontId="8" fillId="7" borderId="5" xfId="3" applyNumberFormat="1" applyFont="1" applyFill="1" applyBorder="1" applyAlignment="1">
      <alignment horizontal="center" vertical="center" wrapText="1"/>
    </xf>
    <xf numFmtId="164" fontId="4" fillId="0" borderId="0" xfId="2" applyFont="1" applyFill="1" applyBorder="1"/>
    <xf numFmtId="164" fontId="4" fillId="0" borderId="0" xfId="1" applyNumberFormat="1" applyFont="1"/>
    <xf numFmtId="9" fontId="4" fillId="0" borderId="0" xfId="1" applyNumberFormat="1" applyFont="1"/>
    <xf numFmtId="10" fontId="4" fillId="0" borderId="0" xfId="3" applyNumberFormat="1" applyFont="1"/>
    <xf numFmtId="9" fontId="4" fillId="0" borderId="0" xfId="3" applyFont="1"/>
    <xf numFmtId="0" fontId="11" fillId="0" borderId="0" xfId="1" applyFont="1"/>
    <xf numFmtId="164" fontId="11" fillId="0" borderId="0" xfId="1" applyNumberFormat="1" applyFont="1"/>
    <xf numFmtId="164" fontId="11" fillId="0" borderId="0" xfId="3" applyNumberFormat="1" applyFont="1"/>
    <xf numFmtId="43" fontId="11" fillId="0" borderId="0" xfId="1" applyNumberFormat="1" applyFont="1"/>
    <xf numFmtId="164" fontId="12" fillId="0" borderId="0" xfId="1" applyNumberFormat="1" applyFont="1"/>
    <xf numFmtId="4" fontId="10" fillId="7" borderId="5" xfId="1" applyNumberFormat="1" applyFont="1" applyFill="1" applyBorder="1" applyAlignment="1">
      <alignment horizontal="center" vertical="top" wrapText="1" readingOrder="1"/>
    </xf>
    <xf numFmtId="4" fontId="3" fillId="2" borderId="0" xfId="1" applyNumberFormat="1" applyFont="1" applyFill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6" fillId="3" borderId="2" xfId="1" applyNumberFormat="1" applyFont="1" applyFill="1" applyBorder="1" applyAlignment="1">
      <alignment horizontal="center" vertical="center" wrapText="1"/>
    </xf>
    <xf numFmtId="4" fontId="6" fillId="3" borderId="3" xfId="1" applyNumberFormat="1" applyFont="1" applyFill="1" applyBorder="1" applyAlignment="1">
      <alignment horizontal="center" vertical="center" wrapText="1"/>
    </xf>
    <xf numFmtId="4" fontId="6" fillId="3" borderId="4" xfId="1" applyNumberFormat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center" wrapText="1" readingOrder="1"/>
    </xf>
    <xf numFmtId="4" fontId="6" fillId="4" borderId="3" xfId="1" applyNumberFormat="1" applyFont="1" applyFill="1" applyBorder="1" applyAlignment="1">
      <alignment horizontal="center" vertical="center" wrapText="1" readingOrder="1"/>
    </xf>
    <xf numFmtId="4" fontId="6" fillId="4" borderId="4" xfId="1" applyNumberFormat="1" applyFont="1" applyFill="1" applyBorder="1" applyAlignment="1">
      <alignment horizontal="center" vertical="center" wrapText="1" readingOrder="1"/>
    </xf>
    <xf numFmtId="4" fontId="6" fillId="5" borderId="2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center" vertical="center" wrapText="1"/>
    </xf>
    <xf numFmtId="4" fontId="10" fillId="7" borderId="2" xfId="1" applyNumberFormat="1" applyFont="1" applyFill="1" applyBorder="1" applyAlignment="1">
      <alignment horizontal="center" vertical="top" wrapText="1" readingOrder="1"/>
    </xf>
    <xf numFmtId="4" fontId="10" fillId="7" borderId="3" xfId="1" applyNumberFormat="1" applyFont="1" applyFill="1" applyBorder="1" applyAlignment="1">
      <alignment horizontal="center" vertical="top" wrapText="1" readingOrder="1"/>
    </xf>
    <xf numFmtId="4" fontId="10" fillId="7" borderId="4" xfId="1" applyNumberFormat="1" applyFont="1" applyFill="1" applyBorder="1" applyAlignment="1">
      <alignment horizontal="center" vertical="top" wrapText="1" readingOrder="1"/>
    </xf>
    <xf numFmtId="164" fontId="13" fillId="0" borderId="0" xfId="4" applyFont="1" applyFill="1" applyBorder="1" applyAlignment="1">
      <alignment horizontal="right" vertical="center" wrapText="1" readingOrder="1"/>
    </xf>
    <xf numFmtId="43" fontId="4" fillId="0" borderId="0" xfId="1" applyNumberFormat="1" applyFont="1"/>
  </cellXfs>
  <cellStyles count="5">
    <cellStyle name="Millares 2" xfId="4" xr:uid="{50508560-F92C-4E33-90ED-E3274F9EAA5D}"/>
    <cellStyle name="Millares 4 7 2 7 5 2 2 2" xfId="2" xr:uid="{2FB6E377-1266-499D-AB2E-6BCA9377C47A}"/>
    <cellStyle name="Normal" xfId="0" builtinId="0"/>
    <cellStyle name="Normal 2 4" xfId="1" xr:uid="{B85F9FC4-2418-4FA9-ADC2-2A09A7E8B613}"/>
    <cellStyle name="Porcentaje 2" xfId="3" xr:uid="{270E846B-E9F2-4FBD-A997-942EF928F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vantel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proteccion-my.sharepoint.com/personal/vanessa_pinzon_unp_gov_co/Documents/VANESSA%20ANDREA%20PINZON%20AREDONDO/REPORTES/2023/AGREGADA/DICIEMBRE/E.P.%20AGREGADA%20A%2031%20DE%20DICIEMBRE%20DE%202023-22%20enero%202024.xlsx" TargetMode="External"/><Relationship Id="rId1" Type="http://schemas.openxmlformats.org/officeDocument/2006/relationships/externalLinkPath" Target="/personal/vanessa_pinzon_unp_gov_co/Documents/VANESSA%20ANDREA%20PINZON%20AREDONDO/REPORTES/2023/AGREGADA/DICIEMBRE/E.P.%20AGREGADA%20A%2031%20DE%20DICIEMBRE%20DE%202023-22%20enero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proteccion-my.sharepoint.com/personal/vanessa_pinzon_unp_gov_co/Documents/VANESSA%20ANDREA%20PINZON%20AREDONDO/REPORTES/2024/AGREGADA/JULIO/E.P.%20AGREGADA%20A%2031%20DE%20JULIO%20DE%202024-1.xlsx" TargetMode="External"/><Relationship Id="rId1" Type="http://schemas.openxmlformats.org/officeDocument/2006/relationships/externalLinkPath" Target="/personal/vanessa_pinzon_unp_gov_co/Documents/VANESSA%20ANDREA%20PINZON%20AREDONDO/REPORTES/2024/AGREGADA/JULIO/E.P.%20AGREGADA%20A%2031%20DE%20JULIO%20DE%202024-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ura.pisciotti\Downloads\PUNTO%208.%20E.P.%20A%2031%20DE%20JULIO%20DE%202024.xlsx" TargetMode="External"/><Relationship Id="rId1" Type="http://schemas.openxmlformats.org/officeDocument/2006/relationships/externalLinkPath" Target="file:///C:\Users\maura.pisciotti\Downloads\PUNTO%208.%20E.P.%20A%2031%20DE%20JULIO%20DE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vantel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_EPG034_EjecucionPresupuesta"/>
      <sheetName val="EJECUCION A 31 DICIEMBRE 2023"/>
    </sheetNames>
    <sheetDataSet>
      <sheetData sheetId="0">
        <row r="5">
          <cell r="T5">
            <v>76966900000</v>
          </cell>
          <cell r="X5">
            <v>75912141520.263</v>
          </cell>
          <cell r="Y5">
            <v>75815842565.259995</v>
          </cell>
          <cell r="AA5">
            <v>75748727739.259995</v>
          </cell>
        </row>
        <row r="6">
          <cell r="T6">
            <v>32376500000</v>
          </cell>
          <cell r="X6">
            <v>31852042280</v>
          </cell>
          <cell r="Y6">
            <v>31754305619</v>
          </cell>
          <cell r="AA6">
            <v>31237971010</v>
          </cell>
        </row>
        <row r="7">
          <cell r="T7">
            <v>7884200000</v>
          </cell>
          <cell r="X7">
            <v>7677081751.4799995</v>
          </cell>
          <cell r="Y7">
            <v>7609898407.4799995</v>
          </cell>
          <cell r="AA7">
            <v>7560725630.4799995</v>
          </cell>
        </row>
        <row r="8">
          <cell r="T8">
            <v>1632992367212</v>
          </cell>
          <cell r="X8">
            <v>1610188898815.4199</v>
          </cell>
          <cell r="Y8">
            <v>1362332494610.1599</v>
          </cell>
          <cell r="AA8">
            <v>1361524899004.8401</v>
          </cell>
        </row>
        <row r="9">
          <cell r="T9">
            <v>200000000000</v>
          </cell>
          <cell r="X9">
            <v>198815973598.82999</v>
          </cell>
          <cell r="Y9">
            <v>29802058618.52</v>
          </cell>
          <cell r="AA9">
            <v>29802058618.52</v>
          </cell>
        </row>
        <row r="10">
          <cell r="T10">
            <v>0</v>
          </cell>
          <cell r="X10">
            <v>0</v>
          </cell>
          <cell r="Y10">
            <v>0</v>
          </cell>
          <cell r="AA10">
            <v>0</v>
          </cell>
        </row>
        <row r="11">
          <cell r="T11">
            <v>398900000</v>
          </cell>
          <cell r="X11">
            <v>62868337</v>
          </cell>
          <cell r="Y11">
            <v>62868337</v>
          </cell>
          <cell r="AA11">
            <v>62868337</v>
          </cell>
        </row>
        <row r="12">
          <cell r="T12">
            <v>25641561936</v>
          </cell>
          <cell r="X12">
            <v>12851359128</v>
          </cell>
          <cell r="Y12">
            <v>9533799622</v>
          </cell>
          <cell r="AA12">
            <v>9427279622</v>
          </cell>
        </row>
        <row r="13">
          <cell r="T13">
            <v>14332526036</v>
          </cell>
          <cell r="X13">
            <v>14312932481</v>
          </cell>
          <cell r="Y13">
            <v>12319228893</v>
          </cell>
          <cell r="AA13">
            <v>11311800712</v>
          </cell>
        </row>
        <row r="14">
          <cell r="T14">
            <v>23467220000</v>
          </cell>
          <cell r="X14">
            <v>23192973883</v>
          </cell>
          <cell r="Y14">
            <v>23162013883</v>
          </cell>
          <cell r="AA14">
            <v>23162013883</v>
          </cell>
        </row>
        <row r="15">
          <cell r="T15">
            <v>173596287573</v>
          </cell>
          <cell r="X15">
            <v>161121654908.29999</v>
          </cell>
          <cell r="Y15">
            <v>140135009939.34</v>
          </cell>
          <cell r="AA15">
            <v>140135009939.34</v>
          </cell>
        </row>
        <row r="16">
          <cell r="T16">
            <v>1900000000</v>
          </cell>
          <cell r="X16">
            <v>1715625539</v>
          </cell>
          <cell r="Y16">
            <v>1715625539</v>
          </cell>
          <cell r="AA16">
            <v>1715625539</v>
          </cell>
        </row>
        <row r="17">
          <cell r="T17">
            <v>41000000</v>
          </cell>
          <cell r="X17">
            <v>795062.91</v>
          </cell>
          <cell r="Y17">
            <v>795062.91</v>
          </cell>
          <cell r="AA17">
            <v>795062.91</v>
          </cell>
        </row>
        <row r="18">
          <cell r="T18">
            <v>0</v>
          </cell>
          <cell r="X18">
            <v>0</v>
          </cell>
          <cell r="Y18">
            <v>0</v>
          </cell>
          <cell r="AA18">
            <v>0</v>
          </cell>
        </row>
        <row r="19">
          <cell r="T19">
            <v>306424816</v>
          </cell>
          <cell r="X19">
            <v>306424816</v>
          </cell>
          <cell r="Y19">
            <v>306424816</v>
          </cell>
          <cell r="AA19">
            <v>0</v>
          </cell>
        </row>
        <row r="20">
          <cell r="T20">
            <v>3050000000</v>
          </cell>
          <cell r="X20">
            <v>3050000000</v>
          </cell>
          <cell r="Y20">
            <v>3050000000</v>
          </cell>
          <cell r="AA20">
            <v>3050000000</v>
          </cell>
        </row>
        <row r="21">
          <cell r="T21">
            <v>24600000</v>
          </cell>
          <cell r="X21">
            <v>0</v>
          </cell>
          <cell r="Y21">
            <v>0</v>
          </cell>
          <cell r="AA21">
            <v>0</v>
          </cell>
        </row>
        <row r="22">
          <cell r="T22">
            <v>8488568144</v>
          </cell>
          <cell r="X22">
            <v>8488568144</v>
          </cell>
          <cell r="Y22">
            <v>8488568144</v>
          </cell>
          <cell r="AA22">
            <v>8488568144</v>
          </cell>
        </row>
        <row r="23">
          <cell r="T23">
            <v>1692500000</v>
          </cell>
          <cell r="X23">
            <v>1214512834</v>
          </cell>
          <cell r="Y23">
            <v>773031550</v>
          </cell>
          <cell r="AA23">
            <v>773031550</v>
          </cell>
        </row>
        <row r="24">
          <cell r="T24">
            <v>3307500000</v>
          </cell>
          <cell r="X24">
            <v>3307500000</v>
          </cell>
          <cell r="Y24">
            <v>3146968067</v>
          </cell>
          <cell r="AA24">
            <v>2961867718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_EPG034_EjecucionPresupuesta"/>
      <sheetName val="EJECUCION A 31 JULIO 2024"/>
    </sheetNames>
    <sheetDataSet>
      <sheetData sheetId="0">
        <row r="5">
          <cell r="T5">
            <v>80671800000</v>
          </cell>
          <cell r="X5">
            <v>45264711707.330002</v>
          </cell>
          <cell r="Y5">
            <v>45246865662.059998</v>
          </cell>
          <cell r="AA5">
            <v>45246865662.059998</v>
          </cell>
        </row>
        <row r="6">
          <cell r="T6">
            <v>33069600000</v>
          </cell>
          <cell r="X6">
            <v>20198008539</v>
          </cell>
          <cell r="Y6">
            <v>20197145739</v>
          </cell>
          <cell r="AA6">
            <v>20197145739</v>
          </cell>
        </row>
        <row r="7">
          <cell r="T7">
            <v>7967500000</v>
          </cell>
          <cell r="X7">
            <v>4532436293.3999996</v>
          </cell>
          <cell r="Y7">
            <v>4532436293.3999996</v>
          </cell>
          <cell r="AA7">
            <v>4532436293.3999996</v>
          </cell>
        </row>
        <row r="8">
          <cell r="T8">
            <v>1954778700000</v>
          </cell>
          <cell r="X8">
            <v>1663222481293.71</v>
          </cell>
          <cell r="Y8">
            <v>1040715783609.13</v>
          </cell>
          <cell r="AA8">
            <v>998516170104.58997</v>
          </cell>
        </row>
        <row r="9">
          <cell r="T9">
            <v>31000000000</v>
          </cell>
          <cell r="X9">
            <v>0</v>
          </cell>
          <cell r="Y9">
            <v>0</v>
          </cell>
          <cell r="AA9">
            <v>0</v>
          </cell>
        </row>
        <row r="10">
          <cell r="T10">
            <v>358300000</v>
          </cell>
          <cell r="X10">
            <v>186613299</v>
          </cell>
          <cell r="Y10">
            <v>90929835</v>
          </cell>
          <cell r="AA10">
            <v>90929835</v>
          </cell>
        </row>
        <row r="11">
          <cell r="T11">
            <v>56365200000</v>
          </cell>
          <cell r="X11">
            <v>5967418592.29</v>
          </cell>
          <cell r="Y11">
            <v>1970638932</v>
          </cell>
          <cell r="AA11">
            <v>1970638932</v>
          </cell>
        </row>
        <row r="12">
          <cell r="T12">
            <v>8470300000</v>
          </cell>
          <cell r="X12">
            <v>3350773140</v>
          </cell>
          <cell r="Y12">
            <v>3350773140</v>
          </cell>
          <cell r="AA12">
            <v>3350773140</v>
          </cell>
        </row>
        <row r="13">
          <cell r="T13">
            <v>28872300000</v>
          </cell>
          <cell r="X13">
            <v>14605776400</v>
          </cell>
          <cell r="Y13">
            <v>14595248500</v>
          </cell>
          <cell r="AA13">
            <v>14595248500</v>
          </cell>
        </row>
        <row r="14">
          <cell r="T14">
            <v>205693515378</v>
          </cell>
          <cell r="X14">
            <v>156149880497</v>
          </cell>
          <cell r="Y14">
            <v>7855765488</v>
          </cell>
          <cell r="AA14">
            <v>6644716358</v>
          </cell>
        </row>
        <row r="15">
          <cell r="T15">
            <v>1485000000</v>
          </cell>
          <cell r="X15">
            <v>1009068000</v>
          </cell>
          <cell r="Y15">
            <v>1009064000</v>
          </cell>
          <cell r="AA15">
            <v>1009064000</v>
          </cell>
        </row>
        <row r="16">
          <cell r="T16">
            <v>42100000</v>
          </cell>
          <cell r="X16">
            <v>837039</v>
          </cell>
          <cell r="Y16">
            <v>837039</v>
          </cell>
          <cell r="AA16">
            <v>837039</v>
          </cell>
        </row>
        <row r="17">
          <cell r="T17">
            <v>3380100000</v>
          </cell>
          <cell r="X17">
            <v>0</v>
          </cell>
          <cell r="Y17">
            <v>0</v>
          </cell>
          <cell r="AA17">
            <v>0</v>
          </cell>
        </row>
        <row r="18">
          <cell r="T18">
            <v>27400000</v>
          </cell>
          <cell r="X18">
            <v>0</v>
          </cell>
          <cell r="Y18">
            <v>0</v>
          </cell>
          <cell r="AA18">
            <v>0</v>
          </cell>
        </row>
        <row r="19">
          <cell r="T19">
            <v>3610711702</v>
          </cell>
          <cell r="X19">
            <v>0</v>
          </cell>
          <cell r="Y19">
            <v>0</v>
          </cell>
          <cell r="AA19">
            <v>0</v>
          </cell>
        </row>
        <row r="20">
          <cell r="T20">
            <v>4403313940</v>
          </cell>
          <cell r="X20">
            <v>0</v>
          </cell>
          <cell r="Y20">
            <v>0</v>
          </cell>
          <cell r="AA20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JECUCION A 31 JULIO 2024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05804-9E87-4354-92B6-5C0B163EF0CF}">
  <sheetPr>
    <pageSetUpPr fitToPage="1"/>
  </sheetPr>
  <dimension ref="A1:L34"/>
  <sheetViews>
    <sheetView zoomScaleNormal="100" workbookViewId="0">
      <selection activeCell="G6" sqref="G6"/>
    </sheetView>
  </sheetViews>
  <sheetFormatPr baseColWidth="10" defaultRowHeight="15" x14ac:dyDescent="0.25"/>
  <cols>
    <col min="1" max="1" width="37.28515625" style="1" customWidth="1"/>
    <col min="2" max="2" width="6.140625" style="1" bestFit="1" customWidth="1"/>
    <col min="3" max="3" width="5.5703125" style="1" customWidth="1"/>
    <col min="4" max="4" width="4.85546875" style="1" bestFit="1" customWidth="1"/>
    <col min="5" max="5" width="20.5703125" style="1" bestFit="1" customWidth="1"/>
    <col min="6" max="9" width="20.42578125" style="1" bestFit="1" customWidth="1"/>
    <col min="10" max="11" width="10.5703125" style="1" bestFit="1" customWidth="1"/>
    <col min="12" max="12" width="10.42578125" style="1" bestFit="1" customWidth="1"/>
    <col min="13" max="13" width="13.140625" style="1" bestFit="1" customWidth="1"/>
    <col min="14" max="16384" width="11.42578125" style="1"/>
  </cols>
  <sheetData>
    <row r="1" spans="1:12" ht="33.75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26.25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x14ac:dyDescent="0.25">
      <c r="A3" s="35" t="s">
        <v>2</v>
      </c>
      <c r="B3" s="36"/>
      <c r="C3" s="36"/>
      <c r="D3" s="36"/>
      <c r="E3" s="37"/>
      <c r="F3" s="38" t="s">
        <v>3</v>
      </c>
      <c r="G3" s="39"/>
      <c r="H3" s="39"/>
      <c r="I3" s="40"/>
      <c r="J3" s="41" t="s">
        <v>4</v>
      </c>
      <c r="K3" s="42"/>
      <c r="L3" s="43"/>
    </row>
    <row r="4" spans="1:12" ht="56.25" x14ac:dyDescent="0.25">
      <c r="A4" s="2" t="s">
        <v>5</v>
      </c>
      <c r="B4" s="2" t="s">
        <v>6</v>
      </c>
      <c r="C4" s="2" t="s">
        <v>7</v>
      </c>
      <c r="D4" s="3" t="s">
        <v>8</v>
      </c>
      <c r="E4" s="2" t="s">
        <v>9</v>
      </c>
      <c r="F4" s="3" t="s">
        <v>10</v>
      </c>
      <c r="G4" s="2" t="s">
        <v>11</v>
      </c>
      <c r="H4" s="2" t="s">
        <v>12</v>
      </c>
      <c r="I4" s="3" t="s">
        <v>13</v>
      </c>
      <c r="J4" s="4" t="s">
        <v>14</v>
      </c>
      <c r="K4" s="4" t="s">
        <v>15</v>
      </c>
      <c r="L4" s="4" t="s">
        <v>16</v>
      </c>
    </row>
    <row r="5" spans="1:12" x14ac:dyDescent="0.25">
      <c r="A5" s="5" t="s">
        <v>17</v>
      </c>
      <c r="B5" s="6" t="s">
        <v>18</v>
      </c>
      <c r="C5" s="6" t="s">
        <v>19</v>
      </c>
      <c r="D5" s="6" t="s">
        <v>20</v>
      </c>
      <c r="E5" s="5" t="s">
        <v>21</v>
      </c>
      <c r="F5" s="7">
        <f t="shared" ref="F5:I5" si="0">F9+F11+F13+F14+F18+F20</f>
        <v>2016025775184</v>
      </c>
      <c r="G5" s="7">
        <f t="shared" si="0"/>
        <v>1976582692396.9028</v>
      </c>
      <c r="H5" s="7">
        <f t="shared" si="0"/>
        <v>1554108931157.3298</v>
      </c>
      <c r="I5" s="7">
        <f t="shared" si="0"/>
        <v>1551554765159.01</v>
      </c>
      <c r="J5" s="8">
        <f t="shared" ref="J5:J27" si="1">+G5/F5</f>
        <v>0.98043522891789558</v>
      </c>
      <c r="K5" s="8">
        <f t="shared" ref="K5:K27" si="2">+H5/F5</f>
        <v>0.77087751073792121</v>
      </c>
      <c r="L5" s="8">
        <f t="shared" ref="L5:L27" si="3">+I5/F5</f>
        <v>0.76961057951622747</v>
      </c>
    </row>
    <row r="6" spans="1:12" ht="18" x14ac:dyDescent="0.25">
      <c r="A6" s="5" t="s">
        <v>17</v>
      </c>
      <c r="B6" s="6" t="s">
        <v>18</v>
      </c>
      <c r="C6" s="9" t="s">
        <v>22</v>
      </c>
      <c r="D6" s="6" t="s">
        <v>23</v>
      </c>
      <c r="E6" s="5" t="s">
        <v>24</v>
      </c>
      <c r="F6" s="7">
        <f t="shared" ref="F6:I6" si="4">F19</f>
        <v>3356424816</v>
      </c>
      <c r="G6" s="7">
        <f t="shared" si="4"/>
        <v>3356424816</v>
      </c>
      <c r="H6" s="7">
        <f t="shared" si="4"/>
        <v>3356424816</v>
      </c>
      <c r="I6" s="7">
        <f t="shared" si="4"/>
        <v>3050000000</v>
      </c>
      <c r="J6" s="8">
        <f t="shared" si="1"/>
        <v>1</v>
      </c>
      <c r="K6" s="8">
        <f t="shared" si="2"/>
        <v>1</v>
      </c>
      <c r="L6" s="8">
        <f t="shared" si="3"/>
        <v>0.90870499629865686</v>
      </c>
    </row>
    <row r="7" spans="1:12" x14ac:dyDescent="0.25">
      <c r="A7" s="5" t="s">
        <v>17</v>
      </c>
      <c r="B7" s="6" t="s">
        <v>25</v>
      </c>
      <c r="C7" s="6" t="s">
        <v>19</v>
      </c>
      <c r="D7" s="6" t="s">
        <v>26</v>
      </c>
      <c r="E7" s="5" t="s">
        <v>27</v>
      </c>
      <c r="F7" s="7">
        <f t="shared" ref="F7:I7" si="5">+F16</f>
        <v>173596287573</v>
      </c>
      <c r="G7" s="7">
        <f t="shared" si="5"/>
        <v>161121654908.29999</v>
      </c>
      <c r="H7" s="7">
        <f t="shared" si="5"/>
        <v>140135009939.34</v>
      </c>
      <c r="I7" s="7">
        <f t="shared" si="5"/>
        <v>140135009939.34</v>
      </c>
      <c r="J7" s="8">
        <f t="shared" si="1"/>
        <v>0.92813998018561183</v>
      </c>
      <c r="K7" s="8">
        <f t="shared" si="2"/>
        <v>0.80724658285339768</v>
      </c>
      <c r="L7" s="8">
        <f t="shared" si="3"/>
        <v>0.80724658285339768</v>
      </c>
    </row>
    <row r="8" spans="1:12" x14ac:dyDescent="0.25">
      <c r="A8" s="10" t="s">
        <v>28</v>
      </c>
      <c r="B8" s="11"/>
      <c r="C8" s="11"/>
      <c r="D8" s="11"/>
      <c r="E8" s="10"/>
      <c r="F8" s="10">
        <f t="shared" ref="F8:I8" si="6">SUM(F5:F7)</f>
        <v>2192978487573</v>
      </c>
      <c r="G8" s="10">
        <f t="shared" si="6"/>
        <v>2141060772121.2029</v>
      </c>
      <c r="H8" s="10">
        <f t="shared" si="6"/>
        <v>1697600365912.6699</v>
      </c>
      <c r="I8" s="10">
        <f t="shared" si="6"/>
        <v>1694739775098.3501</v>
      </c>
      <c r="J8" s="12">
        <f t="shared" si="1"/>
        <v>0.97632547891098775</v>
      </c>
      <c r="K8" s="12">
        <f t="shared" si="2"/>
        <v>0.77410716773215049</v>
      </c>
      <c r="L8" s="12">
        <f t="shared" si="3"/>
        <v>0.77280273596023386</v>
      </c>
    </row>
    <row r="9" spans="1:12" x14ac:dyDescent="0.25">
      <c r="A9" s="5" t="s">
        <v>29</v>
      </c>
      <c r="B9" s="6" t="s">
        <v>18</v>
      </c>
      <c r="C9" s="6" t="s">
        <v>19</v>
      </c>
      <c r="D9" s="6" t="s">
        <v>20</v>
      </c>
      <c r="E9" s="5" t="s">
        <v>21</v>
      </c>
      <c r="F9" s="13">
        <f>SUM([2]REP_EPG034_EjecucionPresupuesta!T5:T7)</f>
        <v>117227600000</v>
      </c>
      <c r="G9" s="13">
        <f>SUM([2]REP_EPG034_EjecucionPresupuesta!X5:X7)</f>
        <v>115441265551.743</v>
      </c>
      <c r="H9" s="13">
        <f>SUM([2]REP_EPG034_EjecucionPresupuesta!Y5:Y7)</f>
        <v>115180046591.73999</v>
      </c>
      <c r="I9" s="13">
        <f>SUM([2]REP_EPG034_EjecucionPresupuesta!AA5:AA7)</f>
        <v>114547424379.73999</v>
      </c>
      <c r="J9" s="8">
        <f t="shared" si="1"/>
        <v>0.98476182700782922</v>
      </c>
      <c r="K9" s="8">
        <f t="shared" si="2"/>
        <v>0.98253352104572633</v>
      </c>
      <c r="L9" s="8">
        <f t="shared" si="3"/>
        <v>0.97713699145713118</v>
      </c>
    </row>
    <row r="10" spans="1:12" x14ac:dyDescent="0.25">
      <c r="A10" s="14" t="s">
        <v>30</v>
      </c>
      <c r="B10" s="15"/>
      <c r="C10" s="15"/>
      <c r="D10" s="15"/>
      <c r="E10" s="14"/>
      <c r="F10" s="14">
        <f t="shared" ref="F10:I10" si="7">SUM(F9)</f>
        <v>117227600000</v>
      </c>
      <c r="G10" s="14">
        <f t="shared" si="7"/>
        <v>115441265551.743</v>
      </c>
      <c r="H10" s="14">
        <f t="shared" si="7"/>
        <v>115180046591.73999</v>
      </c>
      <c r="I10" s="14">
        <f t="shared" si="7"/>
        <v>114547424379.73999</v>
      </c>
      <c r="J10" s="12">
        <f t="shared" si="1"/>
        <v>0.98476182700782922</v>
      </c>
      <c r="K10" s="12">
        <f t="shared" si="2"/>
        <v>0.98253352104572633</v>
      </c>
      <c r="L10" s="12">
        <f t="shared" si="3"/>
        <v>0.97713699145713118</v>
      </c>
    </row>
    <row r="11" spans="1:12" x14ac:dyDescent="0.25">
      <c r="A11" s="5" t="s">
        <v>31</v>
      </c>
      <c r="B11" s="6" t="s">
        <v>18</v>
      </c>
      <c r="C11" s="6" t="s">
        <v>19</v>
      </c>
      <c r="D11" s="6" t="s">
        <v>20</v>
      </c>
      <c r="E11" s="5" t="s">
        <v>21</v>
      </c>
      <c r="F11" s="13">
        <f>SUM([2]REP_EPG034_EjecucionPresupuesta!T8:T9)</f>
        <v>1832992367212</v>
      </c>
      <c r="G11" s="13">
        <f>SUM([2]REP_EPG034_EjecucionPresupuesta!X8:X9)</f>
        <v>1809004872414.25</v>
      </c>
      <c r="H11" s="13">
        <f>SUM([2]REP_EPG034_EjecucionPresupuesta!Y8:Y9)</f>
        <v>1392134553228.6799</v>
      </c>
      <c r="I11" s="13">
        <f>SUM([2]REP_EPG034_EjecucionPresupuesta!AA8:AA9)</f>
        <v>1391326957623.3601</v>
      </c>
      <c r="J11" s="8">
        <f t="shared" si="1"/>
        <v>0.98691347807725183</v>
      </c>
      <c r="K11" s="8">
        <f t="shared" si="2"/>
        <v>0.75948737055906601</v>
      </c>
      <c r="L11" s="8">
        <f t="shared" si="3"/>
        <v>0.75904678192391084</v>
      </c>
    </row>
    <row r="12" spans="1:12" x14ac:dyDescent="0.25">
      <c r="A12" s="14" t="s">
        <v>32</v>
      </c>
      <c r="B12" s="15"/>
      <c r="C12" s="15"/>
      <c r="D12" s="15"/>
      <c r="E12" s="14"/>
      <c r="F12" s="14">
        <f t="shared" ref="F12:I12" si="8">SUM(F11:F11)</f>
        <v>1832992367212</v>
      </c>
      <c r="G12" s="14">
        <f t="shared" si="8"/>
        <v>1809004872414.25</v>
      </c>
      <c r="H12" s="14">
        <f t="shared" si="8"/>
        <v>1392134553228.6799</v>
      </c>
      <c r="I12" s="14">
        <f t="shared" si="8"/>
        <v>1391326957623.3601</v>
      </c>
      <c r="J12" s="12">
        <f t="shared" si="1"/>
        <v>0.98691347807725183</v>
      </c>
      <c r="K12" s="12">
        <f t="shared" si="2"/>
        <v>0.75948737055906601</v>
      </c>
      <c r="L12" s="12">
        <f t="shared" si="3"/>
        <v>0.75904678192391084</v>
      </c>
    </row>
    <row r="13" spans="1:12" x14ac:dyDescent="0.25">
      <c r="A13" s="5" t="s">
        <v>33</v>
      </c>
      <c r="B13" s="6" t="s">
        <v>18</v>
      </c>
      <c r="C13" s="6" t="s">
        <v>19</v>
      </c>
      <c r="D13" s="6" t="s">
        <v>20</v>
      </c>
      <c r="E13" s="5" t="s">
        <v>21</v>
      </c>
      <c r="F13" s="13">
        <f>SUM([2]REP_EPG034_EjecucionPresupuesta!T13)</f>
        <v>14332526036</v>
      </c>
      <c r="G13" s="13">
        <f>SUM([2]REP_EPG034_EjecucionPresupuesta!X13)</f>
        <v>14312932481</v>
      </c>
      <c r="H13" s="13">
        <f>SUM([2]REP_EPG034_EjecucionPresupuesta!Y13)</f>
        <v>12319228893</v>
      </c>
      <c r="I13" s="13">
        <f>SUM([2]REP_EPG034_EjecucionPresupuesta!AA13)</f>
        <v>11311800712</v>
      </c>
      <c r="J13" s="8">
        <f t="shared" si="1"/>
        <v>0.9986329307931634</v>
      </c>
      <c r="K13" s="8">
        <f t="shared" si="2"/>
        <v>0.85952949689796054</v>
      </c>
      <c r="L13" s="8">
        <f t="shared" si="3"/>
        <v>0.78923985092281468</v>
      </c>
    </row>
    <row r="14" spans="1:12" x14ac:dyDescent="0.25">
      <c r="A14" s="5" t="s">
        <v>33</v>
      </c>
      <c r="B14" s="6" t="s">
        <v>18</v>
      </c>
      <c r="C14" s="6" t="s">
        <v>19</v>
      </c>
      <c r="D14" s="6" t="s">
        <v>20</v>
      </c>
      <c r="E14" s="5" t="s">
        <v>21</v>
      </c>
      <c r="F14" s="13">
        <f>[2]REP_EPG034_EjecucionPresupuesta!T10+[2]REP_EPG034_EjecucionPresupuesta!T11+[2]REP_EPG034_EjecucionPresupuesta!T12+[2]REP_EPG034_EjecucionPresupuesta!T14</f>
        <v>49507681936</v>
      </c>
      <c r="G14" s="13">
        <f>[2]REP_EPG034_EjecucionPresupuesta!X10+[2]REP_EPG034_EjecucionPresupuesta!X11+[2]REP_EPG034_EjecucionPresupuesta!X12+[2]REP_EPG034_EjecucionPresupuesta!X14</f>
        <v>36107201348</v>
      </c>
      <c r="H14" s="13">
        <f>[2]REP_EPG034_EjecucionPresupuesta!Y10+[2]REP_EPG034_EjecucionPresupuesta!Y11+[2]REP_EPG034_EjecucionPresupuesta!Y12+[2]REP_EPG034_EjecucionPresupuesta!Y14</f>
        <v>32758681842</v>
      </c>
      <c r="I14" s="13">
        <f>[2]REP_EPG034_EjecucionPresupuesta!AA10+[2]REP_EPG034_EjecucionPresupuesta!AA11+[2]REP_EPG034_EjecucionPresupuesta!AA12+[2]REP_EPG034_EjecucionPresupuesta!AA14</f>
        <v>32652161842</v>
      </c>
      <c r="J14" s="8">
        <f t="shared" si="1"/>
        <v>0.72932522663203692</v>
      </c>
      <c r="K14" s="8">
        <f t="shared" si="2"/>
        <v>0.6616888644543707</v>
      </c>
      <c r="L14" s="8">
        <f t="shared" si="3"/>
        <v>0.6595372791683195</v>
      </c>
    </row>
    <row r="15" spans="1:12" x14ac:dyDescent="0.25">
      <c r="A15" s="14" t="s">
        <v>34</v>
      </c>
      <c r="B15" s="15"/>
      <c r="C15" s="15"/>
      <c r="D15" s="15"/>
      <c r="E15" s="14"/>
      <c r="F15" s="16">
        <f t="shared" ref="F15:I15" si="9">SUM(F13:F14)</f>
        <v>63840207972</v>
      </c>
      <c r="G15" s="16">
        <f t="shared" si="9"/>
        <v>50420133829</v>
      </c>
      <c r="H15" s="16">
        <f t="shared" si="9"/>
        <v>45077910735</v>
      </c>
      <c r="I15" s="16">
        <f t="shared" si="9"/>
        <v>43963962554</v>
      </c>
      <c r="J15" s="12">
        <f t="shared" si="1"/>
        <v>0.78978649084467301</v>
      </c>
      <c r="K15" s="12">
        <f t="shared" si="2"/>
        <v>0.70610532401102055</v>
      </c>
      <c r="L15" s="12">
        <f t="shared" si="3"/>
        <v>0.68865631786917703</v>
      </c>
    </row>
    <row r="16" spans="1:12" x14ac:dyDescent="0.25">
      <c r="A16" s="5" t="s">
        <v>35</v>
      </c>
      <c r="B16" s="6" t="s">
        <v>25</v>
      </c>
      <c r="C16" s="6" t="s">
        <v>19</v>
      </c>
      <c r="D16" s="6" t="s">
        <v>26</v>
      </c>
      <c r="E16" s="5" t="s">
        <v>27</v>
      </c>
      <c r="F16" s="17">
        <f>SUM([2]REP_EPG034_EjecucionPresupuesta!T15)</f>
        <v>173596287573</v>
      </c>
      <c r="G16" s="17">
        <f>SUM([2]REP_EPG034_EjecucionPresupuesta!X15)</f>
        <v>161121654908.29999</v>
      </c>
      <c r="H16" s="17">
        <f>SUM([2]REP_EPG034_EjecucionPresupuesta!Y15)</f>
        <v>140135009939.34</v>
      </c>
      <c r="I16" s="17">
        <f>SUM([2]REP_EPG034_EjecucionPresupuesta!AA15)</f>
        <v>140135009939.34</v>
      </c>
      <c r="J16" s="8">
        <f t="shared" si="1"/>
        <v>0.92813998018561183</v>
      </c>
      <c r="K16" s="8">
        <f t="shared" si="2"/>
        <v>0.80724658285339768</v>
      </c>
      <c r="L16" s="8">
        <f t="shared" si="3"/>
        <v>0.80724658285339768</v>
      </c>
    </row>
    <row r="17" spans="1:12" x14ac:dyDescent="0.25">
      <c r="A17" s="14" t="s">
        <v>36</v>
      </c>
      <c r="B17" s="15"/>
      <c r="C17" s="15"/>
      <c r="D17" s="15"/>
      <c r="E17" s="14"/>
      <c r="F17" s="16">
        <f t="shared" ref="F17:I17" si="10">SUM(F16)</f>
        <v>173596287573</v>
      </c>
      <c r="G17" s="16">
        <f t="shared" si="10"/>
        <v>161121654908.29999</v>
      </c>
      <c r="H17" s="16">
        <f t="shared" si="10"/>
        <v>140135009939.34</v>
      </c>
      <c r="I17" s="16">
        <f t="shared" si="10"/>
        <v>140135009939.34</v>
      </c>
      <c r="J17" s="12">
        <f t="shared" si="1"/>
        <v>0.92813998018561183</v>
      </c>
      <c r="K17" s="12">
        <f t="shared" si="2"/>
        <v>0.80724658285339768</v>
      </c>
      <c r="L17" s="12">
        <f t="shared" si="3"/>
        <v>0.80724658285339768</v>
      </c>
    </row>
    <row r="18" spans="1:12" x14ac:dyDescent="0.25">
      <c r="A18" s="5" t="s">
        <v>37</v>
      </c>
      <c r="B18" s="6" t="s">
        <v>18</v>
      </c>
      <c r="C18" s="6" t="s">
        <v>19</v>
      </c>
      <c r="D18" s="18">
        <v>10</v>
      </c>
      <c r="E18" s="5" t="s">
        <v>21</v>
      </c>
      <c r="F18" s="17">
        <f>SUM([2]REP_EPG034_EjecucionPresupuesta!T16)</f>
        <v>1900000000</v>
      </c>
      <c r="G18" s="17">
        <f>SUM([2]REP_EPG034_EjecucionPresupuesta!X16)</f>
        <v>1715625539</v>
      </c>
      <c r="H18" s="17">
        <f>SUM([2]REP_EPG034_EjecucionPresupuesta!Y16)</f>
        <v>1715625539</v>
      </c>
      <c r="I18" s="17">
        <f>SUM([2]REP_EPG034_EjecucionPresupuesta!AA16)</f>
        <v>1715625539</v>
      </c>
      <c r="J18" s="8">
        <f t="shared" si="1"/>
        <v>0.90296080999999995</v>
      </c>
      <c r="K18" s="8">
        <f t="shared" si="2"/>
        <v>0.90296080999999995</v>
      </c>
      <c r="L18" s="8">
        <f t="shared" si="3"/>
        <v>0.90296080999999995</v>
      </c>
    </row>
    <row r="19" spans="1:12" ht="22.5" x14ac:dyDescent="0.25">
      <c r="A19" s="5" t="s">
        <v>38</v>
      </c>
      <c r="B19" s="6" t="s">
        <v>18</v>
      </c>
      <c r="C19" s="6" t="s">
        <v>39</v>
      </c>
      <c r="D19" s="18">
        <v>11</v>
      </c>
      <c r="E19" s="5" t="s">
        <v>40</v>
      </c>
      <c r="F19" s="17">
        <f>SUM([2]REP_EPG034_EjecucionPresupuesta!T18:T20)</f>
        <v>3356424816</v>
      </c>
      <c r="G19" s="17">
        <f>SUM([2]REP_EPG034_EjecucionPresupuesta!X18:X20)</f>
        <v>3356424816</v>
      </c>
      <c r="H19" s="17">
        <f>SUM([2]REP_EPG034_EjecucionPresupuesta!Y18:Y20)</f>
        <v>3356424816</v>
      </c>
      <c r="I19" s="17">
        <f>SUM([2]REP_EPG034_EjecucionPresupuesta!AA18:AA20)</f>
        <v>3050000000</v>
      </c>
      <c r="J19" s="8">
        <f t="shared" si="1"/>
        <v>1</v>
      </c>
      <c r="K19" s="8">
        <f t="shared" si="2"/>
        <v>1</v>
      </c>
      <c r="L19" s="8">
        <f t="shared" si="3"/>
        <v>0.90870499629865686</v>
      </c>
    </row>
    <row r="20" spans="1:12" x14ac:dyDescent="0.25">
      <c r="A20" s="5" t="s">
        <v>41</v>
      </c>
      <c r="B20" s="6" t="s">
        <v>18</v>
      </c>
      <c r="C20" s="6" t="s">
        <v>19</v>
      </c>
      <c r="D20" s="18">
        <v>10</v>
      </c>
      <c r="E20" s="5" t="s">
        <v>21</v>
      </c>
      <c r="F20" s="17">
        <f>[2]REP_EPG034_EjecucionPresupuesta!T17+[2]REP_EPG034_EjecucionPresupuesta!T21</f>
        <v>65600000</v>
      </c>
      <c r="G20" s="17">
        <f>[2]REP_EPG034_EjecucionPresupuesta!X17+[2]REP_EPG034_EjecucionPresupuesta!X21</f>
        <v>795062.91</v>
      </c>
      <c r="H20" s="17">
        <f>[2]REP_EPG034_EjecucionPresupuesta!Y17+[2]REP_EPG034_EjecucionPresupuesta!Y21</f>
        <v>795062.91</v>
      </c>
      <c r="I20" s="17">
        <f>[2]REP_EPG034_EjecucionPresupuesta!AA17+[2]REP_EPG034_EjecucionPresupuesta!AA21</f>
        <v>795062.91</v>
      </c>
      <c r="J20" s="8">
        <f t="shared" si="1"/>
        <v>1.2119861432926829E-2</v>
      </c>
      <c r="K20" s="8">
        <f t="shared" si="2"/>
        <v>1.2119861432926829E-2</v>
      </c>
      <c r="L20" s="8">
        <f t="shared" si="3"/>
        <v>1.2119861432926829E-2</v>
      </c>
    </row>
    <row r="21" spans="1:12" ht="22.5" x14ac:dyDescent="0.25">
      <c r="A21" s="14" t="s">
        <v>42</v>
      </c>
      <c r="B21" s="15"/>
      <c r="C21" s="15"/>
      <c r="D21" s="15"/>
      <c r="E21" s="14"/>
      <c r="F21" s="16">
        <f t="shared" ref="F21:I21" si="11">SUM(F18:F20)</f>
        <v>5322024816</v>
      </c>
      <c r="G21" s="16">
        <f t="shared" si="11"/>
        <v>5072845417.9099998</v>
      </c>
      <c r="H21" s="16">
        <f t="shared" si="11"/>
        <v>5072845417.9099998</v>
      </c>
      <c r="I21" s="16">
        <f t="shared" si="11"/>
        <v>4766420601.9099998</v>
      </c>
      <c r="J21" s="12">
        <f t="shared" si="1"/>
        <v>0.95317958733659536</v>
      </c>
      <c r="K21" s="12">
        <f t="shared" si="2"/>
        <v>0.95317958733659536</v>
      </c>
      <c r="L21" s="12">
        <f t="shared" si="3"/>
        <v>0.89560285167787157</v>
      </c>
    </row>
    <row r="22" spans="1:12" x14ac:dyDescent="0.25">
      <c r="A22" s="5" t="s">
        <v>43</v>
      </c>
      <c r="B22" s="6" t="s">
        <v>18</v>
      </c>
      <c r="C22" s="6" t="s">
        <v>23</v>
      </c>
      <c r="D22" s="6" t="s">
        <v>39</v>
      </c>
      <c r="E22" s="5" t="s">
        <v>24</v>
      </c>
      <c r="F22" s="19">
        <f>SUM([2]REP_EPG034_EjecucionPresupuesta!T22)</f>
        <v>8488568144</v>
      </c>
      <c r="G22" s="19">
        <f>SUM([2]REP_EPG034_EjecucionPresupuesta!X22)</f>
        <v>8488568144</v>
      </c>
      <c r="H22" s="19">
        <f>SUM([2]REP_EPG034_EjecucionPresupuesta!Y22)</f>
        <v>8488568144</v>
      </c>
      <c r="I22" s="19">
        <f>SUM([2]REP_EPG034_EjecucionPresupuesta!AA22)</f>
        <v>8488568144</v>
      </c>
      <c r="J22" s="8">
        <f t="shared" si="1"/>
        <v>1</v>
      </c>
      <c r="K22" s="8">
        <f t="shared" si="2"/>
        <v>1</v>
      </c>
      <c r="L22" s="8">
        <f t="shared" si="3"/>
        <v>1</v>
      </c>
    </row>
    <row r="23" spans="1:12" x14ac:dyDescent="0.25">
      <c r="A23" s="14" t="s">
        <v>44</v>
      </c>
      <c r="B23" s="15"/>
      <c r="C23" s="15"/>
      <c r="D23" s="15"/>
      <c r="E23" s="14"/>
      <c r="F23" s="16">
        <f t="shared" ref="F23:I23" si="12">SUM(F22:F22)</f>
        <v>8488568144</v>
      </c>
      <c r="G23" s="16">
        <f t="shared" si="12"/>
        <v>8488568144</v>
      </c>
      <c r="H23" s="16">
        <f t="shared" si="12"/>
        <v>8488568144</v>
      </c>
      <c r="I23" s="16">
        <f t="shared" si="12"/>
        <v>8488568144</v>
      </c>
      <c r="J23" s="12">
        <f t="shared" si="1"/>
        <v>1</v>
      </c>
      <c r="K23" s="12">
        <f t="shared" si="2"/>
        <v>1</v>
      </c>
      <c r="L23" s="12">
        <f t="shared" si="3"/>
        <v>1</v>
      </c>
    </row>
    <row r="24" spans="1:12" x14ac:dyDescent="0.25">
      <c r="A24" s="14" t="s">
        <v>45</v>
      </c>
      <c r="B24" s="15"/>
      <c r="C24" s="15"/>
      <c r="D24" s="15"/>
      <c r="E24" s="14"/>
      <c r="F24" s="16">
        <f t="shared" ref="F24:I24" si="13">SUM(F25:F26)</f>
        <v>5000000000</v>
      </c>
      <c r="G24" s="16">
        <f t="shared" si="13"/>
        <v>4522012834</v>
      </c>
      <c r="H24" s="16">
        <f t="shared" si="13"/>
        <v>3919999617</v>
      </c>
      <c r="I24" s="16">
        <f t="shared" si="13"/>
        <v>3734899268</v>
      </c>
      <c r="J24" s="12">
        <f t="shared" si="1"/>
        <v>0.90440256679999997</v>
      </c>
      <c r="K24" s="12">
        <f t="shared" si="2"/>
        <v>0.78399992340000002</v>
      </c>
      <c r="L24" s="12">
        <f t="shared" si="3"/>
        <v>0.74697985359999997</v>
      </c>
    </row>
    <row r="25" spans="1:12" ht="22.5" x14ac:dyDescent="0.25">
      <c r="A25" s="5" t="s">
        <v>46</v>
      </c>
      <c r="B25" s="6" t="s">
        <v>18</v>
      </c>
      <c r="C25" s="6" t="s">
        <v>23</v>
      </c>
      <c r="D25" s="18" t="s">
        <v>19</v>
      </c>
      <c r="E25" s="5" t="s">
        <v>24</v>
      </c>
      <c r="F25" s="13">
        <f>SUM([2]REP_EPG034_EjecucionPresupuesta!T23)</f>
        <v>1692500000</v>
      </c>
      <c r="G25" s="13">
        <f>SUM([2]REP_EPG034_EjecucionPresupuesta!X23)</f>
        <v>1214512834</v>
      </c>
      <c r="H25" s="13">
        <f>SUM([2]REP_EPG034_EjecucionPresupuesta!Y23)</f>
        <v>773031550</v>
      </c>
      <c r="I25" s="13">
        <f>SUM([2]REP_EPG034_EjecucionPresupuesta!AA23)</f>
        <v>773031550</v>
      </c>
      <c r="J25" s="8">
        <f t="shared" si="1"/>
        <v>0.71758513087149189</v>
      </c>
      <c r="K25" s="8">
        <f t="shared" si="2"/>
        <v>0.45673946824224521</v>
      </c>
      <c r="L25" s="8">
        <f t="shared" si="3"/>
        <v>0.45673946824224521</v>
      </c>
    </row>
    <row r="26" spans="1:12" ht="22.5" x14ac:dyDescent="0.25">
      <c r="A26" s="5" t="s">
        <v>47</v>
      </c>
      <c r="B26" s="6" t="s">
        <v>18</v>
      </c>
      <c r="C26" s="6" t="s">
        <v>23</v>
      </c>
      <c r="D26" s="18" t="s">
        <v>19</v>
      </c>
      <c r="E26" s="5" t="s">
        <v>24</v>
      </c>
      <c r="F26" s="13">
        <f>SUM([2]REP_EPG034_EjecucionPresupuesta!T24)</f>
        <v>3307500000</v>
      </c>
      <c r="G26" s="13">
        <f>SUM([2]REP_EPG034_EjecucionPresupuesta!X24)</f>
        <v>3307500000</v>
      </c>
      <c r="H26" s="13">
        <f>SUM([2]REP_EPG034_EjecucionPresupuesta!Y24)</f>
        <v>3146968067</v>
      </c>
      <c r="I26" s="13">
        <f>SUM([2]REP_EPG034_EjecucionPresupuesta!AA24)</f>
        <v>2961867718</v>
      </c>
      <c r="J26" s="8">
        <f t="shared" si="1"/>
        <v>1</v>
      </c>
      <c r="K26" s="8">
        <f t="shared" si="2"/>
        <v>0.95146426817838248</v>
      </c>
      <c r="L26" s="8">
        <f t="shared" si="3"/>
        <v>0.89550044383975813</v>
      </c>
    </row>
    <row r="27" spans="1:12" x14ac:dyDescent="0.25">
      <c r="A27" s="32" t="s">
        <v>48</v>
      </c>
      <c r="B27" s="32"/>
      <c r="C27" s="32"/>
      <c r="D27" s="32"/>
      <c r="E27" s="32"/>
      <c r="F27" s="20">
        <f t="shared" ref="F27:I27" si="14">F8+F23+F24</f>
        <v>2206467055717</v>
      </c>
      <c r="G27" s="20">
        <f t="shared" si="14"/>
        <v>2154071353099.2029</v>
      </c>
      <c r="H27" s="20">
        <f t="shared" si="14"/>
        <v>1710008933673.6699</v>
      </c>
      <c r="I27" s="20">
        <f t="shared" si="14"/>
        <v>1706963242510.3501</v>
      </c>
      <c r="J27" s="21">
        <f t="shared" si="1"/>
        <v>0.97625357583198946</v>
      </c>
      <c r="K27" s="21">
        <f t="shared" si="2"/>
        <v>0.77499862472136294</v>
      </c>
      <c r="L27" s="21">
        <f t="shared" si="3"/>
        <v>0.77361827727614352</v>
      </c>
    </row>
    <row r="28" spans="1:12" x14ac:dyDescent="0.25">
      <c r="F28" s="22"/>
      <c r="G28" s="23"/>
      <c r="I28" s="22"/>
      <c r="J28" s="24"/>
    </row>
    <row r="29" spans="1:12" s="27" customFormat="1" x14ac:dyDescent="0.25">
      <c r="F29" s="31"/>
      <c r="G29" s="28">
        <f>+G24</f>
        <v>4522012834</v>
      </c>
      <c r="H29" s="28">
        <f>+H24</f>
        <v>3919999617</v>
      </c>
      <c r="I29" s="28">
        <f>+I24</f>
        <v>3734899268</v>
      </c>
    </row>
    <row r="30" spans="1:12" s="27" customFormat="1" x14ac:dyDescent="0.25">
      <c r="F30" s="29">
        <f>+F23</f>
        <v>8488568144</v>
      </c>
      <c r="G30" s="29">
        <f>+G23</f>
        <v>8488568144</v>
      </c>
      <c r="H30" s="29">
        <f>+H23</f>
        <v>8488568144</v>
      </c>
      <c r="I30" s="29">
        <f>+I23</f>
        <v>8488568144</v>
      </c>
    </row>
    <row r="31" spans="1:12" s="27" customFormat="1" x14ac:dyDescent="0.25">
      <c r="F31" s="30">
        <f>+F27-F29-F30</f>
        <v>2197978487573</v>
      </c>
      <c r="G31" s="30">
        <f>+G27-G29-G30</f>
        <v>2141060772121.2029</v>
      </c>
      <c r="H31" s="30">
        <f>+H27-H29-H30</f>
        <v>1697600365912.6699</v>
      </c>
      <c r="I31" s="30">
        <f>+I27-I29-I30</f>
        <v>1694739775098.3501</v>
      </c>
    </row>
    <row r="32" spans="1:12" x14ac:dyDescent="0.25">
      <c r="F32" s="26"/>
    </row>
    <row r="34" spans="6:6" x14ac:dyDescent="0.25">
      <c r="F34" s="25"/>
    </row>
  </sheetData>
  <mergeCells count="6">
    <mergeCell ref="A27:E27"/>
    <mergeCell ref="A1:L1"/>
    <mergeCell ref="A2:L2"/>
    <mergeCell ref="A3:E3"/>
    <mergeCell ref="F3:I3"/>
    <mergeCell ref="J3:L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59EDE-D90C-477B-98F0-97F22EAA198F}">
  <sheetPr>
    <pageSetUpPr fitToPage="1"/>
  </sheetPr>
  <dimension ref="A1:L30"/>
  <sheetViews>
    <sheetView tabSelected="1" zoomScaleNormal="100" workbookViewId="0">
      <selection activeCell="A12" sqref="A12"/>
    </sheetView>
  </sheetViews>
  <sheetFormatPr baseColWidth="10" defaultRowHeight="15" x14ac:dyDescent="0.25"/>
  <cols>
    <col min="1" max="1" width="37.28515625" style="1" customWidth="1"/>
    <col min="2" max="2" width="6.140625" style="1" bestFit="1" customWidth="1"/>
    <col min="3" max="3" width="5.5703125" style="1" customWidth="1"/>
    <col min="4" max="4" width="4.85546875" style="1" bestFit="1" customWidth="1"/>
    <col min="5" max="5" width="20.5703125" style="1" bestFit="1" customWidth="1"/>
    <col min="6" max="6" width="17.28515625" style="1" bestFit="1" customWidth="1"/>
    <col min="7" max="7" width="18.85546875" style="1" bestFit="1" customWidth="1"/>
    <col min="8" max="8" width="17.85546875" style="1" bestFit="1" customWidth="1"/>
    <col min="9" max="9" width="16.7109375" style="1" bestFit="1" customWidth="1"/>
    <col min="10" max="11" width="10.5703125" style="1" bestFit="1" customWidth="1"/>
    <col min="12" max="12" width="10.42578125" style="1" bestFit="1" customWidth="1"/>
    <col min="13" max="13" width="13.140625" style="1" bestFit="1" customWidth="1"/>
    <col min="14" max="16384" width="11.42578125" style="1"/>
  </cols>
  <sheetData>
    <row r="1" spans="1:12" ht="33.75" x14ac:dyDescent="0.25">
      <c r="A1" s="33" t="s">
        <v>49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26.25" x14ac:dyDescent="0.25">
      <c r="A2" s="34" t="s">
        <v>50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5" customHeight="1" x14ac:dyDescent="0.25">
      <c r="A3" s="35" t="s">
        <v>2</v>
      </c>
      <c r="B3" s="36"/>
      <c r="C3" s="36"/>
      <c r="D3" s="36"/>
      <c r="E3" s="37"/>
      <c r="F3" s="38" t="s">
        <v>3</v>
      </c>
      <c r="G3" s="39"/>
      <c r="H3" s="39"/>
      <c r="I3" s="40"/>
      <c r="J3" s="41" t="s">
        <v>4</v>
      </c>
      <c r="K3" s="42"/>
      <c r="L3" s="43"/>
    </row>
    <row r="4" spans="1:12" ht="56.25" x14ac:dyDescent="0.25">
      <c r="A4" s="2" t="s">
        <v>5</v>
      </c>
      <c r="B4" s="2" t="s">
        <v>6</v>
      </c>
      <c r="C4" s="2" t="s">
        <v>7</v>
      </c>
      <c r="D4" s="3" t="s">
        <v>8</v>
      </c>
      <c r="E4" s="2" t="s">
        <v>9</v>
      </c>
      <c r="F4" s="3" t="s">
        <v>10</v>
      </c>
      <c r="G4" s="2" t="s">
        <v>11</v>
      </c>
      <c r="H4" s="2" t="s">
        <v>12</v>
      </c>
      <c r="I4" s="3" t="s">
        <v>13</v>
      </c>
      <c r="J4" s="4" t="s">
        <v>14</v>
      </c>
      <c r="K4" s="4" t="s">
        <v>15</v>
      </c>
      <c r="L4" s="4" t="s">
        <v>16</v>
      </c>
    </row>
    <row r="5" spans="1:12" x14ac:dyDescent="0.25">
      <c r="A5" s="5" t="s">
        <v>17</v>
      </c>
      <c r="B5" s="6" t="s">
        <v>18</v>
      </c>
      <c r="C5" s="6" t="s">
        <v>19</v>
      </c>
      <c r="D5" s="6" t="s">
        <v>20</v>
      </c>
      <c r="E5" s="5" t="s">
        <v>21</v>
      </c>
      <c r="F5" s="7">
        <f t="shared" ref="F5:I5" si="0">F9+F11+F13+F14+F18+F20</f>
        <v>2203108200000</v>
      </c>
      <c r="G5" s="7">
        <f t="shared" si="0"/>
        <v>1758338124303.73</v>
      </c>
      <c r="H5" s="7">
        <f t="shared" si="0"/>
        <v>1131709722749.5901</v>
      </c>
      <c r="I5" s="7">
        <f t="shared" si="0"/>
        <v>1089510109245.0499</v>
      </c>
      <c r="J5" s="8">
        <f t="shared" ref="J5:J26" si="1">+G5/F5</f>
        <v>0.79811700773649241</v>
      </c>
      <c r="K5" s="8">
        <f t="shared" ref="K5:K26" si="2">+H5/F5</f>
        <v>0.51368776292947849</v>
      </c>
      <c r="L5" s="8">
        <f t="shared" ref="L5:L26" si="3">+I5/F5</f>
        <v>0.49453318236709842</v>
      </c>
    </row>
    <row r="6" spans="1:12" ht="18" x14ac:dyDescent="0.25">
      <c r="A6" s="5" t="s">
        <v>17</v>
      </c>
      <c r="B6" s="6" t="s">
        <v>18</v>
      </c>
      <c r="C6" s="9" t="s">
        <v>22</v>
      </c>
      <c r="D6" s="6" t="s">
        <v>23</v>
      </c>
      <c r="E6" s="5" t="s">
        <v>24</v>
      </c>
      <c r="F6" s="7">
        <f t="shared" ref="F6:I6" si="4">F19</f>
        <v>3380100000</v>
      </c>
      <c r="G6" s="7">
        <f t="shared" si="4"/>
        <v>0</v>
      </c>
      <c r="H6" s="7">
        <f t="shared" si="4"/>
        <v>0</v>
      </c>
      <c r="I6" s="7">
        <f t="shared" si="4"/>
        <v>0</v>
      </c>
      <c r="J6" s="8">
        <f t="shared" si="1"/>
        <v>0</v>
      </c>
      <c r="K6" s="8">
        <f t="shared" si="2"/>
        <v>0</v>
      </c>
      <c r="L6" s="8">
        <f t="shared" si="3"/>
        <v>0</v>
      </c>
    </row>
    <row r="7" spans="1:12" x14ac:dyDescent="0.25">
      <c r="A7" s="5" t="s">
        <v>17</v>
      </c>
      <c r="B7" s="6" t="s">
        <v>25</v>
      </c>
      <c r="C7" s="6" t="s">
        <v>19</v>
      </c>
      <c r="D7" s="6" t="s">
        <v>26</v>
      </c>
      <c r="E7" s="5" t="s">
        <v>27</v>
      </c>
      <c r="F7" s="7">
        <f t="shared" ref="F7:I7" si="5">+F16</f>
        <v>205693515378</v>
      </c>
      <c r="G7" s="7">
        <f t="shared" si="5"/>
        <v>156149880497</v>
      </c>
      <c r="H7" s="7">
        <f t="shared" si="5"/>
        <v>7855765488</v>
      </c>
      <c r="I7" s="7">
        <f t="shared" si="5"/>
        <v>6644716358</v>
      </c>
      <c r="J7" s="8">
        <f t="shared" si="1"/>
        <v>0.75913856695990456</v>
      </c>
      <c r="K7" s="8">
        <f t="shared" si="2"/>
        <v>3.8191604988439105E-2</v>
      </c>
      <c r="L7" s="8">
        <f t="shared" si="3"/>
        <v>3.2303966149779206E-2</v>
      </c>
    </row>
    <row r="8" spans="1:12" x14ac:dyDescent="0.25">
      <c r="A8" s="10" t="s">
        <v>28</v>
      </c>
      <c r="B8" s="11"/>
      <c r="C8" s="11"/>
      <c r="D8" s="11"/>
      <c r="E8" s="10"/>
      <c r="F8" s="10">
        <f t="shared" ref="F8:I8" si="6">SUM(F5:F7)</f>
        <v>2412181815378</v>
      </c>
      <c r="G8" s="10">
        <f t="shared" si="6"/>
        <v>1914488004800.73</v>
      </c>
      <c r="H8" s="10">
        <f t="shared" si="6"/>
        <v>1139565488237.5901</v>
      </c>
      <c r="I8" s="10">
        <f t="shared" si="6"/>
        <v>1096154825603.0499</v>
      </c>
      <c r="J8" s="12">
        <f t="shared" si="1"/>
        <v>0.79367483520338244</v>
      </c>
      <c r="K8" s="12">
        <f t="shared" si="2"/>
        <v>0.47242105921398586</v>
      </c>
      <c r="L8" s="12">
        <f t="shared" si="3"/>
        <v>0.45442462861418986</v>
      </c>
    </row>
    <row r="9" spans="1:12" x14ac:dyDescent="0.25">
      <c r="A9" s="5" t="s">
        <v>29</v>
      </c>
      <c r="B9" s="6" t="s">
        <v>18</v>
      </c>
      <c r="C9" s="6" t="s">
        <v>19</v>
      </c>
      <c r="D9" s="6" t="s">
        <v>20</v>
      </c>
      <c r="E9" s="5" t="s">
        <v>21</v>
      </c>
      <c r="F9" s="13">
        <f>SUM([3]REP_EPG034_EjecucionPresupuesta!T5:T7)</f>
        <v>121708900000</v>
      </c>
      <c r="G9" s="13">
        <f>SUM([3]REP_EPG034_EjecucionPresupuesta!X5:X7)</f>
        <v>69995156539.729996</v>
      </c>
      <c r="H9" s="13">
        <f>SUM([3]REP_EPG034_EjecucionPresupuesta!Y5:Y7)</f>
        <v>69976447694.459991</v>
      </c>
      <c r="I9" s="13">
        <f>SUM([3]REP_EPG034_EjecucionPresupuesta!AA5:AA7)</f>
        <v>69976447694.459991</v>
      </c>
      <c r="J9" s="8">
        <f t="shared" si="1"/>
        <v>0.57510302483819997</v>
      </c>
      <c r="K9" s="8">
        <f t="shared" si="2"/>
        <v>0.57494930686630141</v>
      </c>
      <c r="L9" s="8">
        <f t="shared" si="3"/>
        <v>0.57494930686630141</v>
      </c>
    </row>
    <row r="10" spans="1:12" x14ac:dyDescent="0.25">
      <c r="A10" s="14" t="s">
        <v>30</v>
      </c>
      <c r="B10" s="15"/>
      <c r="C10" s="15"/>
      <c r="D10" s="15"/>
      <c r="E10" s="14"/>
      <c r="F10" s="14">
        <f t="shared" ref="F10:I10" si="7">SUM(F9)</f>
        <v>121708900000</v>
      </c>
      <c r="G10" s="14">
        <f t="shared" si="7"/>
        <v>69995156539.729996</v>
      </c>
      <c r="H10" s="14">
        <f t="shared" si="7"/>
        <v>69976447694.459991</v>
      </c>
      <c r="I10" s="14">
        <f t="shared" si="7"/>
        <v>69976447694.459991</v>
      </c>
      <c r="J10" s="12">
        <f t="shared" si="1"/>
        <v>0.57510302483819997</v>
      </c>
      <c r="K10" s="12">
        <f t="shared" si="2"/>
        <v>0.57494930686630141</v>
      </c>
      <c r="L10" s="12">
        <f t="shared" si="3"/>
        <v>0.57494930686630141</v>
      </c>
    </row>
    <row r="11" spans="1:12" x14ac:dyDescent="0.25">
      <c r="A11" s="5" t="s">
        <v>31</v>
      </c>
      <c r="B11" s="6" t="s">
        <v>18</v>
      </c>
      <c r="C11" s="6" t="s">
        <v>19</v>
      </c>
      <c r="D11" s="6" t="s">
        <v>20</v>
      </c>
      <c r="E11" s="5" t="s">
        <v>21</v>
      </c>
      <c r="F11" s="13">
        <f>SUM([3]REP_EPG034_EjecucionPresupuesta!T8)</f>
        <v>1954778700000</v>
      </c>
      <c r="G11" s="13">
        <f>SUM([3]REP_EPG034_EjecucionPresupuesta!X8)</f>
        <v>1663222481293.71</v>
      </c>
      <c r="H11" s="13">
        <f>SUM([3]REP_EPG034_EjecucionPresupuesta!Y8)</f>
        <v>1040715783609.13</v>
      </c>
      <c r="I11" s="13">
        <f>SUM([3]REP_EPG034_EjecucionPresupuesta!AA8)</f>
        <v>998516170104.58997</v>
      </c>
      <c r="J11" s="8">
        <f t="shared" si="1"/>
        <v>0.85084950091471223</v>
      </c>
      <c r="K11" s="8">
        <f t="shared" si="2"/>
        <v>0.532395704746082</v>
      </c>
      <c r="L11" s="8">
        <f t="shared" si="3"/>
        <v>0.51080778100589597</v>
      </c>
    </row>
    <row r="12" spans="1:12" x14ac:dyDescent="0.25">
      <c r="A12" s="14" t="s">
        <v>32</v>
      </c>
      <c r="B12" s="15"/>
      <c r="C12" s="15"/>
      <c r="D12" s="15"/>
      <c r="E12" s="14"/>
      <c r="F12" s="14">
        <f t="shared" ref="F12:I12" si="8">SUM(F11:F11)</f>
        <v>1954778700000</v>
      </c>
      <c r="G12" s="14">
        <f t="shared" si="8"/>
        <v>1663222481293.71</v>
      </c>
      <c r="H12" s="14">
        <f t="shared" si="8"/>
        <v>1040715783609.13</v>
      </c>
      <c r="I12" s="14">
        <f t="shared" si="8"/>
        <v>998516170104.58997</v>
      </c>
      <c r="J12" s="12">
        <f t="shared" si="1"/>
        <v>0.85084950091471223</v>
      </c>
      <c r="K12" s="12">
        <f t="shared" si="2"/>
        <v>0.532395704746082</v>
      </c>
      <c r="L12" s="12">
        <f t="shared" si="3"/>
        <v>0.51080778100589597</v>
      </c>
    </row>
    <row r="13" spans="1:12" x14ac:dyDescent="0.25">
      <c r="A13" s="5" t="s">
        <v>33</v>
      </c>
      <c r="B13" s="6" t="s">
        <v>18</v>
      </c>
      <c r="C13" s="6" t="s">
        <v>19</v>
      </c>
      <c r="D13" s="6" t="s">
        <v>20</v>
      </c>
      <c r="E13" s="5" t="s">
        <v>21</v>
      </c>
      <c r="F13" s="13">
        <f>SUM([3]REP_EPG034_EjecucionPresupuesta!T12)</f>
        <v>8470300000</v>
      </c>
      <c r="G13" s="13">
        <f>SUM([3]REP_EPG034_EjecucionPresupuesta!X12)</f>
        <v>3350773140</v>
      </c>
      <c r="H13" s="13">
        <f>SUM([3]REP_EPG034_EjecucionPresupuesta!Y12)</f>
        <v>3350773140</v>
      </c>
      <c r="I13" s="13">
        <f>SUM([3]REP_EPG034_EjecucionPresupuesta!AA12)</f>
        <v>3350773140</v>
      </c>
      <c r="J13" s="8">
        <f t="shared" si="1"/>
        <v>0.39559084566072039</v>
      </c>
      <c r="K13" s="8">
        <f t="shared" si="2"/>
        <v>0.39559084566072039</v>
      </c>
      <c r="L13" s="8">
        <f t="shared" si="3"/>
        <v>0.39559084566072039</v>
      </c>
    </row>
    <row r="14" spans="1:12" x14ac:dyDescent="0.25">
      <c r="A14" s="5" t="s">
        <v>33</v>
      </c>
      <c r="B14" s="6" t="s">
        <v>18</v>
      </c>
      <c r="C14" s="6" t="s">
        <v>19</v>
      </c>
      <c r="D14" s="6" t="s">
        <v>20</v>
      </c>
      <c r="E14" s="5" t="s">
        <v>21</v>
      </c>
      <c r="F14" s="13">
        <f>[3]REP_EPG034_EjecucionPresupuesta!T9+[3]REP_EPG034_EjecucionPresupuesta!T10+[3]REP_EPG034_EjecucionPresupuesta!T11+[3]REP_EPG034_EjecucionPresupuesta!T13</f>
        <v>116595800000</v>
      </c>
      <c r="G14" s="13">
        <f>[3]REP_EPG034_EjecucionPresupuesta!X9+[3]REP_EPG034_EjecucionPresupuesta!X10+[3]REP_EPG034_EjecucionPresupuesta!X11+[3]REP_EPG034_EjecucionPresupuesta!X13</f>
        <v>20759808291.290001</v>
      </c>
      <c r="H14" s="13">
        <f>[3]REP_EPG034_EjecucionPresupuesta!Y9+[3]REP_EPG034_EjecucionPresupuesta!Y10+[3]REP_EPG034_EjecucionPresupuesta!Y11+[3]REP_EPG034_EjecucionPresupuesta!Y13</f>
        <v>16656817267</v>
      </c>
      <c r="I14" s="13">
        <f>[3]REP_EPG034_EjecucionPresupuesta!AA9+[3]REP_EPG034_EjecucionPresupuesta!AA10+[3]REP_EPG034_EjecucionPresupuesta!AA11+[3]REP_EPG034_EjecucionPresupuesta!AA13</f>
        <v>16656817267</v>
      </c>
      <c r="J14" s="8">
        <f t="shared" si="1"/>
        <v>0.17804936619749598</v>
      </c>
      <c r="K14" s="8">
        <f t="shared" si="2"/>
        <v>0.14285949637122436</v>
      </c>
      <c r="L14" s="8">
        <f t="shared" si="3"/>
        <v>0.14285949637122436</v>
      </c>
    </row>
    <row r="15" spans="1:12" x14ac:dyDescent="0.25">
      <c r="A15" s="14" t="s">
        <v>34</v>
      </c>
      <c r="B15" s="15"/>
      <c r="C15" s="15"/>
      <c r="D15" s="15"/>
      <c r="E15" s="14"/>
      <c r="F15" s="16">
        <f t="shared" ref="F15:I15" si="9">SUM(F13:F14)</f>
        <v>125066100000</v>
      </c>
      <c r="G15" s="16">
        <f t="shared" si="9"/>
        <v>24110581431.290001</v>
      </c>
      <c r="H15" s="16">
        <f t="shared" si="9"/>
        <v>20007590407</v>
      </c>
      <c r="I15" s="16">
        <f t="shared" si="9"/>
        <v>20007590407</v>
      </c>
      <c r="J15" s="12">
        <f t="shared" si="1"/>
        <v>0.19278270795435373</v>
      </c>
      <c r="K15" s="12">
        <f t="shared" si="2"/>
        <v>0.15997612787957727</v>
      </c>
      <c r="L15" s="12">
        <f t="shared" si="3"/>
        <v>0.15997612787957727</v>
      </c>
    </row>
    <row r="16" spans="1:12" x14ac:dyDescent="0.25">
      <c r="A16" s="5" t="s">
        <v>51</v>
      </c>
      <c r="B16" s="6" t="s">
        <v>25</v>
      </c>
      <c r="C16" s="6" t="s">
        <v>19</v>
      </c>
      <c r="D16" s="6" t="s">
        <v>26</v>
      </c>
      <c r="E16" s="5" t="s">
        <v>27</v>
      </c>
      <c r="F16" s="17">
        <f>SUM([3]REP_EPG034_EjecucionPresupuesta!T14)</f>
        <v>205693515378</v>
      </c>
      <c r="G16" s="17">
        <f>SUM([3]REP_EPG034_EjecucionPresupuesta!X14)</f>
        <v>156149880497</v>
      </c>
      <c r="H16" s="17">
        <f>SUM([3]REP_EPG034_EjecucionPresupuesta!Y14)</f>
        <v>7855765488</v>
      </c>
      <c r="I16" s="17">
        <f>SUM([3]REP_EPG034_EjecucionPresupuesta!AA14)</f>
        <v>6644716358</v>
      </c>
      <c r="J16" s="8">
        <f t="shared" si="1"/>
        <v>0.75913856695990456</v>
      </c>
      <c r="K16" s="8">
        <f t="shared" si="2"/>
        <v>3.8191604988439105E-2</v>
      </c>
      <c r="L16" s="8">
        <f t="shared" si="3"/>
        <v>3.2303966149779206E-2</v>
      </c>
    </row>
    <row r="17" spans="1:12" x14ac:dyDescent="0.25">
      <c r="A17" s="14" t="s">
        <v>52</v>
      </c>
      <c r="B17" s="15"/>
      <c r="C17" s="15"/>
      <c r="D17" s="15"/>
      <c r="E17" s="14"/>
      <c r="F17" s="16">
        <f t="shared" ref="F17:I17" si="10">SUM(F16)</f>
        <v>205693515378</v>
      </c>
      <c r="G17" s="16">
        <f t="shared" si="10"/>
        <v>156149880497</v>
      </c>
      <c r="H17" s="16">
        <f t="shared" si="10"/>
        <v>7855765488</v>
      </c>
      <c r="I17" s="16">
        <f t="shared" si="10"/>
        <v>6644716358</v>
      </c>
      <c r="J17" s="12">
        <f t="shared" si="1"/>
        <v>0.75913856695990456</v>
      </c>
      <c r="K17" s="12">
        <f t="shared" si="2"/>
        <v>3.8191604988439105E-2</v>
      </c>
      <c r="L17" s="12">
        <f t="shared" si="3"/>
        <v>3.2303966149779206E-2</v>
      </c>
    </row>
    <row r="18" spans="1:12" x14ac:dyDescent="0.25">
      <c r="A18" s="5" t="s">
        <v>37</v>
      </c>
      <c r="B18" s="6" t="s">
        <v>18</v>
      </c>
      <c r="C18" s="6" t="s">
        <v>19</v>
      </c>
      <c r="D18" s="18">
        <v>10</v>
      </c>
      <c r="E18" s="5" t="s">
        <v>21</v>
      </c>
      <c r="F18" s="17">
        <f>SUM([3]REP_EPG034_EjecucionPresupuesta!T15)</f>
        <v>1485000000</v>
      </c>
      <c r="G18" s="17">
        <f>SUM([3]REP_EPG034_EjecucionPresupuesta!X15)</f>
        <v>1009068000</v>
      </c>
      <c r="H18" s="17">
        <f>SUM([3]REP_EPG034_EjecucionPresupuesta!Y15)</f>
        <v>1009064000</v>
      </c>
      <c r="I18" s="17">
        <f>SUM([3]REP_EPG034_EjecucionPresupuesta!AA15)</f>
        <v>1009064000</v>
      </c>
      <c r="J18" s="8">
        <f t="shared" si="1"/>
        <v>0.67950707070707073</v>
      </c>
      <c r="K18" s="8">
        <f t="shared" si="2"/>
        <v>0.67950437710437706</v>
      </c>
      <c r="L18" s="8">
        <f t="shared" si="3"/>
        <v>0.67950437710437706</v>
      </c>
    </row>
    <row r="19" spans="1:12" ht="22.5" x14ac:dyDescent="0.25">
      <c r="A19" s="5" t="s">
        <v>38</v>
      </c>
      <c r="B19" s="6" t="s">
        <v>18</v>
      </c>
      <c r="C19" s="6" t="s">
        <v>39</v>
      </c>
      <c r="D19" s="18">
        <v>11</v>
      </c>
      <c r="E19" s="5" t="s">
        <v>40</v>
      </c>
      <c r="F19" s="17">
        <f>SUM([3]REP_EPG034_EjecucionPresupuesta!T17)</f>
        <v>3380100000</v>
      </c>
      <c r="G19" s="17">
        <f>SUM([3]REP_EPG034_EjecucionPresupuesta!X17)</f>
        <v>0</v>
      </c>
      <c r="H19" s="17">
        <f>SUM([3]REP_EPG034_EjecucionPresupuesta!Y17)</f>
        <v>0</v>
      </c>
      <c r="I19" s="17">
        <f>SUM([3]REP_EPG034_EjecucionPresupuesta!AA17)</f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</row>
    <row r="20" spans="1:12" x14ac:dyDescent="0.25">
      <c r="A20" s="5" t="s">
        <v>41</v>
      </c>
      <c r="B20" s="6" t="s">
        <v>18</v>
      </c>
      <c r="C20" s="6" t="s">
        <v>19</v>
      </c>
      <c r="D20" s="18">
        <v>10</v>
      </c>
      <c r="E20" s="5" t="s">
        <v>21</v>
      </c>
      <c r="F20" s="17">
        <f>[3]REP_EPG034_EjecucionPresupuesta!T16+[3]REP_EPG034_EjecucionPresupuesta!T18</f>
        <v>69500000</v>
      </c>
      <c r="G20" s="17">
        <f>[3]REP_EPG034_EjecucionPresupuesta!X16+[3]REP_EPG034_EjecucionPresupuesta!X18</f>
        <v>837039</v>
      </c>
      <c r="H20" s="17">
        <f>[3]REP_EPG034_EjecucionPresupuesta!Y16+[3]REP_EPG034_EjecucionPresupuesta!Y18</f>
        <v>837039</v>
      </c>
      <c r="I20" s="17">
        <f>[3]REP_EPG034_EjecucionPresupuesta!AA16+[3]REP_EPG034_EjecucionPresupuesta!AA18</f>
        <v>837039</v>
      </c>
      <c r="J20" s="8">
        <f t="shared" si="1"/>
        <v>1.2043726618705036E-2</v>
      </c>
      <c r="K20" s="8">
        <f t="shared" si="2"/>
        <v>1.2043726618705036E-2</v>
      </c>
      <c r="L20" s="8">
        <f t="shared" si="3"/>
        <v>1.2043726618705036E-2</v>
      </c>
    </row>
    <row r="21" spans="1:12" ht="22.5" x14ac:dyDescent="0.25">
      <c r="A21" s="14" t="s">
        <v>42</v>
      </c>
      <c r="B21" s="15"/>
      <c r="C21" s="15"/>
      <c r="D21" s="15"/>
      <c r="E21" s="14"/>
      <c r="F21" s="16">
        <f t="shared" ref="F21:I21" si="11">SUM(F18:F20)</f>
        <v>4934600000</v>
      </c>
      <c r="G21" s="16">
        <f t="shared" si="11"/>
        <v>1009905039</v>
      </c>
      <c r="H21" s="16">
        <f t="shared" si="11"/>
        <v>1009901039</v>
      </c>
      <c r="I21" s="16">
        <f t="shared" si="11"/>
        <v>1009901039</v>
      </c>
      <c r="J21" s="12">
        <f t="shared" si="1"/>
        <v>0.20465793357111012</v>
      </c>
      <c r="K21" s="12">
        <f t="shared" si="2"/>
        <v>0.20465712296842703</v>
      </c>
      <c r="L21" s="12">
        <f t="shared" si="3"/>
        <v>0.20465712296842703</v>
      </c>
    </row>
    <row r="22" spans="1:12" x14ac:dyDescent="0.25">
      <c r="A22" s="5" t="s">
        <v>43</v>
      </c>
      <c r="B22" s="6" t="s">
        <v>18</v>
      </c>
      <c r="C22" s="6" t="s">
        <v>23</v>
      </c>
      <c r="D22" s="6" t="s">
        <v>39</v>
      </c>
      <c r="E22" s="5" t="s">
        <v>24</v>
      </c>
      <c r="F22" s="19">
        <f>SUM([3]REP_EPG034_EjecucionPresupuesta!T19)</f>
        <v>3610711702</v>
      </c>
      <c r="G22" s="19">
        <f>SUM([3]REP_EPG034_EjecucionPresupuesta!X19)</f>
        <v>0</v>
      </c>
      <c r="H22" s="19">
        <f>SUM([3]REP_EPG034_EjecucionPresupuesta!Y19)</f>
        <v>0</v>
      </c>
      <c r="I22" s="19">
        <f>SUM([3]REP_EPG034_EjecucionPresupuesta!AA19)</f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</row>
    <row r="23" spans="1:12" x14ac:dyDescent="0.25">
      <c r="A23" s="14" t="s">
        <v>44</v>
      </c>
      <c r="B23" s="15"/>
      <c r="C23" s="15"/>
      <c r="D23" s="15"/>
      <c r="E23" s="14"/>
      <c r="F23" s="16">
        <f t="shared" ref="F23:I23" si="12">SUM(F22:F22)</f>
        <v>3610711702</v>
      </c>
      <c r="G23" s="16">
        <f t="shared" si="12"/>
        <v>0</v>
      </c>
      <c r="H23" s="16">
        <f t="shared" si="12"/>
        <v>0</v>
      </c>
      <c r="I23" s="16">
        <f t="shared" si="12"/>
        <v>0</v>
      </c>
      <c r="J23" s="12">
        <f t="shared" si="1"/>
        <v>0</v>
      </c>
      <c r="K23" s="12">
        <f t="shared" si="2"/>
        <v>0</v>
      </c>
      <c r="L23" s="12">
        <f t="shared" si="3"/>
        <v>0</v>
      </c>
    </row>
    <row r="24" spans="1:12" x14ac:dyDescent="0.25">
      <c r="A24" s="14" t="s">
        <v>45</v>
      </c>
      <c r="B24" s="15"/>
      <c r="C24" s="15"/>
      <c r="D24" s="15"/>
      <c r="E24" s="14"/>
      <c r="F24" s="16">
        <f t="shared" ref="F24:I24" si="13">SUM(F25:F25)</f>
        <v>4403313940</v>
      </c>
      <c r="G24" s="16">
        <f t="shared" si="13"/>
        <v>0</v>
      </c>
      <c r="H24" s="16">
        <f t="shared" si="13"/>
        <v>0</v>
      </c>
      <c r="I24" s="16">
        <f t="shared" si="13"/>
        <v>0</v>
      </c>
      <c r="J24" s="12">
        <f t="shared" si="1"/>
        <v>0</v>
      </c>
      <c r="K24" s="12">
        <f t="shared" si="2"/>
        <v>0</v>
      </c>
      <c r="L24" s="12">
        <f t="shared" si="3"/>
        <v>0</v>
      </c>
    </row>
    <row r="25" spans="1:12" ht="22.5" x14ac:dyDescent="0.25">
      <c r="A25" s="5" t="s">
        <v>53</v>
      </c>
      <c r="B25" s="6" t="s">
        <v>18</v>
      </c>
      <c r="C25" s="6" t="s">
        <v>23</v>
      </c>
      <c r="D25" s="18" t="s">
        <v>19</v>
      </c>
      <c r="E25" s="5" t="s">
        <v>24</v>
      </c>
      <c r="F25" s="13">
        <f>SUM([3]REP_EPG034_EjecucionPresupuesta!T20)</f>
        <v>4403313940</v>
      </c>
      <c r="G25" s="13">
        <f>SUM([3]REP_EPG034_EjecucionPresupuesta!X20)</f>
        <v>0</v>
      </c>
      <c r="H25" s="13">
        <f>SUM([3]REP_EPG034_EjecucionPresupuesta!Y20)</f>
        <v>0</v>
      </c>
      <c r="I25" s="13">
        <f>SUM([3]REP_EPG034_EjecucionPresupuesta!AA20)</f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</row>
    <row r="26" spans="1:12" x14ac:dyDescent="0.25">
      <c r="A26" s="44" t="s">
        <v>48</v>
      </c>
      <c r="B26" s="45"/>
      <c r="C26" s="45"/>
      <c r="D26" s="45"/>
      <c r="E26" s="46"/>
      <c r="F26" s="20">
        <f t="shared" ref="F26:I26" si="14">F8+F23+F24</f>
        <v>2420195841020</v>
      </c>
      <c r="G26" s="20">
        <f t="shared" si="14"/>
        <v>1914488004800.73</v>
      </c>
      <c r="H26" s="20">
        <f t="shared" si="14"/>
        <v>1139565488237.5901</v>
      </c>
      <c r="I26" s="20">
        <f t="shared" si="14"/>
        <v>1096154825603.0499</v>
      </c>
      <c r="J26" s="21">
        <f t="shared" si="1"/>
        <v>0.79104672950510579</v>
      </c>
      <c r="K26" s="21">
        <f t="shared" si="2"/>
        <v>0.47085672527943701</v>
      </c>
      <c r="L26" s="21">
        <f t="shared" si="3"/>
        <v>0.45291988649194259</v>
      </c>
    </row>
    <row r="27" spans="1:12" x14ac:dyDescent="0.25">
      <c r="F27" s="22"/>
      <c r="G27" s="23"/>
      <c r="I27" s="22"/>
      <c r="J27" s="24"/>
    </row>
    <row r="28" spans="1:12" x14ac:dyDescent="0.25">
      <c r="F28" s="47"/>
      <c r="G28" s="47"/>
      <c r="H28" s="47"/>
      <c r="I28" s="47"/>
    </row>
    <row r="29" spans="1:12" x14ac:dyDescent="0.25">
      <c r="G29" s="22"/>
      <c r="H29" s="48"/>
    </row>
    <row r="30" spans="1:12" x14ac:dyDescent="0.25">
      <c r="G30" s="23"/>
      <c r="I30" s="22"/>
    </row>
  </sheetData>
  <mergeCells count="6">
    <mergeCell ref="A1:L1"/>
    <mergeCell ref="A2:L2"/>
    <mergeCell ref="A3:E3"/>
    <mergeCell ref="F3:I3"/>
    <mergeCell ref="J3:L3"/>
    <mergeCell ref="A26:E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 31 DICIEMBRE 2023</vt:lpstr>
      <vt:lpstr>EJECUCION A 31 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Andrea Pinzon Arredondo</dc:creator>
  <cp:lastModifiedBy>Maura Maria Pisciotti Cordero</cp:lastModifiedBy>
  <dcterms:created xsi:type="dcterms:W3CDTF">2024-04-02T13:59:08Z</dcterms:created>
  <dcterms:modified xsi:type="dcterms:W3CDTF">2024-08-20T20:59:08Z</dcterms:modified>
</cp:coreProperties>
</file>