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arcia\Downloads\"/>
    </mc:Choice>
  </mc:AlternateContent>
  <xr:revisionPtr revIDLastSave="0" documentId="8_{FAD837BC-A1ED-4363-B18C-1F1D2B9A1EBE}" xr6:coauthVersionLast="47" xr6:coauthVersionMax="47" xr10:uidLastSave="{00000000-0000-0000-0000-000000000000}"/>
  <bookViews>
    <workbookView xWindow="-120" yWindow="-120" windowWidth="29040" windowHeight="15840" xr2:uid="{FF2D491B-7EF1-4A3F-8175-EB16E56C6ECE}"/>
  </bookViews>
  <sheets>
    <sheet name="Ejec. Presup. Corte 05 abril" sheetId="2" r:id="rId1"/>
    <sheet name="Resumen EP corte 05-04-24" sheetId="3" r:id="rId2"/>
  </sheets>
  <externalReferences>
    <externalReference r:id="rId3"/>
  </externalReferences>
  <definedNames>
    <definedName name="_xlnm._FilterDatabase" localSheetId="1" hidden="1">'Resumen EP corte 05-04-24'!$B$2:$I$2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3" l="1"/>
  <c r="I13" i="3"/>
  <c r="I12" i="3"/>
  <c r="I11" i="3"/>
  <c r="C14" i="3"/>
  <c r="C13" i="3"/>
  <c r="C12" i="3"/>
  <c r="C11" i="3"/>
  <c r="C10" i="3"/>
  <c r="C5" i="3"/>
  <c r="S5" i="3"/>
  <c r="AA5" i="3" s="1"/>
  <c r="E14" i="3"/>
  <c r="E13" i="3"/>
  <c r="D14" i="3"/>
  <c r="D13" i="3"/>
  <c r="Y20" i="2"/>
  <c r="AA19" i="2"/>
  <c r="Z19" i="2"/>
  <c r="Y19" i="2"/>
  <c r="AA18" i="2"/>
  <c r="Z18" i="2"/>
  <c r="Y18" i="2"/>
  <c r="AA17" i="2"/>
  <c r="Z17" i="2"/>
  <c r="Y17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9" i="2"/>
  <c r="Z9" i="2"/>
  <c r="Y9" i="2"/>
  <c r="AA7" i="2"/>
  <c r="AA6" i="2"/>
  <c r="AA5" i="2"/>
  <c r="Z7" i="2"/>
  <c r="Z6" i="2"/>
  <c r="Z5" i="2"/>
  <c r="Y7" i="2"/>
  <c r="Y6" i="2"/>
  <c r="Y5" i="2"/>
  <c r="W20" i="2"/>
  <c r="V20" i="2"/>
  <c r="U20" i="2"/>
  <c r="T20" i="2"/>
  <c r="S20" i="2"/>
  <c r="R20" i="2"/>
  <c r="Q20" i="2"/>
  <c r="W16" i="2"/>
  <c r="V16" i="2"/>
  <c r="U16" i="2"/>
  <c r="T16" i="2"/>
  <c r="Y16" i="2" s="1"/>
  <c r="S16" i="2"/>
  <c r="R16" i="2"/>
  <c r="D12" i="3" s="1"/>
  <c r="Q16" i="2"/>
  <c r="W10" i="2"/>
  <c r="AA10" i="2" s="1"/>
  <c r="V10" i="2"/>
  <c r="U10" i="2"/>
  <c r="T10" i="2"/>
  <c r="E11" i="3" s="1"/>
  <c r="S10" i="2"/>
  <c r="R10" i="2"/>
  <c r="D11" i="3" s="1"/>
  <c r="Q10" i="2"/>
  <c r="W8" i="2"/>
  <c r="AA8" i="2" s="1"/>
  <c r="V8" i="2"/>
  <c r="U8" i="2"/>
  <c r="I10" i="3" s="1"/>
  <c r="T8" i="2"/>
  <c r="S8" i="2"/>
  <c r="S21" i="2" s="1"/>
  <c r="R8" i="2"/>
  <c r="D10" i="3" s="1"/>
  <c r="Q8" i="2"/>
  <c r="I15" i="3" l="1"/>
  <c r="T21" i="2"/>
  <c r="Z10" i="2"/>
  <c r="AA20" i="2"/>
  <c r="E12" i="3"/>
  <c r="Q21" i="2"/>
  <c r="AA16" i="2"/>
  <c r="Z16" i="2"/>
  <c r="V21" i="2"/>
  <c r="Z20" i="2"/>
  <c r="Y21" i="2"/>
  <c r="E5" i="3"/>
  <c r="U5" i="3" s="1"/>
  <c r="AB5" i="3" s="1"/>
  <c r="R21" i="2"/>
  <c r="D5" i="3" s="1"/>
  <c r="D6" i="3" s="1"/>
  <c r="U21" i="2"/>
  <c r="W21" i="2"/>
  <c r="AA21" i="2" s="1"/>
  <c r="Y8" i="2"/>
  <c r="Z8" i="2"/>
  <c r="Y10" i="2"/>
  <c r="E10" i="3"/>
  <c r="G14" i="3"/>
  <c r="H14" i="3" s="1"/>
  <c r="E15" i="3"/>
  <c r="F11" i="3"/>
  <c r="F13" i="3"/>
  <c r="J11" i="3"/>
  <c r="AA6" i="3"/>
  <c r="G10" i="3"/>
  <c r="H10" i="3" s="1"/>
  <c r="C15" i="3"/>
  <c r="J12" i="3"/>
  <c r="J13" i="3"/>
  <c r="C6" i="3"/>
  <c r="D15" i="3"/>
  <c r="G12" i="3"/>
  <c r="H12" i="3" s="1"/>
  <c r="G13" i="3"/>
  <c r="H13" i="3" s="1"/>
  <c r="J14" i="3"/>
  <c r="G11" i="3"/>
  <c r="H11" i="3" s="1"/>
  <c r="F10" i="3"/>
  <c r="J10" i="3"/>
  <c r="F14" i="3"/>
  <c r="U6" i="3" l="1"/>
  <c r="E6" i="3"/>
  <c r="F6" i="3" s="1"/>
  <c r="F5" i="3"/>
  <c r="F12" i="3"/>
  <c r="G5" i="3"/>
  <c r="I5" i="3"/>
  <c r="Z21" i="2"/>
  <c r="G15" i="3"/>
  <c r="H15" i="3" s="1"/>
  <c r="T5" i="3"/>
  <c r="T6" i="3" s="1"/>
  <c r="J15" i="3"/>
  <c r="F15" i="3"/>
  <c r="S6" i="3"/>
  <c r="AB6" i="3"/>
  <c r="AD6" i="3" s="1"/>
  <c r="AD5" i="3"/>
  <c r="V5" i="3"/>
  <c r="V6" i="3" s="1"/>
  <c r="H5" i="3"/>
  <c r="G6" i="3"/>
  <c r="H6" i="3" s="1"/>
  <c r="T7" i="3" l="1"/>
  <c r="W5" i="3"/>
  <c r="I6" i="3"/>
  <c r="J6" i="3" s="1"/>
  <c r="J5" i="3"/>
  <c r="V7" i="3"/>
  <c r="U7" i="3"/>
  <c r="AC5" i="3" l="1"/>
  <c r="W6" i="3"/>
  <c r="W7" i="3" s="1"/>
  <c r="AE5" i="3" l="1"/>
  <c r="AC6" i="3"/>
  <c r="AE6" i="3" s="1"/>
</calcChain>
</file>

<file path=xl/sharedStrings.xml><?xml version="1.0" encoding="utf-8"?>
<sst xmlns="http://schemas.openxmlformats.org/spreadsheetml/2006/main" count="294" uniqueCount="98">
  <si>
    <t/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</si>
  <si>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</si>
  <si>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</si>
  <si>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</si>
  <si>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</si>
  <si>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</si>
  <si>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</si>
  <si>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</si>
  <si>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</si>
  <si>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</si>
  <si>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</si>
  <si>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</si>
  <si>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</si>
  <si>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</si>
  <si>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</si>
  <si>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</si>
  <si>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</si>
  <si>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</si>
  <si>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</si>
  <si>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</si>
  <si>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</si>
  <si>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</si>
  <si>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</si>
  <si>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</si>
  <si>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%
COMP</t>
  </si>
  <si>
    <t>%
OBLI</t>
  </si>
  <si>
    <t>%
PAGOS</t>
  </si>
  <si>
    <t>39-01-01</t>
  </si>
  <si>
    <t>MINISTERIO DE CIENCIA, TECNOLOGIA E INNOVACION - GESTION GENERAL</t>
  </si>
  <si>
    <t>A</t>
  </si>
  <si>
    <t>A-01-01-01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</si>
  <si>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</si>
  <si>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</si>
  <si>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</si>
  <si>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</si>
  <si>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</si>
  <si>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</si>
  <si>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</si>
  <si>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</si>
  <si>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</si>
  <si>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</si>
  <si>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</si>
  <si>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TOTAL GASTOS DE PERSONAL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</si>
  <si>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</si>
  <si>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</si>
  <si>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</si>
  <si>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</si>
  <si>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</si>
  <si>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</si>
  <si>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</si>
  <si>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</si>
  <si>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</si>
  <si>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A-03-06-01-008</t>
  </si>
  <si>
    <t>06</t>
  </si>
  <si>
    <t>008</t>
  </si>
  <si>
    <t>CENTRO INTERNACIONAL DE FÍSICA (DECRETO 267 DE 1984)</t>
  </si>
  <si>
    <t>A-03-06-01-009</t>
  </si>
  <si>
    <t>009</t>
  </si>
  <si>
    <t>CENTRO INTERNACIONAL DE INVESTIGACIONES MÉDICAS - CIDEIM (DECRETO 578 DE 1990)</t>
  </si>
  <si>
    <t>A-03-10</t>
  </si>
  <si>
    <t>SENTENCIAS Y CONCILIACIONES</t>
  </si>
  <si>
    <t>TOTAL TRANSFERENCIAS CORRIENTES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</si>
  <si>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</si>
  <si>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</si>
  <si>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</si>
  <si>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</si>
  <si>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</si>
  <si>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</si>
  <si>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</si>
  <si>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</si>
  <si>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</si>
  <si>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TOTAL GASTOS POR TRIBUTOS, MULTAS, SANCIONES E INTERESES DE MORA</t>
  </si>
  <si>
    <t>TOTAL GASTOS DE FUNCIONAMIENTO</t>
  </si>
  <si>
    <t>Año Fiscal:</t>
  </si>
  <si>
    <t>Vigencia:</t>
  </si>
  <si>
    <t>Actual</t>
  </si>
  <si>
    <t>Periodo:</t>
  </si>
  <si>
    <t>Abril</t>
  </si>
  <si>
    <t>TOTAL ADQUISICION DE BIENES Y SERVICIOS</t>
  </si>
  <si>
    <t>TIPO DE GASTO</t>
  </si>
  <si>
    <r>
      <t xml:space="preserve">APR. SIN COMPROMETER
</t>
    </r>
    <r>
      <rPr>
        <sz val="10"/>
        <color rgb="FF000000"/>
        <rFont val="Arial"/>
        <family val="2"/>
      </rPr>
      <t>Apr. Disponible (</t>
    </r>
    <r>
      <rPr>
        <b/>
        <sz val="10"/>
        <color rgb="FFFF0000"/>
        <rFont val="Arial"/>
        <family val="2"/>
      </rPr>
      <t>-</t>
    </r>
    <r>
      <rPr>
        <sz val="10"/>
        <color rgb="FF000000"/>
        <rFont val="Arial"/>
        <family val="2"/>
      </rPr>
      <t>) Compromisos</t>
    </r>
  </si>
  <si>
    <t>APROPIACION</t>
  </si>
  <si>
    <t>APR. POR COMPROMETER</t>
  </si>
  <si>
    <t>VALOR</t>
  </si>
  <si>
    <t>%</t>
  </si>
  <si>
    <t>OBLIGACIÓN</t>
  </si>
  <si>
    <t>% compromiso</t>
  </si>
  <si>
    <t>% obligado</t>
  </si>
  <si>
    <t xml:space="preserve">Funcionamiento </t>
  </si>
  <si>
    <t>PRESUPUESTO NACION MINISTERIO</t>
  </si>
  <si>
    <t>Total</t>
  </si>
  <si>
    <t>FUNCIONAMIENTO</t>
  </si>
  <si>
    <t xml:space="preserve">Gastos de Personal </t>
  </si>
  <si>
    <t>Adquisición de Bienes y Servicios</t>
  </si>
  <si>
    <t>Incapacidades - Transferencias Corrientes</t>
  </si>
  <si>
    <t>Impuestos</t>
  </si>
  <si>
    <t xml:space="preserve">Cuota de Auditaje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</si>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</sst>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&quot;$&quot;\ #,##0.00;\-&quot;$&quot;\ #,##0.00"/>
    <numFmt numFmtId="165" formatCode="_-* #,##0_-;\-* #,##0_-;_-* &quot;-&quot;??_-;_-@_-"/>
    <numFmt numFmtId="166" formatCode="0.0%"/>
    <numFmt numFmtId="167" formatCode="_-&quot;$&quot;\ * #,##0_-;\-&quot;$&quot;\ * #,##0_-;_-&quot;$&quot;\ * &quot;-&quot;??_-;_-@_-"/>
  </numFmts>
  <fonts count="13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b/>
      <sz val="9"/>
      <color theme="0"/>
      <name val="Times New Roman"/>
      <family val="1"/>
    </font>
    <font>
      <b/>
      <sz val="9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theme="0"/>
      <name val="Times New Roman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10" fontId="2" fillId="0" borderId="1" xfId="2" applyNumberFormat="1" applyFont="1" applyBorder="1" applyAlignment="1">
      <alignment horizontal="center" vertical="center" readingOrder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readingOrder="1"/>
    </xf>
    <xf numFmtId="10" fontId="5" fillId="3" borderId="1" xfId="2" applyNumberFormat="1" applyFont="1" applyFill="1" applyBorder="1" applyAlignment="1">
      <alignment horizontal="center" vertical="center" readingOrder="1"/>
    </xf>
    <xf numFmtId="0" fontId="6" fillId="0" borderId="1" xfId="0" applyFont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left" vertical="center" readingOrder="1"/>
    </xf>
    <xf numFmtId="0" fontId="2" fillId="0" borderId="0" xfId="0" applyFont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vertical="center" wrapText="1" readingOrder="1"/>
    </xf>
    <xf numFmtId="164" fontId="6" fillId="0" borderId="1" xfId="0" applyNumberFormat="1" applyFont="1" applyBorder="1" applyAlignment="1">
      <alignment horizontal="right" vertical="center" wrapText="1" readingOrder="1"/>
    </xf>
    <xf numFmtId="164" fontId="4" fillId="2" borderId="1" xfId="0" applyNumberFormat="1" applyFont="1" applyFill="1" applyBorder="1" applyAlignment="1">
      <alignment horizontal="right" vertical="center" readingOrder="1"/>
    </xf>
    <xf numFmtId="0" fontId="8" fillId="0" borderId="0" xfId="0" applyFont="1"/>
    <xf numFmtId="165" fontId="8" fillId="0" borderId="0" xfId="3" applyNumberFormat="1" applyFont="1" applyFill="1" applyBorder="1"/>
    <xf numFmtId="10" fontId="8" fillId="0" borderId="0" xfId="2" applyNumberFormat="1" applyFont="1" applyFill="1" applyBorder="1"/>
    <xf numFmtId="166" fontId="8" fillId="0" borderId="0" xfId="2" applyNumberFormat="1" applyFont="1" applyFill="1" applyBorder="1"/>
    <xf numFmtId="10" fontId="9" fillId="0" borderId="0" xfId="0" applyNumberFormat="1" applyFont="1" applyAlignment="1">
      <alignment vertical="center" wrapText="1" readingOrder="1"/>
    </xf>
    <xf numFmtId="0" fontId="9" fillId="0" borderId="0" xfId="0" applyFont="1" applyAlignment="1">
      <alignment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5" borderId="5" xfId="0" applyFont="1" applyFill="1" applyBorder="1" applyAlignment="1">
      <alignment vertical="center" wrapText="1" readingOrder="1"/>
    </xf>
    <xf numFmtId="0" fontId="9" fillId="6" borderId="5" xfId="0" applyFont="1" applyFill="1" applyBorder="1" applyAlignment="1">
      <alignment horizontal="center" vertical="center" wrapText="1" readingOrder="1"/>
    </xf>
    <xf numFmtId="166" fontId="9" fillId="0" borderId="0" xfId="2" applyNumberFormat="1" applyFont="1" applyFill="1" applyBorder="1" applyAlignment="1">
      <alignment horizontal="center" vertical="center" wrapText="1" readingOrder="1"/>
    </xf>
    <xf numFmtId="0" fontId="9" fillId="5" borderId="8" xfId="0" applyFont="1" applyFill="1" applyBorder="1" applyAlignment="1">
      <alignment horizontal="center" vertical="center" wrapText="1" readingOrder="1"/>
    </xf>
    <xf numFmtId="0" fontId="9" fillId="5" borderId="3" xfId="0" applyFont="1" applyFill="1" applyBorder="1" applyAlignment="1">
      <alignment horizontal="center" vertical="center" wrapText="1" readingOrder="1"/>
    </xf>
    <xf numFmtId="165" fontId="10" fillId="0" borderId="5" xfId="3" applyNumberFormat="1" applyFont="1" applyFill="1" applyBorder="1" applyAlignment="1">
      <alignment horizontal="right" vertical="center" wrapText="1" readingOrder="1"/>
    </xf>
    <xf numFmtId="0" fontId="10" fillId="5" borderId="5" xfId="0" applyFont="1" applyFill="1" applyBorder="1" applyAlignment="1">
      <alignment horizontal="left" vertical="center" wrapText="1" readingOrder="1"/>
    </xf>
    <xf numFmtId="0" fontId="10" fillId="5" borderId="6" xfId="0" applyFont="1" applyFill="1" applyBorder="1" applyAlignment="1">
      <alignment horizontal="left" vertical="center" wrapText="1" readingOrder="1"/>
    </xf>
    <xf numFmtId="167" fontId="10" fillId="0" borderId="5" xfId="1" applyNumberFormat="1" applyFont="1" applyFill="1" applyBorder="1" applyAlignment="1">
      <alignment horizontal="right" vertical="center" wrapText="1" readingOrder="1"/>
    </xf>
    <xf numFmtId="10" fontId="3" fillId="0" borderId="0" xfId="2" applyNumberFormat="1" applyFont="1" applyFill="1" applyBorder="1"/>
    <xf numFmtId="165" fontId="9" fillId="0" borderId="10" xfId="3" applyNumberFormat="1" applyFont="1" applyFill="1" applyBorder="1" applyAlignment="1">
      <alignment horizontal="right" vertical="center" wrapText="1" readingOrder="1"/>
    </xf>
    <xf numFmtId="10" fontId="9" fillId="0" borderId="0" xfId="2" applyNumberFormat="1" applyFont="1" applyFill="1" applyBorder="1" applyAlignment="1">
      <alignment horizontal="right" vertical="center" wrapText="1" readingOrder="1"/>
    </xf>
    <xf numFmtId="0" fontId="12" fillId="0" borderId="0" xfId="0" applyFont="1"/>
    <xf numFmtId="0" fontId="9" fillId="5" borderId="5" xfId="0" applyFont="1" applyFill="1" applyBorder="1" applyAlignment="1">
      <alignment horizontal="center" vertical="center" wrapText="1" readingOrder="1"/>
    </xf>
    <xf numFmtId="165" fontId="9" fillId="0" borderId="5" xfId="3" applyNumberFormat="1" applyFont="1" applyFill="1" applyBorder="1" applyAlignment="1">
      <alignment horizontal="right" vertical="center" wrapText="1" readingOrder="1"/>
    </xf>
    <xf numFmtId="0" fontId="9" fillId="5" borderId="9" xfId="0" applyFont="1" applyFill="1" applyBorder="1" applyAlignment="1">
      <alignment horizontal="left" vertical="center" wrapText="1" readingOrder="1"/>
    </xf>
    <xf numFmtId="167" fontId="9" fillId="0" borderId="10" xfId="1" applyNumberFormat="1" applyFont="1" applyFill="1" applyBorder="1" applyAlignment="1">
      <alignment horizontal="right" vertical="center" wrapText="1" readingOrder="1"/>
    </xf>
    <xf numFmtId="0" fontId="10" fillId="0" borderId="12" xfId="0" applyFont="1" applyBorder="1" applyAlignment="1">
      <alignment horizontal="left" vertical="center" wrapText="1" readingOrder="1"/>
    </xf>
    <xf numFmtId="165" fontId="10" fillId="0" borderId="12" xfId="3" applyNumberFormat="1" applyFont="1" applyFill="1" applyBorder="1" applyAlignment="1">
      <alignment horizontal="right" vertical="center" wrapText="1" readingOrder="1"/>
    </xf>
    <xf numFmtId="10" fontId="10" fillId="0" borderId="12" xfId="2" applyNumberFormat="1" applyFont="1" applyFill="1" applyBorder="1" applyAlignment="1">
      <alignment horizontal="right" vertical="center" wrapText="1" readingOrder="1"/>
    </xf>
    <xf numFmtId="43" fontId="10" fillId="0" borderId="12" xfId="3" applyFont="1" applyFill="1" applyBorder="1" applyAlignment="1">
      <alignment horizontal="right" vertical="center" wrapText="1" readingOrder="1"/>
    </xf>
    <xf numFmtId="10" fontId="10" fillId="0" borderId="12" xfId="3" applyNumberFormat="1" applyFont="1" applyFill="1" applyBorder="1" applyAlignment="1">
      <alignment horizontal="right" vertical="center" wrapText="1" readingOrder="1"/>
    </xf>
    <xf numFmtId="165" fontId="10" fillId="0" borderId="0" xfId="3" applyNumberFormat="1" applyFont="1" applyFill="1" applyBorder="1" applyAlignment="1">
      <alignment horizontal="right" vertical="center" wrapText="1" readingOrder="1"/>
    </xf>
    <xf numFmtId="9" fontId="12" fillId="0" borderId="5" xfId="2" applyFont="1" applyFill="1" applyBorder="1"/>
    <xf numFmtId="166" fontId="12" fillId="0" borderId="5" xfId="2" applyNumberFormat="1" applyFont="1" applyFill="1" applyBorder="1"/>
    <xf numFmtId="0" fontId="8" fillId="0" borderId="0" xfId="0" applyFont="1" applyAlignment="1">
      <alignment vertical="center"/>
    </xf>
    <xf numFmtId="0" fontId="10" fillId="0" borderId="13" xfId="0" applyFont="1" applyBorder="1" applyAlignment="1">
      <alignment horizontal="left" vertical="center" wrapText="1" readingOrder="1"/>
    </xf>
    <xf numFmtId="165" fontId="10" fillId="0" borderId="13" xfId="3" applyNumberFormat="1" applyFont="1" applyFill="1" applyBorder="1" applyAlignment="1">
      <alignment horizontal="right" vertical="center" wrapText="1" readingOrder="1"/>
    </xf>
    <xf numFmtId="0" fontId="10" fillId="0" borderId="0" xfId="0" applyFont="1" applyAlignment="1">
      <alignment horizontal="left" vertical="center" wrapText="1" readingOrder="1"/>
    </xf>
    <xf numFmtId="165" fontId="10" fillId="0" borderId="14" xfId="3" applyNumberFormat="1" applyFont="1" applyFill="1" applyBorder="1" applyAlignment="1">
      <alignment horizontal="right" vertical="center" wrapText="1" readingOrder="1"/>
    </xf>
    <xf numFmtId="10" fontId="10" fillId="0" borderId="14" xfId="2" applyNumberFormat="1" applyFont="1" applyFill="1" applyBorder="1" applyAlignment="1">
      <alignment horizontal="right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9" fillId="4" borderId="0" xfId="0" applyFont="1" applyFill="1" applyAlignment="1">
      <alignment horizontal="center" vertical="center" wrapText="1" readingOrder="1"/>
    </xf>
    <xf numFmtId="166" fontId="9" fillId="4" borderId="0" xfId="2" applyNumberFormat="1" applyFont="1" applyFill="1" applyBorder="1" applyAlignment="1">
      <alignment horizontal="center" vertical="center" wrapText="1" readingOrder="1"/>
    </xf>
    <xf numFmtId="165" fontId="10" fillId="4" borderId="5" xfId="3" applyNumberFormat="1" applyFont="1" applyFill="1" applyBorder="1" applyAlignment="1">
      <alignment horizontal="right" vertical="center" wrapText="1" readingOrder="1"/>
    </xf>
    <xf numFmtId="166" fontId="8" fillId="4" borderId="0" xfId="2" applyNumberFormat="1" applyFont="1" applyFill="1" applyBorder="1" applyAlignment="1">
      <alignment vertical="center" readingOrder="1"/>
    </xf>
    <xf numFmtId="165" fontId="9" fillId="4" borderId="10" xfId="3" applyNumberFormat="1" applyFont="1" applyFill="1" applyBorder="1" applyAlignment="1">
      <alignment horizontal="right" vertical="center" wrapText="1" readingOrder="1"/>
    </xf>
    <xf numFmtId="166" fontId="9" fillId="4" borderId="0" xfId="2" applyNumberFormat="1" applyFont="1" applyFill="1" applyBorder="1" applyAlignment="1">
      <alignment horizontal="right" vertical="center" wrapText="1" readingOrder="1"/>
    </xf>
    <xf numFmtId="10" fontId="9" fillId="7" borderId="5" xfId="2" applyNumberFormat="1" applyFont="1" applyFill="1" applyBorder="1" applyAlignment="1">
      <alignment horizontal="center" vertical="center" wrapText="1" readingOrder="1"/>
    </xf>
    <xf numFmtId="10" fontId="10" fillId="7" borderId="5" xfId="2" applyNumberFormat="1" applyFont="1" applyFill="1" applyBorder="1" applyAlignment="1">
      <alignment horizontal="right" vertical="center" wrapText="1" readingOrder="1"/>
    </xf>
    <xf numFmtId="10" fontId="9" fillId="7" borderId="10" xfId="2" applyNumberFormat="1" applyFont="1" applyFill="1" applyBorder="1" applyAlignment="1">
      <alignment horizontal="right" vertical="center" wrapText="1" readingOrder="1"/>
    </xf>
    <xf numFmtId="0" fontId="9" fillId="7" borderId="9" xfId="0" applyFont="1" applyFill="1" applyBorder="1" applyAlignment="1">
      <alignment horizontal="left" vertical="center" wrapText="1" readingOrder="1"/>
    </xf>
    <xf numFmtId="0" fontId="10" fillId="7" borderId="6" xfId="0" applyFont="1" applyFill="1" applyBorder="1" applyAlignment="1">
      <alignment horizontal="left" vertical="center" wrapText="1" readingOrder="1"/>
    </xf>
    <xf numFmtId="10" fontId="12" fillId="7" borderId="11" xfId="2" applyNumberFormat="1" applyFont="1" applyFill="1" applyBorder="1" applyAlignment="1">
      <alignment vertical="center"/>
    </xf>
    <xf numFmtId="10" fontId="8" fillId="7" borderId="7" xfId="2" applyNumberFormat="1" applyFont="1" applyFill="1" applyBorder="1"/>
    <xf numFmtId="10" fontId="9" fillId="7" borderId="7" xfId="2" applyNumberFormat="1" applyFont="1" applyFill="1" applyBorder="1" applyAlignment="1">
      <alignment horizontal="center" vertical="center" wrapText="1" readingOrder="1"/>
    </xf>
    <xf numFmtId="0" fontId="10" fillId="7" borderId="6" xfId="0" applyFont="1" applyFill="1" applyBorder="1" applyAlignment="1">
      <alignment vertical="center" wrapText="1" readingOrder="1"/>
    </xf>
    <xf numFmtId="0" fontId="9" fillId="7" borderId="9" xfId="0" applyFont="1" applyFill="1" applyBorder="1" applyAlignment="1">
      <alignment horizontal="center" vertical="center" wrapText="1" readingOrder="1"/>
    </xf>
    <xf numFmtId="9" fontId="10" fillId="7" borderId="5" xfId="2" applyFont="1" applyFill="1" applyBorder="1" applyAlignment="1">
      <alignment horizontal="right" vertical="center" wrapText="1" readingOrder="1"/>
    </xf>
    <xf numFmtId="10" fontId="8" fillId="7" borderId="7" xfId="2" applyNumberFormat="1" applyFont="1" applyFill="1" applyBorder="1" applyAlignment="1">
      <alignment vertical="center"/>
    </xf>
    <xf numFmtId="0" fontId="9" fillId="7" borderId="2" xfId="0" applyFont="1" applyFill="1" applyBorder="1" applyAlignment="1">
      <alignment horizontal="center" vertical="center" wrapText="1" readingOrder="1"/>
    </xf>
    <xf numFmtId="0" fontId="9" fillId="7" borderId="6" xfId="0" applyFont="1" applyFill="1" applyBorder="1" applyAlignment="1">
      <alignment horizontal="center" vertical="center" wrapText="1" readingOrder="1"/>
    </xf>
    <xf numFmtId="0" fontId="9" fillId="7" borderId="3" xfId="0" applyFont="1" applyFill="1" applyBorder="1" applyAlignment="1">
      <alignment horizontal="center" vertical="center" wrapText="1" readingOrder="1"/>
    </xf>
    <xf numFmtId="0" fontId="9" fillId="7" borderId="5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'Resumen EP corte 05-04-24'!$AA$4</c:f>
              <c:strCache>
                <c:ptCount val="1"/>
                <c:pt idx="0">
                  <c:v>APR. VIGENTE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  <a:contourClr>
                <a:srgbClr val="FFC000"/>
              </a:contourClr>
            </a:sp3d>
          </c:spPr>
          <c:invertIfNegative val="0"/>
          <c:dLbls>
            <c:dLbl>
              <c:idx val="0"/>
              <c:layout>
                <c:manualLayout>
                  <c:x val="-3.4497628288055354E-3"/>
                  <c:y val="-4.7980464734881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65-44CD-8C48-4919C1D6CA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'Resumen EP corte 05-04-24'!$Z$5:$Z$5</c:f>
              <c:strCache>
                <c:ptCount val="1"/>
                <c:pt idx="0">
                  <c:v>Funcionamiento </c:v>
                </c:pt>
              </c:strCache>
            </c:strRef>
          </c:cat>
          <c:val>
            <c:numRef>
              <c:f>'Resumen EP corte 05-04-24'!$AA$5:$AA$5</c:f>
              <c:numCache>
                <c:formatCode>_-"$"\ * #,##0_-;\-"$"\ * #,##0_-;_-"$"\ * "-"??_-;_-@_-</c:formatCode>
                <c:ptCount val="1"/>
                <c:pt idx="0">
                  <c:v>30401222000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65-44CD-8C48-4919C1D6CA84}"/>
            </c:ext>
          </c:extLst>
        </c:ser>
        <c:ser>
          <c:idx val="1"/>
          <c:order val="1"/>
          <c:tx>
            <c:strRef>
              <c:f>'Resumen EP corte 05-04-24'!$AB$4</c:f>
              <c:strCache>
                <c:ptCount val="1"/>
                <c:pt idx="0">
                  <c:v>COMPROMISO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  <a:contourClr>
                <a:srgbClr val="00B050"/>
              </a:contourClr>
            </a:sp3d>
          </c:spPr>
          <c:invertIfNegative val="0"/>
          <c:dLbls>
            <c:dLbl>
              <c:idx val="0"/>
              <c:layout>
                <c:manualLayout>
                  <c:x val="2.2423458387235844E-2"/>
                  <c:y val="-3.00452998349458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95,87%</a:t>
                    </a:r>
                  </a:p>
                  <a:p>
                    <a:fld id="{AD097F37-4C91-4103-90FC-0DBCDB82AC54}" type="VALUE">
                      <a:rPr lang="en-US"/>
                      <a:pPr/>
                      <a:t>[VALOR]</a:t>
                    </a:fld>
                    <a:endParaRPr lang="es-CO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D65-44CD-8C48-4919C1D6CA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'Resumen EP corte 05-04-24'!$Z$5:$Z$5</c:f>
              <c:strCache>
                <c:ptCount val="1"/>
                <c:pt idx="0">
                  <c:v>Funcionamiento </c:v>
                </c:pt>
              </c:strCache>
            </c:strRef>
          </c:cat>
          <c:val>
            <c:numRef>
              <c:f>'Resumen EP corte 05-04-24'!$AB$5:$AB$5</c:f>
              <c:numCache>
                <c:formatCode>_-"$"\ * #,##0_-;\-"$"\ * #,##0_-;_-"$"\ * "-"??_-;_-@_-</c:formatCode>
                <c:ptCount val="1"/>
                <c:pt idx="0">
                  <c:v>6531669596.1300001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[1]Hoja1!$F$4:$F$6</c15:f>
                <c15:dlblRangeCache>
                  <c:ptCount val="3"/>
                  <c:pt idx="0">
                    <c:v>0,544534059</c:v>
                  </c:pt>
                  <c:pt idx="1">
                    <c:v>0</c:v>
                  </c:pt>
                  <c:pt idx="2">
                    <c:v>0,765603316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ED65-44CD-8C48-4919C1D6CA84}"/>
            </c:ext>
          </c:extLst>
        </c:ser>
        <c:ser>
          <c:idx val="2"/>
          <c:order val="2"/>
          <c:tx>
            <c:strRef>
              <c:f>'Resumen EP corte 05-04-24'!$AC$4</c:f>
              <c:strCache>
                <c:ptCount val="1"/>
                <c:pt idx="0">
                  <c:v>OBLIGACIÓN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  <a:contourClr>
                <a:schemeClr val="accent3">
                  <a:lumMod val="60000"/>
                  <a:lumOff val="40000"/>
                </a:schemeClr>
              </a:contourClr>
            </a:sp3d>
          </c:spPr>
          <c:invertIfNegative val="0"/>
          <c:dLbls>
            <c:dLbl>
              <c:idx val="0"/>
              <c:layout>
                <c:manualLayout>
                  <c:x val="3.6222509702457953E-2"/>
                  <c:y val="-1.8772538363141821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94,03%</a:t>
                    </a:r>
                  </a:p>
                  <a:p>
                    <a:fld id="{39F9FCBE-5CE4-40B6-B049-53BE1B837C7D}" type="VALUE">
                      <a:rPr lang="en-US"/>
                      <a:pPr/>
                      <a:t>[VALOR]</a:t>
                    </a:fld>
                    <a:endParaRPr lang="es-CO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D65-44CD-8C48-4919C1D6CA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'Resumen EP corte 05-04-24'!$Z$5:$Z$5</c:f>
              <c:strCache>
                <c:ptCount val="1"/>
                <c:pt idx="0">
                  <c:v>Funcionamiento </c:v>
                </c:pt>
              </c:strCache>
            </c:strRef>
          </c:cat>
          <c:val>
            <c:numRef>
              <c:f>'Resumen EP corte 05-04-24'!$AC$5:$AC$5</c:f>
              <c:numCache>
                <c:formatCode>_-"$"\ * #,##0_-;\-"$"\ * #,##0_-;_-"$"\ * "-"??_-;_-@_-</c:formatCode>
                <c:ptCount val="1"/>
                <c:pt idx="0">
                  <c:v>4437077045.46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[1]Hoja1!$G$4:$G$6</c15:f>
                <c15:dlblRangeCache>
                  <c:ptCount val="3"/>
                  <c:pt idx="0">
                    <c:v>0,410033981</c:v>
                  </c:pt>
                  <c:pt idx="1">
                    <c:v>0</c:v>
                  </c:pt>
                  <c:pt idx="2">
                    <c:v>0,381078993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D65-44CD-8C48-4919C1D6C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32700960"/>
        <c:axId val="1332705952"/>
        <c:axId val="0"/>
      </c:bar3DChart>
      <c:catAx>
        <c:axId val="13327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1332705952"/>
        <c:crosses val="autoZero"/>
        <c:auto val="1"/>
        <c:lblAlgn val="ctr"/>
        <c:lblOffset val="100"/>
        <c:noMultiLvlLbl val="0"/>
      </c:catAx>
      <c:valAx>
        <c:axId val="13327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1332700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200024</xdr:colOff>
      <xdr:row>3</xdr:row>
      <xdr:rowOff>166686</xdr:rowOff>
    </xdr:from>
    <xdr:to>
      <xdr:col>42</xdr:col>
      <xdr:colOff>515471</xdr:colOff>
      <xdr:row>17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C5BF899-6B7B-435D-B30C-A716FE9F0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nidades%20compartidas\Gesti&#243;n%20Financiera_17%20Presupuesto\2022\PRESENTACIONES%20EJECUCIONES%20PRESUPUESTALES\HOJA%20DE%20TRABAJO%20AL%2015-07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2021"/>
      <sheetName val="Hoja1"/>
    </sheetNames>
    <sheetDataSet>
      <sheetData sheetId="0"/>
      <sheetData sheetId="1">
        <row r="4">
          <cell r="F4">
            <v>0.54453405929156529</v>
          </cell>
          <cell r="G4">
            <v>0.41003398118684276</v>
          </cell>
        </row>
        <row r="5">
          <cell r="F5">
            <v>0</v>
          </cell>
          <cell r="G5">
            <v>0</v>
          </cell>
        </row>
        <row r="6">
          <cell r="F6">
            <v>0.76560331593490949</v>
          </cell>
          <cell r="G6">
            <v>0.38107899280623042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6D5B-0AC8-43F4-AAE8-A88FA97EC23B}">
  <dimension ref="A1:AA22"/>
  <sheetViews>
    <sheetView showGridLines="0" tabSelected="1" topLeftCell="M1" workbookViewId="0">
      <pane ySplit="4" topLeftCell="A14" activePane="bottomLeft" state="frozen"/>
      <selection activeCell="S1" sqref="S1"/>
      <selection pane="bottomLeft" activeCell="M18" sqref="M18"/>
    </sheetView>
  </sheetViews>
  <sheetFormatPr baseColWidth="10" defaultColWidth="10.85546875" defaultRowHeight="15" x14ac:dyDescent="0.25"/>
  <cols>
    <col min="1" max="1" width="13.42578125" style="3" customWidth="1"/>
    <col min="2" max="2" width="26.85546875" style="3" customWidth="1"/>
    <col min="3" max="3" width="21.5703125" style="3" customWidth="1"/>
    <col min="4" max="11" width="5.42578125" style="3" customWidth="1"/>
    <col min="12" max="12" width="7" style="3" customWidth="1"/>
    <col min="13" max="13" width="9.5703125" style="3" customWidth="1"/>
    <col min="14" max="14" width="8.140625" style="3" customWidth="1"/>
    <col min="15" max="15" width="9.5703125" style="3" customWidth="1"/>
    <col min="16" max="16" width="33.42578125" style="3" bestFit="1" customWidth="1"/>
    <col min="17" max="23" width="18.85546875" style="3" customWidth="1"/>
    <col min="24" max="24" width="0" style="3" hidden="1" customWidth="1"/>
    <col min="25" max="25" width="6.42578125" style="3" customWidth="1"/>
    <col min="26" max="16384" width="10.85546875" style="3"/>
  </cols>
  <sheetData>
    <row r="1" spans="1:27" x14ac:dyDescent="0.25">
      <c r="A1" s="1" t="s">
        <v>73</v>
      </c>
      <c r="B1" s="1">
        <v>2024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  <c r="J1" s="8" t="s">
        <v>0</v>
      </c>
      <c r="K1" s="8" t="s">
        <v>0</v>
      </c>
      <c r="L1" s="8" t="s">
        <v>0</v>
      </c>
      <c r="M1" s="8" t="s">
        <v>0</v>
      </c>
      <c r="N1" s="8" t="s">
        <v>0</v>
      </c>
      <c r="O1" s="8" t="s">
        <v>0</v>
      </c>
      <c r="P1" s="8" t="s">
        <v>0</v>
      </c>
      <c r="Q1" s="8" t="s">
        <v>0</v>
      </c>
      <c r="R1" s="8" t="s">
        <v>0</v>
      </c>
      <c r="S1" s="8" t="s">
        <v>0</v>
      </c>
      <c r="T1" s="8" t="s">
        <v>0</v>
      </c>
      <c r="U1" s="8" t="s">
        <v>0</v>
      </c>
      <c r="V1" s="8" t="s">
        <v>0</v>
      </c>
      <c r="W1" s="8" t="s">
        <v>0</v>
      </c>
    </row>
    <row r="2" spans="1:27" x14ac:dyDescent="0.25">
      <c r="A2" s="1" t="s">
        <v>74</v>
      </c>
      <c r="B2" s="1" t="s">
        <v>75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  <c r="J2" s="8" t="s">
        <v>0</v>
      </c>
      <c r="K2" s="8" t="s">
        <v>0</v>
      </c>
      <c r="L2" s="8" t="s">
        <v>0</v>
      </c>
      <c r="M2" s="8" t="s">
        <v>0</v>
      </c>
      <c r="N2" s="8" t="s">
        <v>0</v>
      </c>
      <c r="O2" s="8" t="s">
        <v>0</v>
      </c>
      <c r="P2" s="8" t="s">
        <v>0</v>
      </c>
      <c r="Q2" s="8" t="s">
        <v>0</v>
      </c>
      <c r="R2" s="8" t="s">
        <v>0</v>
      </c>
      <c r="S2" s="8" t="s">
        <v>0</v>
      </c>
      <c r="T2" s="8" t="s">
        <v>0</v>
      </c>
      <c r="U2" s="8" t="s">
        <v>0</v>
      </c>
      <c r="V2" s="8" t="s">
        <v>0</v>
      </c>
      <c r="W2" s="8" t="s">
        <v>0</v>
      </c>
    </row>
    <row r="3" spans="1:27" x14ac:dyDescent="0.25">
      <c r="A3" s="1" t="s">
        <v>76</v>
      </c>
      <c r="B3" s="1" t="s">
        <v>77</v>
      </c>
      <c r="C3" s="8" t="s">
        <v>0</v>
      </c>
      <c r="D3" s="8" t="s">
        <v>0</v>
      </c>
      <c r="E3" s="8" t="s">
        <v>0</v>
      </c>
      <c r="F3" s="8" t="s">
        <v>0</v>
      </c>
      <c r="G3" s="8" t="s">
        <v>0</v>
      </c>
      <c r="H3" s="8" t="s">
        <v>0</v>
      </c>
      <c r="I3" s="8" t="s">
        <v>0</v>
      </c>
      <c r="J3" s="8" t="s">
        <v>0</v>
      </c>
      <c r="K3" s="8" t="s">
        <v>0</v>
      </c>
      <c r="L3" s="8" t="s">
        <v>0</v>
      </c>
      <c r="M3" s="8" t="s">
        <v>0</v>
      </c>
      <c r="N3" s="8" t="s">
        <v>0</v>
      </c>
      <c r="O3" s="8" t="s">
        <v>0</v>
      </c>
      <c r="P3" s="8" t="s">
        <v>0</v>
      </c>
      <c r="Q3" s="8" t="s">
        <v>0</v>
      </c>
      <c r="R3" s="8" t="s">
        <v>0</v>
      </c>
      <c r="S3" s="8" t="s">
        <v>0</v>
      </c>
      <c r="T3" s="8" t="s">
        <v>0</v>
      </c>
      <c r="U3" s="8" t="s">
        <v>0</v>
      </c>
      <c r="V3" s="8" t="s">
        <v>0</v>
      </c>
      <c r="W3" s="8" t="s">
        <v>0</v>
      </c>
    </row>
    <row r="4" spans="1:27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18</v>
      </c>
      <c r="S4" s="4" t="s">
        <v>19</v>
      </c>
      <c r="T4" s="4" t="s">
        <v>20</v>
      </c>
      <c r="U4" s="4" t="s">
        <v>21</v>
      </c>
      <c r="V4" s="4" t="s">
        <v>22</v>
      </c>
      <c r="W4" s="4" t="s">
        <v>23</v>
      </c>
      <c r="Y4" s="2" t="s">
        <v>24</v>
      </c>
      <c r="Z4" s="2" t="s">
        <v>25</v>
      </c>
      <c r="AA4" s="2" t="s">
        <v>26</v>
      </c>
    </row>
    <row r="5" spans="1:27" ht="33.75" x14ac:dyDescent="0.25">
      <c r="A5" s="9" t="s">
        <v>27</v>
      </c>
      <c r="B5" s="6" t="s">
        <v>28</v>
      </c>
      <c r="C5" s="10" t="s">
        <v>30</v>
      </c>
      <c r="D5" s="9" t="s">
        <v>29</v>
      </c>
      <c r="E5" s="9" t="s">
        <v>31</v>
      </c>
      <c r="F5" s="9" t="s">
        <v>31</v>
      </c>
      <c r="G5" s="9" t="s">
        <v>31</v>
      </c>
      <c r="H5" s="9"/>
      <c r="I5" s="9"/>
      <c r="J5" s="9"/>
      <c r="K5" s="9"/>
      <c r="L5" s="9"/>
      <c r="M5" s="9" t="s">
        <v>32</v>
      </c>
      <c r="N5" s="9" t="s">
        <v>33</v>
      </c>
      <c r="O5" s="9" t="s">
        <v>34</v>
      </c>
      <c r="P5" s="6" t="s">
        <v>35</v>
      </c>
      <c r="Q5" s="11">
        <v>12362135000</v>
      </c>
      <c r="R5" s="11">
        <v>12362135000</v>
      </c>
      <c r="S5" s="11">
        <v>0</v>
      </c>
      <c r="T5" s="11">
        <v>2265071043</v>
      </c>
      <c r="U5" s="11">
        <v>2263364107</v>
      </c>
      <c r="V5" s="11">
        <v>2263364107</v>
      </c>
      <c r="W5" s="11">
        <v>2263364107</v>
      </c>
      <c r="Y5" s="5">
        <f t="shared" ref="Y5:Y21" si="0">T5/Q5</f>
        <v>0.18322652543432019</v>
      </c>
      <c r="Z5" s="5">
        <f t="shared" ref="Z5:Z21" si="1">U5/Q5</f>
        <v>0.18308844766700896</v>
      </c>
      <c r="AA5" s="5">
        <f t="shared" ref="AA5:AA21" si="2">+W5/Q5</f>
        <v>0.18308844766700896</v>
      </c>
    </row>
    <row r="6" spans="1:27" ht="33.75" x14ac:dyDescent="0.25">
      <c r="A6" s="9" t="s">
        <v>27</v>
      </c>
      <c r="B6" s="6" t="s">
        <v>28</v>
      </c>
      <c r="C6" s="10" t="s">
        <v>36</v>
      </c>
      <c r="D6" s="9" t="s">
        <v>29</v>
      </c>
      <c r="E6" s="9" t="s">
        <v>31</v>
      </c>
      <c r="F6" s="9" t="s">
        <v>31</v>
      </c>
      <c r="G6" s="9" t="s">
        <v>37</v>
      </c>
      <c r="H6" s="9"/>
      <c r="I6" s="9"/>
      <c r="J6" s="9"/>
      <c r="K6" s="9"/>
      <c r="L6" s="9"/>
      <c r="M6" s="9" t="s">
        <v>32</v>
      </c>
      <c r="N6" s="9" t="s">
        <v>33</v>
      </c>
      <c r="O6" s="9" t="s">
        <v>34</v>
      </c>
      <c r="P6" s="6" t="s">
        <v>38</v>
      </c>
      <c r="Q6" s="11">
        <v>4355792000</v>
      </c>
      <c r="R6" s="11">
        <v>4355792000</v>
      </c>
      <c r="S6" s="11">
        <v>0</v>
      </c>
      <c r="T6" s="11">
        <v>582784666</v>
      </c>
      <c r="U6" s="11">
        <v>582671466</v>
      </c>
      <c r="V6" s="11">
        <v>582671466</v>
      </c>
      <c r="W6" s="11">
        <v>582671466</v>
      </c>
      <c r="Y6" s="5">
        <f t="shared" si="0"/>
        <v>0.13379533871222501</v>
      </c>
      <c r="Z6" s="5">
        <f t="shared" si="1"/>
        <v>0.13376935032710469</v>
      </c>
      <c r="AA6" s="5">
        <f t="shared" si="2"/>
        <v>0.13376935032710469</v>
      </c>
    </row>
    <row r="7" spans="1:27" ht="33.75" x14ac:dyDescent="0.25">
      <c r="A7" s="9" t="s">
        <v>27</v>
      </c>
      <c r="B7" s="6" t="s">
        <v>28</v>
      </c>
      <c r="C7" s="10" t="s">
        <v>39</v>
      </c>
      <c r="D7" s="9" t="s">
        <v>29</v>
      </c>
      <c r="E7" s="9" t="s">
        <v>31</v>
      </c>
      <c r="F7" s="9" t="s">
        <v>31</v>
      </c>
      <c r="G7" s="9" t="s">
        <v>40</v>
      </c>
      <c r="H7" s="9"/>
      <c r="I7" s="9"/>
      <c r="J7" s="9"/>
      <c r="K7" s="9"/>
      <c r="L7" s="9"/>
      <c r="M7" s="9" t="s">
        <v>32</v>
      </c>
      <c r="N7" s="9" t="s">
        <v>33</v>
      </c>
      <c r="O7" s="9" t="s">
        <v>34</v>
      </c>
      <c r="P7" s="6" t="s">
        <v>41</v>
      </c>
      <c r="Q7" s="11">
        <v>2077851000</v>
      </c>
      <c r="R7" s="11">
        <v>2077851000</v>
      </c>
      <c r="S7" s="11">
        <v>0</v>
      </c>
      <c r="T7" s="11">
        <v>361353195</v>
      </c>
      <c r="U7" s="11">
        <v>359266940</v>
      </c>
      <c r="V7" s="11">
        <v>359266940</v>
      </c>
      <c r="W7" s="11">
        <v>359266940</v>
      </c>
      <c r="Y7" s="5">
        <f t="shared" si="0"/>
        <v>0.173907173806014</v>
      </c>
      <c r="Z7" s="5">
        <f t="shared" si="1"/>
        <v>0.17290312924266465</v>
      </c>
      <c r="AA7" s="5">
        <f t="shared" si="2"/>
        <v>0.17290312924266465</v>
      </c>
    </row>
    <row r="8" spans="1:2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7" t="s">
        <v>42</v>
      </c>
      <c r="Q8" s="12">
        <f t="shared" ref="Q8:W8" si="3">SUM(Q5:Q7)</f>
        <v>18795778000</v>
      </c>
      <c r="R8" s="12">
        <f t="shared" si="3"/>
        <v>18795778000</v>
      </c>
      <c r="S8" s="12">
        <f t="shared" si="3"/>
        <v>0</v>
      </c>
      <c r="T8" s="12">
        <f t="shared" si="3"/>
        <v>3209208904</v>
      </c>
      <c r="U8" s="12">
        <f t="shared" si="3"/>
        <v>3205302513</v>
      </c>
      <c r="V8" s="12">
        <f t="shared" si="3"/>
        <v>3205302513</v>
      </c>
      <c r="W8" s="12">
        <f t="shared" si="3"/>
        <v>3205302513</v>
      </c>
      <c r="Y8" s="5">
        <f t="shared" si="0"/>
        <v>0.17074094533357437</v>
      </c>
      <c r="Z8" s="5">
        <f t="shared" si="1"/>
        <v>0.17053311190417336</v>
      </c>
      <c r="AA8" s="5">
        <f t="shared" si="2"/>
        <v>0.17053311190417336</v>
      </c>
    </row>
    <row r="9" spans="1:27" ht="33.75" x14ac:dyDescent="0.25">
      <c r="A9" s="9" t="s">
        <v>27</v>
      </c>
      <c r="B9" s="6" t="s">
        <v>28</v>
      </c>
      <c r="C9" s="10" t="s">
        <v>43</v>
      </c>
      <c r="D9" s="9" t="s">
        <v>29</v>
      </c>
      <c r="E9" s="9" t="s">
        <v>37</v>
      </c>
      <c r="F9" s="9"/>
      <c r="G9" s="9"/>
      <c r="H9" s="9"/>
      <c r="I9" s="9"/>
      <c r="J9" s="9"/>
      <c r="K9" s="9"/>
      <c r="L9" s="9"/>
      <c r="M9" s="9" t="s">
        <v>32</v>
      </c>
      <c r="N9" s="9" t="s">
        <v>33</v>
      </c>
      <c r="O9" s="9" t="s">
        <v>34</v>
      </c>
      <c r="P9" s="6" t="s">
        <v>44</v>
      </c>
      <c r="Q9" s="11">
        <v>9714150000</v>
      </c>
      <c r="R9" s="11">
        <v>6653991914.9200001</v>
      </c>
      <c r="S9" s="11">
        <v>3060158085.0799999</v>
      </c>
      <c r="T9" s="11">
        <v>3313749127.1300001</v>
      </c>
      <c r="U9" s="11">
        <v>1223062967.46</v>
      </c>
      <c r="V9" s="11">
        <v>1223062967.46</v>
      </c>
      <c r="W9" s="11">
        <v>1137838174.46</v>
      </c>
      <c r="Y9" s="5">
        <f t="shared" si="0"/>
        <v>0.34112599940602112</v>
      </c>
      <c r="Z9" s="5">
        <f t="shared" si="1"/>
        <v>0.12590529973904047</v>
      </c>
      <c r="AA9" s="5">
        <f t="shared" si="2"/>
        <v>0.11713203671551294</v>
      </c>
    </row>
    <row r="10" spans="1:2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7" t="s">
        <v>78</v>
      </c>
      <c r="Q10" s="12">
        <f t="shared" ref="Q10:W10" si="4">SUM(Q9)</f>
        <v>9714150000</v>
      </c>
      <c r="R10" s="12">
        <f t="shared" si="4"/>
        <v>6653991914.9200001</v>
      </c>
      <c r="S10" s="12">
        <f t="shared" si="4"/>
        <v>3060158085.0799999</v>
      </c>
      <c r="T10" s="12">
        <f t="shared" si="4"/>
        <v>3313749127.1300001</v>
      </c>
      <c r="U10" s="12">
        <f t="shared" si="4"/>
        <v>1223062967.46</v>
      </c>
      <c r="V10" s="12">
        <f t="shared" si="4"/>
        <v>1223062967.46</v>
      </c>
      <c r="W10" s="12">
        <f t="shared" si="4"/>
        <v>1137838174.46</v>
      </c>
      <c r="Y10" s="5">
        <f t="shared" si="0"/>
        <v>0.34112599940602112</v>
      </c>
      <c r="Z10" s="5">
        <f t="shared" si="1"/>
        <v>0.12590529973904047</v>
      </c>
      <c r="AA10" s="5">
        <f t="shared" si="2"/>
        <v>0.11713203671551294</v>
      </c>
    </row>
    <row r="11" spans="1:27" ht="33.75" x14ac:dyDescent="0.25">
      <c r="A11" s="9" t="s">
        <v>27</v>
      </c>
      <c r="B11" s="6" t="s">
        <v>28</v>
      </c>
      <c r="C11" s="10" t="s">
        <v>45</v>
      </c>
      <c r="D11" s="9" t="s">
        <v>29</v>
      </c>
      <c r="E11" s="9" t="s">
        <v>40</v>
      </c>
      <c r="F11" s="9" t="s">
        <v>40</v>
      </c>
      <c r="G11" s="9" t="s">
        <v>31</v>
      </c>
      <c r="H11" s="9" t="s">
        <v>46</v>
      </c>
      <c r="I11" s="9"/>
      <c r="J11" s="9"/>
      <c r="K11" s="9"/>
      <c r="L11" s="9"/>
      <c r="M11" s="9" t="s">
        <v>32</v>
      </c>
      <c r="N11" s="9" t="s">
        <v>33</v>
      </c>
      <c r="O11" s="9" t="s">
        <v>34</v>
      </c>
      <c r="P11" s="6" t="s">
        <v>47</v>
      </c>
      <c r="Q11" s="11">
        <v>596507000</v>
      </c>
      <c r="R11" s="11">
        <v>596507000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Y11" s="5">
        <f t="shared" si="0"/>
        <v>0</v>
      </c>
      <c r="Z11" s="5">
        <f t="shared" si="1"/>
        <v>0</v>
      </c>
      <c r="AA11" s="5">
        <f t="shared" si="2"/>
        <v>0</v>
      </c>
    </row>
    <row r="12" spans="1:27" ht="33.75" x14ac:dyDescent="0.25">
      <c r="A12" s="9" t="s">
        <v>27</v>
      </c>
      <c r="B12" s="6" t="s">
        <v>28</v>
      </c>
      <c r="C12" s="10" t="s">
        <v>48</v>
      </c>
      <c r="D12" s="9" t="s">
        <v>29</v>
      </c>
      <c r="E12" s="9" t="s">
        <v>40</v>
      </c>
      <c r="F12" s="9" t="s">
        <v>49</v>
      </c>
      <c r="G12" s="9" t="s">
        <v>37</v>
      </c>
      <c r="H12" s="9" t="s">
        <v>50</v>
      </c>
      <c r="I12" s="9"/>
      <c r="J12" s="9"/>
      <c r="K12" s="9"/>
      <c r="L12" s="9"/>
      <c r="M12" s="9" t="s">
        <v>32</v>
      </c>
      <c r="N12" s="9" t="s">
        <v>33</v>
      </c>
      <c r="O12" s="9" t="s">
        <v>34</v>
      </c>
      <c r="P12" s="6" t="s">
        <v>51</v>
      </c>
      <c r="Q12" s="11">
        <v>47935000</v>
      </c>
      <c r="R12" s="11">
        <v>47935000</v>
      </c>
      <c r="S12" s="11">
        <v>0</v>
      </c>
      <c r="T12" s="11">
        <v>8711565</v>
      </c>
      <c r="U12" s="11">
        <v>8711565</v>
      </c>
      <c r="V12" s="11">
        <v>8711565</v>
      </c>
      <c r="W12" s="11">
        <v>8711565</v>
      </c>
      <c r="Y12" s="5">
        <f t="shared" si="0"/>
        <v>0.18173703974131636</v>
      </c>
      <c r="Z12" s="5">
        <f t="shared" si="1"/>
        <v>0.18173703974131636</v>
      </c>
      <c r="AA12" s="5">
        <f t="shared" si="2"/>
        <v>0.18173703974131636</v>
      </c>
    </row>
    <row r="13" spans="1:27" ht="33.75" x14ac:dyDescent="0.25">
      <c r="A13" s="9" t="s">
        <v>27</v>
      </c>
      <c r="B13" s="6" t="s">
        <v>28</v>
      </c>
      <c r="C13" s="10" t="s">
        <v>52</v>
      </c>
      <c r="D13" s="9" t="s">
        <v>29</v>
      </c>
      <c r="E13" s="9" t="s">
        <v>40</v>
      </c>
      <c r="F13" s="9" t="s">
        <v>53</v>
      </c>
      <c r="G13" s="9" t="s">
        <v>31</v>
      </c>
      <c r="H13" s="9" t="s">
        <v>54</v>
      </c>
      <c r="I13" s="9"/>
      <c r="J13" s="9"/>
      <c r="K13" s="9"/>
      <c r="L13" s="9"/>
      <c r="M13" s="9" t="s">
        <v>32</v>
      </c>
      <c r="N13" s="9" t="s">
        <v>33</v>
      </c>
      <c r="O13" s="9" t="s">
        <v>34</v>
      </c>
      <c r="P13" s="6" t="s">
        <v>55</v>
      </c>
      <c r="Q13" s="11">
        <v>72557000</v>
      </c>
      <c r="R13" s="11">
        <v>0</v>
      </c>
      <c r="S13" s="11">
        <v>72557000</v>
      </c>
      <c r="T13" s="11">
        <v>0</v>
      </c>
      <c r="U13" s="11">
        <v>0</v>
      </c>
      <c r="V13" s="11">
        <v>0</v>
      </c>
      <c r="W13" s="11">
        <v>0</v>
      </c>
      <c r="Y13" s="5">
        <f t="shared" si="0"/>
        <v>0</v>
      </c>
      <c r="Z13" s="5">
        <f t="shared" si="1"/>
        <v>0</v>
      </c>
      <c r="AA13" s="5">
        <f t="shared" si="2"/>
        <v>0</v>
      </c>
    </row>
    <row r="14" spans="1:27" ht="33.75" x14ac:dyDescent="0.25">
      <c r="A14" s="9" t="s">
        <v>27</v>
      </c>
      <c r="B14" s="6" t="s">
        <v>28</v>
      </c>
      <c r="C14" s="10" t="s">
        <v>56</v>
      </c>
      <c r="D14" s="9" t="s">
        <v>29</v>
      </c>
      <c r="E14" s="9" t="s">
        <v>40</v>
      </c>
      <c r="F14" s="9" t="s">
        <v>53</v>
      </c>
      <c r="G14" s="9" t="s">
        <v>31</v>
      </c>
      <c r="H14" s="9" t="s">
        <v>57</v>
      </c>
      <c r="I14" s="9"/>
      <c r="J14" s="9"/>
      <c r="K14" s="9"/>
      <c r="L14" s="9"/>
      <c r="M14" s="9" t="s">
        <v>32</v>
      </c>
      <c r="N14" s="9" t="s">
        <v>33</v>
      </c>
      <c r="O14" s="9" t="s">
        <v>34</v>
      </c>
      <c r="P14" s="6" t="s">
        <v>58</v>
      </c>
      <c r="Q14" s="11">
        <v>80619000</v>
      </c>
      <c r="R14" s="11">
        <v>0</v>
      </c>
      <c r="S14" s="11">
        <v>80619000</v>
      </c>
      <c r="T14" s="11">
        <v>0</v>
      </c>
      <c r="U14" s="11">
        <v>0</v>
      </c>
      <c r="V14" s="11">
        <v>0</v>
      </c>
      <c r="W14" s="11">
        <v>0</v>
      </c>
      <c r="Y14" s="5">
        <f t="shared" si="0"/>
        <v>0</v>
      </c>
      <c r="Z14" s="5">
        <f t="shared" si="1"/>
        <v>0</v>
      </c>
      <c r="AA14" s="5">
        <f t="shared" si="2"/>
        <v>0</v>
      </c>
    </row>
    <row r="15" spans="1:27" ht="33.75" x14ac:dyDescent="0.25">
      <c r="A15" s="9" t="s">
        <v>27</v>
      </c>
      <c r="B15" s="6" t="s">
        <v>28</v>
      </c>
      <c r="C15" s="10" t="s">
        <v>59</v>
      </c>
      <c r="D15" s="9" t="s">
        <v>29</v>
      </c>
      <c r="E15" s="9" t="s">
        <v>40</v>
      </c>
      <c r="F15" s="9" t="s">
        <v>33</v>
      </c>
      <c r="G15" s="9"/>
      <c r="H15" s="9"/>
      <c r="I15" s="9"/>
      <c r="J15" s="9"/>
      <c r="K15" s="9"/>
      <c r="L15" s="9"/>
      <c r="M15" s="9" t="s">
        <v>32</v>
      </c>
      <c r="N15" s="9" t="s">
        <v>33</v>
      </c>
      <c r="O15" s="9" t="s">
        <v>34</v>
      </c>
      <c r="P15" s="6" t="s">
        <v>60</v>
      </c>
      <c r="Q15" s="11">
        <v>200000000</v>
      </c>
      <c r="R15" s="11">
        <v>0</v>
      </c>
      <c r="S15" s="11">
        <v>200000000</v>
      </c>
      <c r="T15" s="11">
        <v>0</v>
      </c>
      <c r="U15" s="11">
        <v>0</v>
      </c>
      <c r="V15" s="11">
        <v>0</v>
      </c>
      <c r="W15" s="11">
        <v>0</v>
      </c>
      <c r="Y15" s="5">
        <f t="shared" si="0"/>
        <v>0</v>
      </c>
      <c r="Z15" s="5">
        <f t="shared" si="1"/>
        <v>0</v>
      </c>
      <c r="AA15" s="5">
        <f t="shared" si="2"/>
        <v>0</v>
      </c>
    </row>
    <row r="16" spans="1:2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7" t="s">
        <v>61</v>
      </c>
      <c r="Q16" s="12">
        <f t="shared" ref="Q16:W16" si="5">SUM(Q11:Q15)</f>
        <v>997618000</v>
      </c>
      <c r="R16" s="12">
        <f t="shared" si="5"/>
        <v>644442000</v>
      </c>
      <c r="S16" s="12">
        <f t="shared" si="5"/>
        <v>353176000</v>
      </c>
      <c r="T16" s="12">
        <f t="shared" si="5"/>
        <v>8711565</v>
      </c>
      <c r="U16" s="12">
        <f t="shared" si="5"/>
        <v>8711565</v>
      </c>
      <c r="V16" s="12">
        <f t="shared" si="5"/>
        <v>8711565</v>
      </c>
      <c r="W16" s="12">
        <f t="shared" si="5"/>
        <v>8711565</v>
      </c>
      <c r="Y16" s="5">
        <f t="shared" si="0"/>
        <v>8.7323654946081571E-3</v>
      </c>
      <c r="Z16" s="5">
        <f t="shared" si="1"/>
        <v>8.7323654946081571E-3</v>
      </c>
      <c r="AA16" s="5">
        <f t="shared" si="2"/>
        <v>8.7323654946081571E-3</v>
      </c>
    </row>
    <row r="17" spans="1:27" ht="33.75" x14ac:dyDescent="0.25">
      <c r="A17" s="9" t="s">
        <v>27</v>
      </c>
      <c r="B17" s="6" t="s">
        <v>28</v>
      </c>
      <c r="C17" s="10" t="s">
        <v>62</v>
      </c>
      <c r="D17" s="9" t="s">
        <v>29</v>
      </c>
      <c r="E17" s="9" t="s">
        <v>63</v>
      </c>
      <c r="F17" s="9" t="s">
        <v>31</v>
      </c>
      <c r="G17" s="9"/>
      <c r="H17" s="9"/>
      <c r="I17" s="9"/>
      <c r="J17" s="9"/>
      <c r="K17" s="9"/>
      <c r="L17" s="9"/>
      <c r="M17" s="9" t="s">
        <v>32</v>
      </c>
      <c r="N17" s="9" t="s">
        <v>33</v>
      </c>
      <c r="O17" s="9" t="s">
        <v>34</v>
      </c>
      <c r="P17" s="6" t="s">
        <v>64</v>
      </c>
      <c r="Q17" s="11">
        <v>192951000</v>
      </c>
      <c r="R17" s="11">
        <v>152994000</v>
      </c>
      <c r="S17" s="11">
        <v>39957000</v>
      </c>
      <c r="T17" s="11">
        <v>0</v>
      </c>
      <c r="U17" s="11">
        <v>0</v>
      </c>
      <c r="V17" s="11">
        <v>0</v>
      </c>
      <c r="W17" s="11">
        <v>0</v>
      </c>
      <c r="Y17" s="5">
        <f t="shared" si="0"/>
        <v>0</v>
      </c>
      <c r="Z17" s="5">
        <f t="shared" si="1"/>
        <v>0</v>
      </c>
      <c r="AA17" s="5">
        <f t="shared" si="2"/>
        <v>0</v>
      </c>
    </row>
    <row r="18" spans="1:27" ht="33.75" x14ac:dyDescent="0.25">
      <c r="A18" s="9" t="s">
        <v>27</v>
      </c>
      <c r="B18" s="6" t="s">
        <v>28</v>
      </c>
      <c r="C18" s="10" t="s">
        <v>65</v>
      </c>
      <c r="D18" s="9" t="s">
        <v>29</v>
      </c>
      <c r="E18" s="9" t="s">
        <v>63</v>
      </c>
      <c r="F18" s="9" t="s">
        <v>40</v>
      </c>
      <c r="G18" s="9"/>
      <c r="H18" s="9"/>
      <c r="I18" s="9"/>
      <c r="J18" s="9"/>
      <c r="K18" s="9"/>
      <c r="L18" s="9"/>
      <c r="M18" s="9" t="s">
        <v>32</v>
      </c>
      <c r="N18" s="9" t="s">
        <v>33</v>
      </c>
      <c r="O18" s="9" t="s">
        <v>34</v>
      </c>
      <c r="P18" s="6" t="s">
        <v>66</v>
      </c>
      <c r="Q18" s="11">
        <v>725000</v>
      </c>
      <c r="R18" s="11">
        <v>0</v>
      </c>
      <c r="S18" s="11">
        <v>725000</v>
      </c>
      <c r="T18" s="11">
        <v>0</v>
      </c>
      <c r="U18" s="11">
        <v>0</v>
      </c>
      <c r="V18" s="11">
        <v>0</v>
      </c>
      <c r="W18" s="11">
        <v>0</v>
      </c>
      <c r="Y18" s="5">
        <f t="shared" si="0"/>
        <v>0</v>
      </c>
      <c r="Z18" s="5">
        <f t="shared" si="1"/>
        <v>0</v>
      </c>
      <c r="AA18" s="5">
        <f t="shared" si="2"/>
        <v>0</v>
      </c>
    </row>
    <row r="19" spans="1:27" ht="33.75" x14ac:dyDescent="0.25">
      <c r="A19" s="9" t="s">
        <v>27</v>
      </c>
      <c r="B19" s="6" t="s">
        <v>28</v>
      </c>
      <c r="C19" s="10" t="s">
        <v>67</v>
      </c>
      <c r="D19" s="9" t="s">
        <v>29</v>
      </c>
      <c r="E19" s="9" t="s">
        <v>63</v>
      </c>
      <c r="F19" s="9" t="s">
        <v>49</v>
      </c>
      <c r="G19" s="9" t="s">
        <v>31</v>
      </c>
      <c r="H19" s="9"/>
      <c r="I19" s="9"/>
      <c r="J19" s="9"/>
      <c r="K19" s="9"/>
      <c r="L19" s="9"/>
      <c r="M19" s="9" t="s">
        <v>32</v>
      </c>
      <c r="N19" s="9" t="s">
        <v>68</v>
      </c>
      <c r="O19" s="9" t="s">
        <v>69</v>
      </c>
      <c r="P19" s="6" t="s">
        <v>70</v>
      </c>
      <c r="Q19" s="11">
        <v>700000000</v>
      </c>
      <c r="R19" s="11">
        <v>0</v>
      </c>
      <c r="S19" s="11">
        <v>700000000</v>
      </c>
      <c r="T19" s="11">
        <v>0</v>
      </c>
      <c r="U19" s="11">
        <v>0</v>
      </c>
      <c r="V19" s="11">
        <v>0</v>
      </c>
      <c r="W19" s="11">
        <v>0</v>
      </c>
      <c r="Y19" s="5">
        <f t="shared" si="0"/>
        <v>0</v>
      </c>
      <c r="Z19" s="5">
        <f t="shared" si="1"/>
        <v>0</v>
      </c>
      <c r="AA19" s="5">
        <f t="shared" si="2"/>
        <v>0</v>
      </c>
    </row>
    <row r="20" spans="1:2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7" t="s">
        <v>71</v>
      </c>
      <c r="Q20" s="12">
        <f t="shared" ref="Q20:W20" si="6">SUM(Q17:Q19)</f>
        <v>893676000</v>
      </c>
      <c r="R20" s="12">
        <f t="shared" si="6"/>
        <v>152994000</v>
      </c>
      <c r="S20" s="12">
        <f t="shared" si="6"/>
        <v>740682000</v>
      </c>
      <c r="T20" s="12">
        <f t="shared" si="6"/>
        <v>0</v>
      </c>
      <c r="U20" s="12">
        <f t="shared" si="6"/>
        <v>0</v>
      </c>
      <c r="V20" s="12">
        <f t="shared" si="6"/>
        <v>0</v>
      </c>
      <c r="W20" s="12">
        <f t="shared" si="6"/>
        <v>0</v>
      </c>
      <c r="Y20" s="5">
        <f t="shared" si="0"/>
        <v>0</v>
      </c>
      <c r="Z20" s="5">
        <f t="shared" si="1"/>
        <v>0</v>
      </c>
      <c r="AA20" s="5">
        <f t="shared" si="2"/>
        <v>0</v>
      </c>
    </row>
    <row r="21" spans="1:27" x14ac:dyDescent="0.25">
      <c r="A21" s="4" t="s">
        <v>0</v>
      </c>
      <c r="B21" s="4" t="s">
        <v>0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7" t="s">
        <v>72</v>
      </c>
      <c r="Q21" s="12">
        <f t="shared" ref="Q21:W21" si="7">+Q8+Q10+Q16+Q20</f>
        <v>30401222000</v>
      </c>
      <c r="R21" s="12">
        <f t="shared" si="7"/>
        <v>26247205914.919998</v>
      </c>
      <c r="S21" s="12">
        <f t="shared" si="7"/>
        <v>4154016085.0799999</v>
      </c>
      <c r="T21" s="12">
        <f t="shared" si="7"/>
        <v>6531669596.1300001</v>
      </c>
      <c r="U21" s="12">
        <f t="shared" si="7"/>
        <v>4437077045.46</v>
      </c>
      <c r="V21" s="12">
        <f t="shared" si="7"/>
        <v>4437077045.46</v>
      </c>
      <c r="W21" s="12">
        <f t="shared" si="7"/>
        <v>4351852252.46</v>
      </c>
      <c r="Y21" s="5">
        <f t="shared" si="0"/>
        <v>0.21484891614323925</v>
      </c>
      <c r="Z21" s="5">
        <f t="shared" si="1"/>
        <v>0.14595061492791309</v>
      </c>
      <c r="AA21" s="5">
        <f t="shared" si="2"/>
        <v>0.14314728047642294</v>
      </c>
    </row>
    <row r="22" spans="1:27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9005F-8970-4619-8F74-EF43E29E042D}">
  <dimension ref="B1:AO17"/>
  <sheetViews>
    <sheetView showGridLines="0" zoomScale="70" zoomScaleNormal="70" workbookViewId="0">
      <selection activeCell="B19" sqref="B19"/>
    </sheetView>
  </sheetViews>
  <sheetFormatPr baseColWidth="10" defaultColWidth="11.42578125" defaultRowHeight="12.75" x14ac:dyDescent="0.2"/>
  <cols>
    <col min="1" max="1" width="2.5703125" style="13" customWidth="1"/>
    <col min="2" max="2" width="51.140625" style="13" customWidth="1"/>
    <col min="3" max="3" width="17.140625" style="14" customWidth="1"/>
    <col min="4" max="4" width="15" style="14" bestFit="1" customWidth="1"/>
    <col min="5" max="5" width="14.7109375" style="14" customWidth="1"/>
    <col min="6" max="6" width="8.85546875" style="15" customWidth="1"/>
    <col min="7" max="7" width="17.85546875" style="14" customWidth="1"/>
    <col min="8" max="8" width="10.28515625" style="15" customWidth="1"/>
    <col min="9" max="9" width="14" style="14" customWidth="1"/>
    <col min="10" max="10" width="8.85546875" style="15" customWidth="1"/>
    <col min="11" max="11" width="8.85546875" style="16" customWidth="1"/>
    <col min="12" max="12" width="3.5703125" style="13" customWidth="1"/>
    <col min="13" max="17" width="1.5703125" style="13" hidden="1" customWidth="1"/>
    <col min="18" max="18" width="23.5703125" style="13" customWidth="1"/>
    <col min="19" max="19" width="17" style="13" customWidth="1"/>
    <col min="20" max="20" width="15.28515625" style="13" customWidth="1"/>
    <col min="21" max="21" width="15.85546875" style="13" customWidth="1"/>
    <col min="22" max="22" width="17.140625" style="13" customWidth="1"/>
    <col min="23" max="23" width="16.140625" style="13" customWidth="1"/>
    <col min="24" max="25" width="11.42578125" style="13"/>
    <col min="26" max="26" width="19.85546875" style="13" customWidth="1"/>
    <col min="27" max="27" width="20.85546875" style="13" customWidth="1"/>
    <col min="28" max="28" width="16.42578125" style="13" customWidth="1"/>
    <col min="29" max="29" width="15.140625" style="13" customWidth="1"/>
    <col min="30" max="16384" width="11.42578125" style="13"/>
  </cols>
  <sheetData>
    <row r="1" spans="2:41" ht="8.25" customHeight="1" x14ac:dyDescent="0.2"/>
    <row r="2" spans="2:41" ht="8.25" customHeight="1" thickBot="1" x14ac:dyDescent="0.25">
      <c r="F2" s="17"/>
      <c r="H2" s="17"/>
      <c r="J2" s="17"/>
      <c r="K2" s="18"/>
    </row>
    <row r="3" spans="2:41" ht="46.5" customHeight="1" thickBot="1" x14ac:dyDescent="0.25">
      <c r="B3" s="70" t="s">
        <v>79</v>
      </c>
      <c r="C3" s="72" t="s">
        <v>17</v>
      </c>
      <c r="D3" s="72" t="s">
        <v>18</v>
      </c>
      <c r="E3" s="72" t="s">
        <v>20</v>
      </c>
      <c r="F3" s="72"/>
      <c r="G3" s="72" t="s">
        <v>80</v>
      </c>
      <c r="H3" s="72"/>
      <c r="I3" s="72" t="s">
        <v>21</v>
      </c>
      <c r="J3" s="74"/>
      <c r="K3" s="19"/>
      <c r="R3" s="20" t="s">
        <v>79</v>
      </c>
      <c r="S3" s="21" t="s">
        <v>81</v>
      </c>
      <c r="T3" s="21" t="s">
        <v>18</v>
      </c>
      <c r="U3" s="21" t="s">
        <v>20</v>
      </c>
      <c r="V3" s="21" t="s">
        <v>82</v>
      </c>
      <c r="W3" s="21" t="s">
        <v>21</v>
      </c>
    </row>
    <row r="4" spans="2:41" ht="15" x14ac:dyDescent="0.25">
      <c r="B4" s="71"/>
      <c r="C4" s="73"/>
      <c r="D4" s="73"/>
      <c r="E4" s="51" t="s">
        <v>83</v>
      </c>
      <c r="F4" s="58" t="s">
        <v>84</v>
      </c>
      <c r="G4" s="51" t="s">
        <v>83</v>
      </c>
      <c r="H4" s="58" t="s">
        <v>84</v>
      </c>
      <c r="I4" s="51" t="s">
        <v>83</v>
      </c>
      <c r="J4" s="65" t="s">
        <v>84</v>
      </c>
      <c r="K4" s="22"/>
      <c r="R4" s="20"/>
      <c r="S4" s="21"/>
      <c r="T4" s="21"/>
      <c r="U4" s="21"/>
      <c r="V4" s="21"/>
      <c r="W4" s="21"/>
      <c r="Z4" s="23" t="s">
        <v>79</v>
      </c>
      <c r="AA4" s="24" t="s">
        <v>17</v>
      </c>
      <c r="AB4" s="24" t="s">
        <v>20</v>
      </c>
      <c r="AC4" s="24" t="s">
        <v>85</v>
      </c>
      <c r="AD4" s="3" t="s">
        <v>86</v>
      </c>
      <c r="AE4" s="3" t="s">
        <v>87</v>
      </c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2:41" ht="15" x14ac:dyDescent="0.25">
      <c r="B5" s="62" t="s">
        <v>88</v>
      </c>
      <c r="C5" s="25">
        <f>+'Ejec. Presup. Corte 05 abril'!Q21</f>
        <v>30401222000</v>
      </c>
      <c r="D5" s="25">
        <f>+'Ejec. Presup. Corte 05 abril'!R21</f>
        <v>26247205914.919998</v>
      </c>
      <c r="E5" s="25">
        <f>+'Ejec. Presup. Corte 05 abril'!T21</f>
        <v>6531669596.1300001</v>
      </c>
      <c r="F5" s="59">
        <f>+E5/C5</f>
        <v>0.21484891614323925</v>
      </c>
      <c r="G5" s="25">
        <f>C5-E5</f>
        <v>23869552403.869999</v>
      </c>
      <c r="H5" s="59">
        <f>+G5/C5</f>
        <v>0.78515108385676069</v>
      </c>
      <c r="I5" s="25">
        <f>+'Ejec. Presup. Corte 05 abril'!U21</f>
        <v>4437077045.46</v>
      </c>
      <c r="J5" s="64">
        <f>+I5/C5</f>
        <v>0.14595061492791309</v>
      </c>
      <c r="R5" s="26" t="s">
        <v>88</v>
      </c>
      <c r="S5" s="25">
        <f>+C5</f>
        <v>30401222000</v>
      </c>
      <c r="T5" s="25">
        <f>+D5</f>
        <v>26247205914.919998</v>
      </c>
      <c r="U5" s="25">
        <f>+E5</f>
        <v>6531669596.1300001</v>
      </c>
      <c r="V5" s="25">
        <f>+G5</f>
        <v>23869552403.869999</v>
      </c>
      <c r="W5" s="25">
        <f>+I5</f>
        <v>4437077045.46</v>
      </c>
      <c r="Z5" s="27" t="s">
        <v>88</v>
      </c>
      <c r="AA5" s="28">
        <f>+S5</f>
        <v>30401222000</v>
      </c>
      <c r="AB5" s="28">
        <f>+U5</f>
        <v>6531669596.1300001</v>
      </c>
      <c r="AC5" s="28">
        <f>+W5</f>
        <v>4437077045.46</v>
      </c>
      <c r="AD5" s="29">
        <f>+AB5/AA5</f>
        <v>0.21484891614323925</v>
      </c>
      <c r="AE5" s="29">
        <f>+AC5/AA5</f>
        <v>0.14595061492791309</v>
      </c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2:41" s="32" customFormat="1" ht="25.5" customHeight="1" thickBot="1" x14ac:dyDescent="0.3">
      <c r="B6" s="61" t="s">
        <v>89</v>
      </c>
      <c r="C6" s="30">
        <f>SUM(C5:C5)</f>
        <v>30401222000</v>
      </c>
      <c r="D6" s="30">
        <f>SUM(D5:D5)</f>
        <v>26247205914.919998</v>
      </c>
      <c r="E6" s="30">
        <f>SUM(E5:E5)</f>
        <v>6531669596.1300001</v>
      </c>
      <c r="F6" s="60">
        <f t="shared" ref="F6" si="0">+E6/C6</f>
        <v>0.21484891614323925</v>
      </c>
      <c r="G6" s="30">
        <f t="shared" ref="G6" si="1">C6-E6</f>
        <v>23869552403.869999</v>
      </c>
      <c r="H6" s="60">
        <f t="shared" ref="H6" si="2">+G6/C6</f>
        <v>0.78515108385676069</v>
      </c>
      <c r="I6" s="30">
        <f>SUM(I5:I5)</f>
        <v>4437077045.46</v>
      </c>
      <c r="J6" s="63">
        <f t="shared" ref="J6" si="3">+I6/C6</f>
        <v>0.14595061492791309</v>
      </c>
      <c r="K6" s="31"/>
      <c r="R6" s="33" t="s">
        <v>89</v>
      </c>
      <c r="S6" s="34">
        <f>SUM(S5:S5)</f>
        <v>30401222000</v>
      </c>
      <c r="T6" s="34">
        <f>SUM(T5:T5)</f>
        <v>26247205914.919998</v>
      </c>
      <c r="U6" s="34">
        <f>SUM(U5:U5)</f>
        <v>6531669596.1300001</v>
      </c>
      <c r="V6" s="34">
        <f>SUM(V5:V5)</f>
        <v>23869552403.869999</v>
      </c>
      <c r="W6" s="34">
        <f>SUM(W5:W5)</f>
        <v>4437077045.46</v>
      </c>
      <c r="Z6" s="35" t="s">
        <v>90</v>
      </c>
      <c r="AA6" s="36">
        <f>SUM(AA5:AA5)</f>
        <v>30401222000</v>
      </c>
      <c r="AB6" s="36">
        <f>SUM(AB5:AB5)</f>
        <v>6531669596.1300001</v>
      </c>
      <c r="AC6" s="36">
        <f>SUM(AC5:AC5)</f>
        <v>4437077045.46</v>
      </c>
      <c r="AD6" s="29">
        <f t="shared" ref="AD6" si="4">+AB6/AA6</f>
        <v>0.21484891614323925</v>
      </c>
      <c r="AE6" s="29">
        <f t="shared" ref="AE6" si="5">+AC6/AA6</f>
        <v>0.14595061492791309</v>
      </c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2:41" ht="15.75" thickBot="1" x14ac:dyDescent="0.3">
      <c r="B7" s="37"/>
      <c r="C7" s="38"/>
      <c r="D7" s="39"/>
      <c r="E7" s="40"/>
      <c r="F7" s="41"/>
      <c r="G7" s="39"/>
      <c r="H7" s="41"/>
      <c r="I7" s="38"/>
      <c r="J7" s="41"/>
      <c r="K7" s="42"/>
      <c r="R7" s="33" t="s">
        <v>84</v>
      </c>
      <c r="S7" s="43">
        <v>1</v>
      </c>
      <c r="T7" s="44">
        <f>+T6/(S6)</f>
        <v>0.86336022660273326</v>
      </c>
      <c r="U7" s="44">
        <f>+U6/(S6)</f>
        <v>0.21484891614323925</v>
      </c>
      <c r="V7" s="44">
        <f>+V6/(S6)</f>
        <v>0.78515108385676069</v>
      </c>
      <c r="W7" s="44">
        <f>+W6/(S6)</f>
        <v>0.14595061492791309</v>
      </c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2:41" ht="42.75" customHeight="1" x14ac:dyDescent="0.25">
      <c r="B8" s="70" t="s">
        <v>91</v>
      </c>
      <c r="C8" s="72" t="s">
        <v>17</v>
      </c>
      <c r="D8" s="72" t="s">
        <v>18</v>
      </c>
      <c r="E8" s="72" t="s">
        <v>20</v>
      </c>
      <c r="F8" s="72"/>
      <c r="G8" s="72" t="s">
        <v>80</v>
      </c>
      <c r="H8" s="72"/>
      <c r="I8" s="72" t="s">
        <v>21</v>
      </c>
      <c r="J8" s="74"/>
      <c r="K8" s="52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2:41" ht="15" x14ac:dyDescent="0.25">
      <c r="B9" s="71"/>
      <c r="C9" s="73"/>
      <c r="D9" s="73"/>
      <c r="E9" s="51" t="s">
        <v>83</v>
      </c>
      <c r="F9" s="58" t="s">
        <v>84</v>
      </c>
      <c r="G9" s="51" t="s">
        <v>83</v>
      </c>
      <c r="H9" s="58" t="s">
        <v>84</v>
      </c>
      <c r="I9" s="51" t="s">
        <v>83</v>
      </c>
      <c r="J9" s="65" t="s">
        <v>84</v>
      </c>
      <c r="K9" s="5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2:41" s="45" customFormat="1" ht="18.75" customHeight="1" x14ac:dyDescent="0.25">
      <c r="B10" s="66" t="s">
        <v>92</v>
      </c>
      <c r="C10" s="54">
        <f>+'Ejec. Presup. Corte 05 abril'!Q8</f>
        <v>18795778000</v>
      </c>
      <c r="D10" s="54">
        <f>+'Ejec. Presup. Corte 05 abril'!R8</f>
        <v>18795778000</v>
      </c>
      <c r="E10" s="54">
        <f>+'Ejec. Presup. Corte 05 abril'!T8</f>
        <v>3209208904</v>
      </c>
      <c r="F10" s="59">
        <f t="shared" ref="F10:F15" si="6">+E10/C10</f>
        <v>0.17074094533357437</v>
      </c>
      <c r="G10" s="54">
        <f t="shared" ref="G10:G15" si="7">C10-E10</f>
        <v>15586569096</v>
      </c>
      <c r="H10" s="59">
        <f t="shared" ref="H10:H15" si="8">+G10/C10</f>
        <v>0.82925905466642558</v>
      </c>
      <c r="I10" s="54">
        <f>+'Ejec. Presup. Corte 05 abril'!U8</f>
        <v>3205302513</v>
      </c>
      <c r="J10" s="69">
        <f t="shared" ref="J10:J15" si="9">+I10/C10</f>
        <v>0.17053311190417336</v>
      </c>
      <c r="K10" s="55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2:41" s="45" customFormat="1" ht="18.75" customHeight="1" x14ac:dyDescent="0.25">
      <c r="B11" s="62" t="s">
        <v>93</v>
      </c>
      <c r="C11" s="54">
        <f>+'Ejec. Presup. Corte 05 abril'!Q9</f>
        <v>9714150000</v>
      </c>
      <c r="D11" s="54">
        <f>+'Ejec. Presup. Corte 05 abril'!R10</f>
        <v>6653991914.9200001</v>
      </c>
      <c r="E11" s="54">
        <f>+'Ejec. Presup. Corte 05 abril'!T10</f>
        <v>3313749127.1300001</v>
      </c>
      <c r="F11" s="59">
        <f t="shared" si="6"/>
        <v>0.34112599940602112</v>
      </c>
      <c r="G11" s="54">
        <f t="shared" si="7"/>
        <v>6400400872.8699999</v>
      </c>
      <c r="H11" s="59">
        <f t="shared" si="8"/>
        <v>0.65887400059397883</v>
      </c>
      <c r="I11" s="54">
        <f>+'Ejec. Presup. Corte 05 abril'!U10</f>
        <v>1223062967.46</v>
      </c>
      <c r="J11" s="69">
        <f t="shared" si="9"/>
        <v>0.12590529973904047</v>
      </c>
      <c r="K11" s="55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2:41" s="45" customFormat="1" ht="18.75" customHeight="1" x14ac:dyDescent="0.25">
      <c r="B12" s="62" t="s">
        <v>94</v>
      </c>
      <c r="C12" s="54">
        <f>+'Ejec. Presup. Corte 05 abril'!Q16</f>
        <v>997618000</v>
      </c>
      <c r="D12" s="54">
        <f>+'Ejec. Presup. Corte 05 abril'!R16</f>
        <v>644442000</v>
      </c>
      <c r="E12" s="54">
        <f>+'Ejec. Presup. Corte 05 abril'!T16</f>
        <v>8711565</v>
      </c>
      <c r="F12" s="59">
        <f t="shared" si="6"/>
        <v>8.7323654946081571E-3</v>
      </c>
      <c r="G12" s="54">
        <f t="shared" si="7"/>
        <v>988906435</v>
      </c>
      <c r="H12" s="59">
        <f t="shared" si="8"/>
        <v>0.99126763450539179</v>
      </c>
      <c r="I12" s="54">
        <f>+'Ejec. Presup. Corte 05 abril'!U16</f>
        <v>8711565</v>
      </c>
      <c r="J12" s="69">
        <f t="shared" si="9"/>
        <v>8.7323654946081571E-3</v>
      </c>
      <c r="K12" s="55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2:41" s="45" customFormat="1" ht="18.75" customHeight="1" x14ac:dyDescent="0.25">
      <c r="B13" s="62" t="s">
        <v>95</v>
      </c>
      <c r="C13" s="54">
        <f>+'Ejec. Presup. Corte 05 abril'!Q17+'Ejec. Presup. Corte 05 abril'!Q18</f>
        <v>193676000</v>
      </c>
      <c r="D13" s="54">
        <f>+'Ejec. Presup. Corte 05 abril'!R17+'Ejec. Presup. Corte 05 abril'!R18</f>
        <v>152994000</v>
      </c>
      <c r="E13" s="54">
        <f>+'Ejec. Presup. Corte 05 abril'!T17+'Ejec. Presup. Corte 05 abril'!T18</f>
        <v>0</v>
      </c>
      <c r="F13" s="59">
        <f t="shared" si="6"/>
        <v>0</v>
      </c>
      <c r="G13" s="54">
        <f t="shared" si="7"/>
        <v>193676000</v>
      </c>
      <c r="H13" s="59">
        <f t="shared" si="8"/>
        <v>1</v>
      </c>
      <c r="I13" s="54">
        <f>+'Ejec. Presup. Corte 05 abril'!U17+'Ejec. Presup. Corte 05 abril'!U18</f>
        <v>0</v>
      </c>
      <c r="J13" s="69">
        <f t="shared" si="9"/>
        <v>0</v>
      </c>
      <c r="K13" s="55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2:41" s="45" customFormat="1" ht="18.75" customHeight="1" x14ac:dyDescent="0.25">
      <c r="B14" s="62" t="s">
        <v>96</v>
      </c>
      <c r="C14" s="54">
        <f>+'Ejec. Presup. Corte 05 abril'!Q19</f>
        <v>700000000</v>
      </c>
      <c r="D14" s="54">
        <f>+'Ejec. Presup. Corte 05 abril'!R19</f>
        <v>0</v>
      </c>
      <c r="E14" s="54">
        <f>+'Ejec. Presup. Corte 05 abril'!T19</f>
        <v>0</v>
      </c>
      <c r="F14" s="59">
        <f t="shared" si="6"/>
        <v>0</v>
      </c>
      <c r="G14" s="54">
        <f t="shared" si="7"/>
        <v>700000000</v>
      </c>
      <c r="H14" s="68">
        <f t="shared" si="8"/>
        <v>1</v>
      </c>
      <c r="I14" s="54">
        <f>+'Ejec. Presup. Corte 05 abril'!U19</f>
        <v>0</v>
      </c>
      <c r="J14" s="69">
        <f t="shared" si="9"/>
        <v>0</v>
      </c>
      <c r="K14" s="55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2:41" s="32" customFormat="1" ht="15.75" thickBot="1" x14ac:dyDescent="0.3">
      <c r="B15" s="67" t="s">
        <v>97</v>
      </c>
      <c r="C15" s="56">
        <f>SUM(C10:C14)</f>
        <v>30401222000</v>
      </c>
      <c r="D15" s="56">
        <f>SUM(D10:D14)</f>
        <v>26247205914.919998</v>
      </c>
      <c r="E15" s="56">
        <f>SUM(E10:E14)</f>
        <v>6531669596.1300001</v>
      </c>
      <c r="F15" s="60">
        <f t="shared" si="6"/>
        <v>0.21484891614323925</v>
      </c>
      <c r="G15" s="56">
        <f t="shared" si="7"/>
        <v>23869552403.869999</v>
      </c>
      <c r="H15" s="60">
        <f t="shared" si="8"/>
        <v>0.78515108385676069</v>
      </c>
      <c r="I15" s="56">
        <f>SUM(I10:I14)</f>
        <v>4437077045.46</v>
      </c>
      <c r="J15" s="63">
        <f t="shared" si="9"/>
        <v>0.14595061492791309</v>
      </c>
      <c r="K15" s="57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2:41" ht="15" x14ac:dyDescent="0.25">
      <c r="B16" s="46"/>
      <c r="C16" s="47"/>
      <c r="D16" s="47"/>
      <c r="E16" s="47"/>
      <c r="F16" s="47"/>
      <c r="G16" s="47"/>
      <c r="H16" s="47"/>
      <c r="I16" s="47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2:41" ht="9" customHeight="1" x14ac:dyDescent="0.25">
      <c r="B17" s="48"/>
      <c r="C17" s="49"/>
      <c r="D17" s="49"/>
      <c r="E17" s="49"/>
      <c r="F17" s="50"/>
      <c r="G17" s="49"/>
      <c r="H17" s="50"/>
      <c r="I17" s="49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</sheetData>
  <mergeCells count="12">
    <mergeCell ref="I8:J8"/>
    <mergeCell ref="B3:B4"/>
    <mergeCell ref="C3:C4"/>
    <mergeCell ref="D3:D4"/>
    <mergeCell ref="E3:F3"/>
    <mergeCell ref="G3:H3"/>
    <mergeCell ref="I3:J3"/>
    <mergeCell ref="B8:B9"/>
    <mergeCell ref="C8:C9"/>
    <mergeCell ref="D8:D9"/>
    <mergeCell ref="E8:F8"/>
    <mergeCell ref="G8:H8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Ejec. Presup. Corte 05 abril</vt:lpstr>
      <vt:lpstr>Resumen EP corte 05-04-24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Yuriana Beatriz Sánchez Pinto</dc:creator>
  <cp:lastModifiedBy>Mariana Garcia Morales</cp:lastModifiedBy>
  <dcterms:created xsi:type="dcterms:W3CDTF">2024-02-05T19:54:42Z</dcterms:created>
  <dcterms:modified xsi:type="dcterms:W3CDTF">2024-04-11T02:38:12Z</dcterms:modified>
</cp:coreProperties>
</file>