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sena4-my.sharepoint.com/personal/rsanchezg_sena_edu_co/Documents/Escritorio/CONGRESO/MARIA OFELIA/"/>
    </mc:Choice>
  </mc:AlternateContent>
  <xr:revisionPtr revIDLastSave="0" documentId="8_{4528DA3E-F68B-45A5-A2B1-7360D8CC9EBD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EER" sheetId="1" r:id="rId1"/>
    <sheet name="Sedes Criticas EER " sheetId="5" r:id="rId2"/>
    <sheet name="LAN, WLAN y cableado estructura" sheetId="6" r:id="rId3"/>
    <sheet name="ToIP, TMovil y MIFI" sheetId="3" r:id="rId4"/>
    <sheet name="Videoconferencia" sheetId="4" r:id="rId5"/>
    <sheet name="Inventario Nodo Bogotá" sheetId="7" r:id="rId6"/>
  </sheets>
  <definedNames>
    <definedName name="_xlnm._FilterDatabase" localSheetId="5" hidden="1">'Inventario Nodo Bogotá'!$A$1:$W$1</definedName>
    <definedName name="_xlnm._FilterDatabase" localSheetId="2" hidden="1">'LAN, WLAN y cableado estructura'!$A$2:$P$312</definedName>
    <definedName name="_xlnm._FilterDatabase" localSheetId="3" hidden="1">'ToIP, TMovil y MIFI'!$A$1:$E$311</definedName>
    <definedName name="_xlnm._FilterDatabase" localSheetId="4" hidden="1">Videoconferencia!$A$1:$W$119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1" i="3" l="1"/>
  <c r="P312" i="6"/>
  <c r="O312" i="6"/>
  <c r="N312" i="6"/>
  <c r="M312" i="6"/>
  <c r="L312" i="6"/>
  <c r="K312" i="6"/>
  <c r="J312" i="6"/>
  <c r="I312" i="6"/>
  <c r="H312" i="6"/>
  <c r="G312" i="6"/>
  <c r="F312" i="6"/>
  <c r="N311" i="3"/>
  <c r="M311" i="3"/>
  <c r="L311" i="3"/>
  <c r="J311" i="3"/>
  <c r="I311" i="3"/>
  <c r="H311" i="3"/>
  <c r="G311" i="3"/>
  <c r="F311" i="3"/>
  <c r="K310" i="3"/>
  <c r="K300" i="3"/>
  <c r="K290" i="3"/>
  <c r="K288" i="3"/>
  <c r="K311" i="3" l="1"/>
  <c r="Z2" i="1"/>
  <c r="AE2" i="1"/>
  <c r="AW2" i="1"/>
  <c r="Z3" i="1"/>
  <c r="AE3" i="1"/>
  <c r="AW3" i="1"/>
  <c r="BA3" i="1"/>
  <c r="Z7" i="1"/>
  <c r="AE7" i="1"/>
  <c r="AW7" i="1"/>
  <c r="Z8" i="1"/>
  <c r="AE8" i="1"/>
  <c r="AW8" i="1"/>
  <c r="AZ8" i="1"/>
  <c r="BC8" i="1"/>
  <c r="Z9" i="1"/>
  <c r="AE9" i="1"/>
  <c r="AW9" i="1"/>
  <c r="Z10" i="1"/>
  <c r="AE10" i="1"/>
  <c r="AW10" i="1"/>
  <c r="Z13" i="1"/>
  <c r="AE13" i="1"/>
  <c r="AW13" i="1"/>
  <c r="AZ13" i="1"/>
  <c r="BA13" i="1"/>
  <c r="BC13" i="1"/>
  <c r="BD13" i="1"/>
  <c r="Z16" i="1"/>
  <c r="AE16" i="1"/>
  <c r="AW16" i="1"/>
  <c r="AZ16" i="1"/>
  <c r="BA16" i="1"/>
  <c r="BD16" i="1"/>
  <c r="Z17" i="1"/>
  <c r="AE17" i="1"/>
  <c r="AW17" i="1"/>
  <c r="Z18" i="1"/>
  <c r="AE18" i="1"/>
  <c r="AW18" i="1"/>
  <c r="Z19" i="1"/>
  <c r="AE19" i="1"/>
  <c r="AW19" i="1"/>
  <c r="Z20" i="1"/>
  <c r="AE20" i="1"/>
  <c r="AW20" i="1"/>
  <c r="Z21" i="1"/>
  <c r="AE21" i="1"/>
  <c r="AW21" i="1"/>
  <c r="Z22" i="1"/>
  <c r="AE22" i="1"/>
  <c r="AW22" i="1"/>
  <c r="Z23" i="1"/>
  <c r="H24" i="1"/>
  <c r="I24" i="1"/>
  <c r="M24" i="1"/>
  <c r="N24" i="1"/>
  <c r="AE24" i="1"/>
  <c r="AW24" i="1"/>
  <c r="BA24" i="1"/>
  <c r="Z25" i="1"/>
  <c r="AE25" i="1"/>
  <c r="AW25" i="1"/>
  <c r="BA25" i="1"/>
  <c r="BC25" i="1"/>
  <c r="BD25" i="1"/>
  <c r="Z27" i="1"/>
  <c r="AE27" i="1"/>
  <c r="AW27" i="1"/>
  <c r="AZ27" i="1"/>
  <c r="BA27" i="1"/>
  <c r="BC27" i="1"/>
  <c r="BD27" i="1"/>
  <c r="Z28" i="1"/>
  <c r="AE28" i="1"/>
  <c r="AW28" i="1"/>
  <c r="BC28" i="1"/>
  <c r="BD28" i="1"/>
  <c r="Z30" i="1"/>
  <c r="AE30" i="1"/>
  <c r="AW30" i="1"/>
  <c r="BA30" i="1"/>
  <c r="Z32" i="1"/>
  <c r="AE32" i="1"/>
  <c r="AW32" i="1"/>
  <c r="AZ32" i="1"/>
  <c r="BA32" i="1"/>
  <c r="BC32" i="1"/>
  <c r="Z33" i="1"/>
  <c r="AE33" i="1"/>
  <c r="AW33" i="1"/>
  <c r="BA33" i="1"/>
  <c r="Z37" i="1"/>
  <c r="AE37" i="1"/>
  <c r="AJ37" i="1"/>
  <c r="AW37" i="1" s="1"/>
  <c r="BD37" i="1"/>
  <c r="Z41" i="1"/>
  <c r="AE41" i="1"/>
  <c r="AW41" i="1"/>
  <c r="Z42" i="1"/>
  <c r="AE42" i="1"/>
  <c r="AW42" i="1"/>
  <c r="Z43" i="1"/>
  <c r="AE43" i="1"/>
  <c r="AW43" i="1"/>
  <c r="Z44" i="1"/>
  <c r="AE44" i="1"/>
  <c r="AW44" i="1"/>
  <c r="BA44" i="1"/>
  <c r="Z45" i="1"/>
  <c r="AE45" i="1"/>
  <c r="AW45" i="1"/>
  <c r="Z46" i="1"/>
  <c r="AE46" i="1"/>
  <c r="AW46" i="1"/>
  <c r="Z47" i="1"/>
  <c r="AE47" i="1"/>
  <c r="AW47" i="1"/>
  <c r="Z48" i="1"/>
  <c r="AE48" i="1"/>
  <c r="AW48" i="1"/>
  <c r="Z49" i="1"/>
  <c r="AE49" i="1"/>
  <c r="AW49" i="1"/>
  <c r="Z50" i="1"/>
  <c r="AE50" i="1"/>
  <c r="AW50" i="1"/>
  <c r="AZ50" i="1"/>
  <c r="BA50" i="1"/>
  <c r="Z51" i="1"/>
  <c r="AE51" i="1"/>
  <c r="AW51" i="1"/>
  <c r="BA51" i="1"/>
  <c r="Z52" i="1"/>
  <c r="AE52" i="1"/>
  <c r="AW52" i="1"/>
  <c r="Z53" i="1"/>
  <c r="AE53" i="1"/>
  <c r="AW53" i="1"/>
  <c r="Z54" i="1"/>
  <c r="AE54" i="1"/>
  <c r="AW54" i="1"/>
  <c r="Z55" i="1"/>
  <c r="AE55" i="1"/>
  <c r="AW55" i="1"/>
  <c r="Z56" i="1"/>
  <c r="AE56" i="1"/>
  <c r="AW56" i="1"/>
  <c r="BA56" i="1"/>
  <c r="BB56" i="1"/>
  <c r="BB311" i="1" s="1"/>
  <c r="BD56" i="1"/>
  <c r="Z59" i="1"/>
  <c r="AE59" i="1"/>
  <c r="AW59" i="1"/>
  <c r="Z60" i="1"/>
  <c r="AE60" i="1"/>
  <c r="AW60" i="1"/>
  <c r="BA60" i="1"/>
  <c r="BC60" i="1"/>
  <c r="BD60" i="1"/>
  <c r="Z61" i="1"/>
  <c r="AE61" i="1"/>
  <c r="AW61" i="1"/>
  <c r="Z62" i="1"/>
  <c r="AE62" i="1"/>
  <c r="AW62" i="1"/>
  <c r="Z63" i="1"/>
  <c r="AE63" i="1"/>
  <c r="AW63" i="1"/>
  <c r="Z64" i="1"/>
  <c r="AE64" i="1"/>
  <c r="AW64" i="1"/>
  <c r="Z65" i="1"/>
  <c r="AE65" i="1"/>
  <c r="AW65" i="1"/>
  <c r="Z66" i="1"/>
  <c r="AE66" i="1"/>
  <c r="AW66" i="1"/>
  <c r="AZ66" i="1"/>
  <c r="BA66" i="1"/>
  <c r="BC66" i="1"/>
  <c r="Z68" i="1"/>
  <c r="AE68" i="1"/>
  <c r="AW68" i="1"/>
  <c r="Z69" i="1"/>
  <c r="AE69" i="1"/>
  <c r="AW69" i="1"/>
  <c r="BB69" i="1"/>
  <c r="BC69" i="1"/>
  <c r="Z70" i="1"/>
  <c r="AE70" i="1"/>
  <c r="AW70" i="1"/>
  <c r="BA70" i="1"/>
  <c r="BC70" i="1"/>
  <c r="Z71" i="1"/>
  <c r="AE71" i="1"/>
  <c r="AW71" i="1"/>
  <c r="Z72" i="1"/>
  <c r="AE72" i="1"/>
  <c r="AW72" i="1"/>
  <c r="Z73" i="1"/>
  <c r="AE73" i="1"/>
  <c r="AW73" i="1"/>
  <c r="BA73" i="1"/>
  <c r="BB73" i="1"/>
  <c r="BC73" i="1"/>
  <c r="Z78" i="1"/>
  <c r="AE78" i="1"/>
  <c r="AW78" i="1"/>
  <c r="Z79" i="1"/>
  <c r="AE79" i="1"/>
  <c r="AW79" i="1"/>
  <c r="BA79" i="1"/>
  <c r="Z80" i="1"/>
  <c r="AE80" i="1"/>
  <c r="AW80" i="1"/>
  <c r="BA80" i="1"/>
  <c r="Z81" i="1"/>
  <c r="AE81" i="1"/>
  <c r="AW81" i="1"/>
  <c r="Z82" i="1"/>
  <c r="AE82" i="1"/>
  <c r="AW82" i="1"/>
  <c r="Z83" i="1"/>
  <c r="AE83" i="1"/>
  <c r="AF83" i="1"/>
  <c r="AW83" i="1"/>
  <c r="Z84" i="1"/>
  <c r="AE84" i="1"/>
  <c r="AW84" i="1"/>
  <c r="BA84" i="1"/>
  <c r="BC84" i="1"/>
  <c r="Z85" i="1"/>
  <c r="AE85" i="1"/>
  <c r="AW85" i="1"/>
  <c r="BA85" i="1"/>
  <c r="Z86" i="1"/>
  <c r="AE86" i="1"/>
  <c r="AW86" i="1"/>
  <c r="Z87" i="1"/>
  <c r="AE87" i="1"/>
  <c r="AW87" i="1"/>
  <c r="Z89" i="1"/>
  <c r="AE89" i="1"/>
  <c r="AW89" i="1"/>
  <c r="Z90" i="1"/>
  <c r="AE90" i="1"/>
  <c r="AW90" i="1"/>
  <c r="BA90" i="1"/>
  <c r="BB90" i="1"/>
  <c r="BC90" i="1"/>
  <c r="BD90" i="1"/>
  <c r="Z91" i="1"/>
  <c r="AE91" i="1"/>
  <c r="AW91" i="1"/>
  <c r="Z92" i="1"/>
  <c r="AE92" i="1"/>
  <c r="AW92" i="1"/>
  <c r="BA92" i="1"/>
  <c r="BC92" i="1"/>
  <c r="Z94" i="1"/>
  <c r="AE94" i="1"/>
  <c r="AW94" i="1"/>
  <c r="BA94" i="1"/>
  <c r="Z95" i="1"/>
  <c r="AE95" i="1"/>
  <c r="AW95" i="1"/>
  <c r="AZ95" i="1"/>
  <c r="BA95" i="1"/>
  <c r="BC95" i="1"/>
  <c r="BD95" i="1"/>
  <c r="Z96" i="1"/>
  <c r="AE96" i="1"/>
  <c r="AW96" i="1"/>
  <c r="Z97" i="1"/>
  <c r="AE97" i="1"/>
  <c r="AW97" i="1"/>
  <c r="BA97" i="1"/>
  <c r="BD97" i="1"/>
  <c r="Z98" i="1"/>
  <c r="AE98" i="1"/>
  <c r="AW98" i="1"/>
  <c r="Z99" i="1"/>
  <c r="AE99" i="1"/>
  <c r="AW99" i="1"/>
  <c r="Z100" i="1"/>
  <c r="AE100" i="1"/>
  <c r="AW100" i="1"/>
  <c r="Z101" i="1"/>
  <c r="AE101" i="1"/>
  <c r="AW101" i="1"/>
  <c r="BA101" i="1"/>
  <c r="Z102" i="1"/>
  <c r="AE102" i="1"/>
  <c r="AW102" i="1"/>
  <c r="Z103" i="1"/>
  <c r="AE103" i="1"/>
  <c r="AW103" i="1"/>
  <c r="BA103" i="1"/>
  <c r="Z104" i="1"/>
  <c r="AE104" i="1"/>
  <c r="AW104" i="1"/>
  <c r="Z105" i="1"/>
  <c r="AE105" i="1"/>
  <c r="AW105" i="1"/>
  <c r="Z106" i="1"/>
  <c r="AE106" i="1"/>
  <c r="AW106" i="1"/>
  <c r="Z107" i="1"/>
  <c r="AE107" i="1"/>
  <c r="AW107" i="1"/>
  <c r="Z108" i="1"/>
  <c r="AE108" i="1"/>
  <c r="AW108" i="1"/>
  <c r="Z109" i="1"/>
  <c r="AE109" i="1"/>
  <c r="AW109" i="1"/>
  <c r="Z111" i="1"/>
  <c r="AE111" i="1"/>
  <c r="AW111" i="1"/>
  <c r="Z113" i="1"/>
  <c r="AE113" i="1"/>
  <c r="AW113" i="1"/>
  <c r="BA113" i="1"/>
  <c r="Z114" i="1"/>
  <c r="AE114" i="1"/>
  <c r="AW114" i="1"/>
  <c r="AZ114" i="1"/>
  <c r="BA114" i="1"/>
  <c r="BC114" i="1"/>
  <c r="BD114" i="1"/>
  <c r="Z115" i="1"/>
  <c r="AE115" i="1"/>
  <c r="AW115" i="1"/>
  <c r="Z116" i="1"/>
  <c r="AE116" i="1"/>
  <c r="AW116" i="1"/>
  <c r="Z117" i="1"/>
  <c r="AE117" i="1"/>
  <c r="AW117" i="1"/>
  <c r="BA117" i="1"/>
  <c r="Z118" i="1"/>
  <c r="AE118" i="1"/>
  <c r="AW118" i="1"/>
  <c r="Z119" i="1"/>
  <c r="AE119" i="1"/>
  <c r="AW119" i="1"/>
  <c r="Z122" i="1"/>
  <c r="AE122" i="1"/>
  <c r="AW122" i="1"/>
  <c r="Z123" i="1"/>
  <c r="AE123" i="1"/>
  <c r="AW123" i="1"/>
  <c r="Z124" i="1"/>
  <c r="AE124" i="1"/>
  <c r="AW124" i="1"/>
  <c r="Z125" i="1"/>
  <c r="AE125" i="1"/>
  <c r="AW125" i="1"/>
  <c r="AZ125" i="1"/>
  <c r="BA125" i="1"/>
  <c r="Z126" i="1"/>
  <c r="AE126" i="1"/>
  <c r="AW126" i="1"/>
  <c r="BA126" i="1"/>
  <c r="BD126" i="1"/>
  <c r="Z127" i="1"/>
  <c r="AE127" i="1"/>
  <c r="AW127" i="1"/>
  <c r="Z128" i="1"/>
  <c r="AE128" i="1"/>
  <c r="AW128" i="1"/>
  <c r="Z129" i="1"/>
  <c r="AE129" i="1"/>
  <c r="AW129" i="1"/>
  <c r="Z131" i="1"/>
  <c r="AE131" i="1"/>
  <c r="AW131" i="1"/>
  <c r="Z132" i="1"/>
  <c r="AE132" i="1"/>
  <c r="AW132" i="1"/>
  <c r="BA132" i="1"/>
  <c r="BB132" i="1"/>
  <c r="BC132" i="1"/>
  <c r="Z133" i="1"/>
  <c r="AE133" i="1"/>
  <c r="AW133" i="1"/>
  <c r="BA133" i="1"/>
  <c r="BD133" i="1"/>
  <c r="Z135" i="1"/>
  <c r="AE135" i="1"/>
  <c r="AW135" i="1"/>
  <c r="Z136" i="1"/>
  <c r="AE136" i="1"/>
  <c r="AW136" i="1"/>
  <c r="Z137" i="1"/>
  <c r="AE137" i="1"/>
  <c r="AW137" i="1"/>
  <c r="Z138" i="1"/>
  <c r="AE138" i="1"/>
  <c r="AW138" i="1"/>
  <c r="Z139" i="1"/>
  <c r="AE139" i="1"/>
  <c r="AW139" i="1"/>
  <c r="Z140" i="1"/>
  <c r="AE140" i="1"/>
  <c r="AW140" i="1"/>
  <c r="Z141" i="1"/>
  <c r="AE141" i="1"/>
  <c r="AW141" i="1"/>
  <c r="Z144" i="1"/>
  <c r="AE144" i="1"/>
  <c r="AW144" i="1"/>
  <c r="Z145" i="1"/>
  <c r="AE145" i="1"/>
  <c r="AW145" i="1"/>
  <c r="F146" i="1"/>
  <c r="G146" i="1"/>
  <c r="H146" i="1"/>
  <c r="Z146" i="1"/>
  <c r="AE146" i="1"/>
  <c r="AW146" i="1"/>
  <c r="Z147" i="1"/>
  <c r="AE147" i="1"/>
  <c r="AH147" i="1"/>
  <c r="AW147" i="1" s="1"/>
  <c r="AZ147" i="1"/>
  <c r="BA147" i="1"/>
  <c r="BB147" i="1"/>
  <c r="BC147" i="1"/>
  <c r="BD147" i="1"/>
  <c r="Z149" i="1"/>
  <c r="AE149" i="1"/>
  <c r="AW149" i="1"/>
  <c r="BA149" i="1"/>
  <c r="Z152" i="1"/>
  <c r="AE152" i="1"/>
  <c r="AW152" i="1"/>
  <c r="Z153" i="1"/>
  <c r="AE153" i="1"/>
  <c r="AW153" i="1"/>
  <c r="Z154" i="1"/>
  <c r="AE154" i="1"/>
  <c r="AW154" i="1"/>
  <c r="BA154" i="1"/>
  <c r="Z156" i="1"/>
  <c r="AE156" i="1"/>
  <c r="AW156" i="1"/>
  <c r="Z157" i="1"/>
  <c r="AE157" i="1"/>
  <c r="AW157" i="1"/>
  <c r="Z158" i="1"/>
  <c r="AE158" i="1"/>
  <c r="AW158" i="1"/>
  <c r="Z159" i="1"/>
  <c r="AE159" i="1"/>
  <c r="AW159" i="1"/>
  <c r="Z160" i="1"/>
  <c r="AE160" i="1"/>
  <c r="AW160" i="1"/>
  <c r="Z161" i="1"/>
  <c r="AE161" i="1"/>
  <c r="AW161" i="1"/>
  <c r="Z162" i="1"/>
  <c r="AE162" i="1"/>
  <c r="AW162" i="1"/>
  <c r="Z163" i="1"/>
  <c r="AE163" i="1"/>
  <c r="AW163" i="1"/>
  <c r="Z164" i="1"/>
  <c r="AE164" i="1"/>
  <c r="AW164" i="1"/>
  <c r="AZ164" i="1"/>
  <c r="BA164" i="1"/>
  <c r="BC164" i="1"/>
  <c r="BD164" i="1"/>
  <c r="Z165" i="1"/>
  <c r="AE165" i="1"/>
  <c r="AW165" i="1"/>
  <c r="Z166" i="1"/>
  <c r="AE166" i="1"/>
  <c r="AW166" i="1"/>
  <c r="AZ166" i="1"/>
  <c r="BA166" i="1"/>
  <c r="BC166" i="1"/>
  <c r="BD166" i="1"/>
  <c r="Z167" i="1"/>
  <c r="AE167" i="1"/>
  <c r="AW167" i="1"/>
  <c r="Z169" i="1"/>
  <c r="AE169" i="1"/>
  <c r="AW169" i="1"/>
  <c r="Z170" i="1"/>
  <c r="AE170" i="1"/>
  <c r="AW170" i="1"/>
  <c r="AZ170" i="1"/>
  <c r="BA170" i="1"/>
  <c r="Z171" i="1"/>
  <c r="AE171" i="1"/>
  <c r="AW171" i="1"/>
  <c r="Z172" i="1"/>
  <c r="AE172" i="1"/>
  <c r="AW172" i="1"/>
  <c r="BA172" i="1"/>
  <c r="Z173" i="1"/>
  <c r="AE173" i="1"/>
  <c r="AW173" i="1"/>
  <c r="Z175" i="1"/>
  <c r="AE175" i="1"/>
  <c r="AW175" i="1"/>
  <c r="Z176" i="1"/>
  <c r="AE176" i="1"/>
  <c r="AW176" i="1"/>
  <c r="Z177" i="1"/>
  <c r="AE177" i="1"/>
  <c r="AW177" i="1"/>
  <c r="Z178" i="1"/>
  <c r="AE178" i="1"/>
  <c r="AW178" i="1"/>
  <c r="BA178" i="1"/>
  <c r="Z183" i="1"/>
  <c r="AE183" i="1"/>
  <c r="AW183" i="1"/>
  <c r="Z184" i="1"/>
  <c r="AE184" i="1"/>
  <c r="AW184" i="1"/>
  <c r="BA184" i="1"/>
  <c r="BC184" i="1"/>
  <c r="BD184" i="1"/>
  <c r="Z185" i="1"/>
  <c r="AE185" i="1"/>
  <c r="AW185" i="1"/>
  <c r="Z186" i="1"/>
  <c r="AE186" i="1"/>
  <c r="AW186" i="1"/>
  <c r="Z187" i="1"/>
  <c r="AE187" i="1"/>
  <c r="AW187" i="1"/>
  <c r="Z188" i="1"/>
  <c r="AE188" i="1"/>
  <c r="AW188" i="1"/>
  <c r="AZ188" i="1"/>
  <c r="BA188" i="1"/>
  <c r="BC188" i="1"/>
  <c r="Z189" i="1"/>
  <c r="AE189" i="1"/>
  <c r="AW189" i="1"/>
  <c r="Z190" i="1"/>
  <c r="AE190" i="1"/>
  <c r="AW190" i="1"/>
  <c r="Z192" i="1"/>
  <c r="AE192" i="1"/>
  <c r="AW192" i="1"/>
  <c r="BA192" i="1"/>
  <c r="BC192" i="1"/>
  <c r="Z193" i="1"/>
  <c r="AE193" i="1"/>
  <c r="AW193" i="1"/>
  <c r="Z194" i="1"/>
  <c r="AE194" i="1"/>
  <c r="AW194" i="1"/>
  <c r="Z196" i="1"/>
  <c r="AE196" i="1"/>
  <c r="AW196" i="1"/>
  <c r="Z198" i="1"/>
  <c r="AE198" i="1"/>
  <c r="AW198" i="1"/>
  <c r="AZ198" i="1"/>
  <c r="Z199" i="1"/>
  <c r="AE199" i="1"/>
  <c r="AW199" i="1"/>
  <c r="Z201" i="1"/>
  <c r="AE201" i="1"/>
  <c r="AW201" i="1"/>
  <c r="AZ201" i="1"/>
  <c r="BA201" i="1"/>
  <c r="Z202" i="1"/>
  <c r="AE202" i="1"/>
  <c r="AW202" i="1"/>
  <c r="AZ202" i="1"/>
  <c r="BA202" i="1"/>
  <c r="BC202" i="1"/>
  <c r="BD202" i="1"/>
  <c r="Z204" i="1"/>
  <c r="AE204" i="1"/>
  <c r="AW204" i="1"/>
  <c r="Z205" i="1"/>
  <c r="AE205" i="1"/>
  <c r="AW205" i="1"/>
  <c r="Z207" i="1"/>
  <c r="AE207" i="1"/>
  <c r="AW207" i="1"/>
  <c r="BA207" i="1"/>
  <c r="BB207" i="1"/>
  <c r="BC207" i="1"/>
  <c r="BD207" i="1"/>
  <c r="Z209" i="1"/>
  <c r="AE209" i="1"/>
  <c r="AW209" i="1"/>
  <c r="Z210" i="1"/>
  <c r="AE210" i="1"/>
  <c r="AW210" i="1"/>
  <c r="AZ210" i="1"/>
  <c r="Z211" i="1"/>
  <c r="AE211" i="1"/>
  <c r="AW211" i="1"/>
  <c r="Z212" i="1"/>
  <c r="AE212" i="1"/>
  <c r="AW212" i="1"/>
  <c r="Z213" i="1"/>
  <c r="AE213" i="1"/>
  <c r="AW213" i="1"/>
  <c r="Z214" i="1"/>
  <c r="AE214" i="1"/>
  <c r="AW214" i="1"/>
  <c r="Z215" i="1"/>
  <c r="AE215" i="1"/>
  <c r="AW215" i="1"/>
  <c r="Z216" i="1"/>
  <c r="AE216" i="1"/>
  <c r="AW216" i="1"/>
  <c r="Z217" i="1"/>
  <c r="AE217" i="1"/>
  <c r="AW217" i="1"/>
  <c r="Z218" i="1"/>
  <c r="AE218" i="1"/>
  <c r="AW218" i="1"/>
  <c r="Z219" i="1"/>
  <c r="AE219" i="1"/>
  <c r="AW219" i="1"/>
  <c r="Z220" i="1"/>
  <c r="AE220" i="1"/>
  <c r="AW220" i="1"/>
  <c r="Z221" i="1"/>
  <c r="AE221" i="1"/>
  <c r="AW221" i="1"/>
  <c r="Z222" i="1"/>
  <c r="AE222" i="1"/>
  <c r="AW222" i="1"/>
  <c r="Z223" i="1"/>
  <c r="AE223" i="1"/>
  <c r="AW223" i="1"/>
  <c r="Z224" i="1"/>
  <c r="AE224" i="1"/>
  <c r="AW224" i="1"/>
  <c r="BA224" i="1"/>
  <c r="Z225" i="1"/>
  <c r="AE225" i="1"/>
  <c r="AW225" i="1"/>
  <c r="Z226" i="1"/>
  <c r="AE226" i="1"/>
  <c r="AW226" i="1"/>
  <c r="Z227" i="1"/>
  <c r="AE227" i="1"/>
  <c r="AW227" i="1"/>
  <c r="Z228" i="1"/>
  <c r="AE228" i="1"/>
  <c r="AW228" i="1"/>
  <c r="Z229" i="1"/>
  <c r="AE229" i="1"/>
  <c r="AW229" i="1"/>
  <c r="Z230" i="1"/>
  <c r="AE230" i="1"/>
  <c r="AW230" i="1"/>
  <c r="Z231" i="1"/>
  <c r="AE231" i="1"/>
  <c r="AW231" i="1"/>
  <c r="BA231" i="1"/>
  <c r="Z232" i="1"/>
  <c r="AE232" i="1"/>
  <c r="AW232" i="1"/>
  <c r="Z233" i="1"/>
  <c r="AE233" i="1"/>
  <c r="AW233" i="1"/>
  <c r="Z234" i="1"/>
  <c r="AE234" i="1"/>
  <c r="AW234" i="1"/>
  <c r="Z235" i="1"/>
  <c r="AE235" i="1"/>
  <c r="AW235" i="1"/>
  <c r="Z236" i="1"/>
  <c r="AE236" i="1"/>
  <c r="AW236" i="1"/>
  <c r="AZ236" i="1"/>
  <c r="BA236" i="1"/>
  <c r="BB236" i="1"/>
  <c r="BC236" i="1"/>
  <c r="BD236" i="1"/>
  <c r="Z237" i="1"/>
  <c r="AE237" i="1"/>
  <c r="AW237" i="1"/>
  <c r="Z238" i="1"/>
  <c r="AE238" i="1"/>
  <c r="AW238" i="1"/>
  <c r="Z239" i="1"/>
  <c r="AE239" i="1"/>
  <c r="AW239" i="1"/>
  <c r="Z240" i="1"/>
  <c r="AE240" i="1"/>
  <c r="AW240" i="1"/>
  <c r="Z241" i="1"/>
  <c r="AE241" i="1"/>
  <c r="AW241" i="1"/>
  <c r="Z242" i="1"/>
  <c r="AE242" i="1"/>
  <c r="AW242" i="1"/>
  <c r="Z243" i="1"/>
  <c r="AE243" i="1"/>
  <c r="AW243" i="1"/>
  <c r="Z244" i="1"/>
  <c r="AE244" i="1"/>
  <c r="AW244" i="1"/>
  <c r="Z245" i="1"/>
  <c r="AE245" i="1"/>
  <c r="AW245" i="1"/>
  <c r="Z246" i="1"/>
  <c r="AE246" i="1"/>
  <c r="AW246" i="1"/>
  <c r="AZ246" i="1"/>
  <c r="BA246" i="1"/>
  <c r="BB246" i="1"/>
  <c r="BC246" i="1"/>
  <c r="Z248" i="1"/>
  <c r="AE248" i="1"/>
  <c r="AW248" i="1"/>
  <c r="Z249" i="1"/>
  <c r="AE249" i="1"/>
  <c r="AW249" i="1"/>
  <c r="Z250" i="1"/>
  <c r="AE250" i="1"/>
  <c r="AW250" i="1"/>
  <c r="Z251" i="1"/>
  <c r="AE251" i="1"/>
  <c r="AW251" i="1"/>
  <c r="Z252" i="1"/>
  <c r="AE252" i="1"/>
  <c r="AW252" i="1"/>
  <c r="Z253" i="1"/>
  <c r="AE253" i="1"/>
  <c r="AW253" i="1"/>
  <c r="BA253" i="1"/>
  <c r="Z254" i="1"/>
  <c r="AE254" i="1"/>
  <c r="AW254" i="1"/>
  <c r="Z255" i="1"/>
  <c r="AE255" i="1"/>
  <c r="AW255" i="1"/>
  <c r="Z256" i="1"/>
  <c r="AE256" i="1"/>
  <c r="AW256" i="1"/>
  <c r="Z257" i="1"/>
  <c r="AE257" i="1"/>
  <c r="AW257" i="1"/>
  <c r="Z258" i="1"/>
  <c r="AE258" i="1"/>
  <c r="AW258" i="1"/>
  <c r="Z259" i="1"/>
  <c r="AE259" i="1"/>
  <c r="AW259" i="1"/>
  <c r="Z260" i="1"/>
  <c r="AE260" i="1"/>
  <c r="AW260" i="1"/>
  <c r="Z261" i="1"/>
  <c r="AE261" i="1"/>
  <c r="AW261" i="1"/>
  <c r="Z262" i="1"/>
  <c r="AE262" i="1"/>
  <c r="AW262" i="1"/>
  <c r="Z263" i="1"/>
  <c r="AE263" i="1"/>
  <c r="AW263" i="1"/>
  <c r="AZ263" i="1"/>
  <c r="BA263" i="1"/>
  <c r="BC263" i="1"/>
  <c r="BD263" i="1"/>
  <c r="Z264" i="1"/>
  <c r="AE264" i="1"/>
  <c r="AW264" i="1"/>
  <c r="Z266" i="1"/>
  <c r="AE266" i="1"/>
  <c r="AW266" i="1"/>
  <c r="Z267" i="1"/>
  <c r="AE267" i="1"/>
  <c r="AW267" i="1"/>
  <c r="Z268" i="1"/>
  <c r="AE268" i="1"/>
  <c r="AW268" i="1"/>
  <c r="Z269" i="1"/>
  <c r="AE269" i="1"/>
  <c r="AW269" i="1"/>
  <c r="Z270" i="1"/>
  <c r="AE270" i="1"/>
  <c r="AW270" i="1"/>
  <c r="Z271" i="1"/>
  <c r="AE271" i="1"/>
  <c r="AW271" i="1"/>
  <c r="Z272" i="1"/>
  <c r="AE272" i="1"/>
  <c r="AW272" i="1"/>
  <c r="Z273" i="1"/>
  <c r="AE273" i="1"/>
  <c r="AW273" i="1"/>
  <c r="Z274" i="1"/>
  <c r="AE274" i="1"/>
  <c r="AW274" i="1"/>
  <c r="Z275" i="1"/>
  <c r="AE275" i="1"/>
  <c r="AW275" i="1"/>
  <c r="Z276" i="1"/>
  <c r="AE276" i="1"/>
  <c r="AW276" i="1"/>
  <c r="Z277" i="1"/>
  <c r="AE277" i="1"/>
  <c r="AW277" i="1"/>
  <c r="Z278" i="1"/>
  <c r="AE278" i="1"/>
  <c r="AW278" i="1"/>
  <c r="BA278" i="1"/>
  <c r="Z279" i="1"/>
  <c r="AE279" i="1"/>
  <c r="AW279" i="1"/>
  <c r="BA279" i="1"/>
  <c r="Z280" i="1"/>
  <c r="AE280" i="1"/>
  <c r="AW280" i="1"/>
  <c r="Z281" i="1"/>
  <c r="AE281" i="1"/>
  <c r="AW281" i="1"/>
  <c r="AZ281" i="1"/>
  <c r="BA281" i="1"/>
  <c r="Z282" i="1"/>
  <c r="AE282" i="1"/>
  <c r="AW282" i="1"/>
  <c r="BA282" i="1"/>
  <c r="Z283" i="1"/>
  <c r="AE283" i="1"/>
  <c r="AW283" i="1"/>
  <c r="Z284" i="1"/>
  <c r="AE284" i="1"/>
  <c r="AW284" i="1"/>
  <c r="BA284" i="1"/>
  <c r="Z285" i="1"/>
  <c r="AE285" i="1"/>
  <c r="AW285" i="1"/>
  <c r="Z286" i="1"/>
  <c r="AE286" i="1"/>
  <c r="AW286" i="1"/>
  <c r="Z287" i="1"/>
  <c r="AE287" i="1"/>
  <c r="AW287" i="1"/>
  <c r="Z288" i="1"/>
  <c r="AE288" i="1"/>
  <c r="AW288" i="1"/>
  <c r="BA288" i="1"/>
  <c r="BC288" i="1"/>
  <c r="Z289" i="1"/>
  <c r="AE289" i="1"/>
  <c r="AW289" i="1"/>
  <c r="Z290" i="1"/>
  <c r="AE290" i="1"/>
  <c r="AW290" i="1"/>
  <c r="Z291" i="1"/>
  <c r="AE291" i="1"/>
  <c r="AW291" i="1"/>
  <c r="Z292" i="1"/>
  <c r="AE292" i="1"/>
  <c r="AW292" i="1"/>
  <c r="Z293" i="1"/>
  <c r="AE293" i="1"/>
  <c r="AW293" i="1"/>
  <c r="Z294" i="1"/>
  <c r="AE294" i="1"/>
  <c r="AW294" i="1"/>
  <c r="Z295" i="1"/>
  <c r="AE295" i="1"/>
  <c r="AW295" i="1"/>
  <c r="Z296" i="1"/>
  <c r="AE296" i="1"/>
  <c r="AW296" i="1"/>
  <c r="Z297" i="1"/>
  <c r="AE297" i="1"/>
  <c r="AW297" i="1"/>
  <c r="Z298" i="1"/>
  <c r="AE298" i="1"/>
  <c r="AW298" i="1"/>
  <c r="Z299" i="1"/>
  <c r="AE299" i="1"/>
  <c r="AW299" i="1"/>
  <c r="Z300" i="1"/>
  <c r="AE300" i="1"/>
  <c r="AW300" i="1"/>
  <c r="Z301" i="1"/>
  <c r="AE301" i="1"/>
  <c r="AW301" i="1"/>
  <c r="Z302" i="1"/>
  <c r="AE302" i="1"/>
  <c r="AW302" i="1"/>
  <c r="Z303" i="1"/>
  <c r="AE303" i="1"/>
  <c r="AW303" i="1"/>
  <c r="Z304" i="1"/>
  <c r="AE304" i="1"/>
  <c r="AW304" i="1"/>
  <c r="Z305" i="1"/>
  <c r="AE305" i="1"/>
  <c r="AW305" i="1"/>
  <c r="Z306" i="1"/>
  <c r="AE306" i="1"/>
  <c r="AW306" i="1"/>
  <c r="Z307" i="1"/>
  <c r="AE307" i="1"/>
  <c r="AW307" i="1"/>
  <c r="Z308" i="1"/>
  <c r="AE308" i="1"/>
  <c r="AW308" i="1"/>
  <c r="Z309" i="1"/>
  <c r="AE309" i="1"/>
  <c r="AW309" i="1"/>
  <c r="Z310" i="1"/>
  <c r="AE310" i="1"/>
  <c r="AW310" i="1"/>
  <c r="AX311" i="1"/>
  <c r="AY311" i="1"/>
  <c r="Z24" i="1" l="1"/>
  <c r="BD311" i="1"/>
  <c r="BA311" i="1"/>
  <c r="BC311" i="1"/>
  <c r="AZ311" i="1"/>
  <c r="AW311" i="1"/>
  <c r="AE311" i="1"/>
  <c r="Z311" i="1"/>
  <c r="H119" i="4" l="1"/>
  <c r="V119" i="4"/>
  <c r="Q119" i="4"/>
  <c r="W119" i="4"/>
  <c r="L119" i="4"/>
  <c r="U119" i="4"/>
  <c r="I119" i="4"/>
  <c r="T119" i="4"/>
  <c r="S119" i="4"/>
  <c r="O119" i="4"/>
  <c r="P119" i="4"/>
  <c r="R119" i="4"/>
  <c r="N119" i="4"/>
  <c r="M119" i="4"/>
  <c r="K119" i="4"/>
  <c r="J119" i="4"/>
  <c r="G1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Guayazan</author>
    <author>Interventoría</author>
  </authors>
  <commentList>
    <comment ref="L8" authorId="0" shapeId="0" xr:uid="{C81E48A5-009B-704B-BEFC-3AB0F1228269}">
      <text>
        <r>
          <rPr>
            <b/>
            <sz val="9"/>
            <color rgb="FF000000"/>
            <rFont val="Tahoma"/>
            <family val="2"/>
          </rPr>
          <t>suspendida mediante acta  32 de 2022.</t>
        </r>
      </text>
    </comment>
    <comment ref="AH8" authorId="0" shapeId="0" xr:uid="{6EC35464-6787-7B45-958A-773E12ACA367}">
      <text>
        <r>
          <rPr>
            <b/>
            <sz val="9"/>
            <color indexed="81"/>
            <rFont val="Tahoma"/>
            <family val="2"/>
          </rPr>
          <t>se unificaron las UTR2 y TR3 
REQ000000790214</t>
        </r>
      </text>
    </comment>
    <comment ref="U13" authorId="0" shapeId="0" xr:uid="{02AE963D-88C2-274F-99C3-C7BE11E36637}">
      <text>
        <r>
          <rPr>
            <b/>
            <sz val="9"/>
            <color rgb="FF000000"/>
            <rFont val="Tahoma"/>
            <family val="2"/>
          </rPr>
          <t>Suspendida mediante acta 73 del 2022</t>
        </r>
      </text>
    </comment>
    <comment ref="V13" authorId="0" shapeId="0" xr:uid="{32CBF125-82E0-5F4A-8EFE-6AC47A10E5EC}">
      <text>
        <r>
          <rPr>
            <b/>
            <sz val="9"/>
            <color rgb="FF000000"/>
            <rFont val="Tahoma"/>
            <family val="2"/>
          </rPr>
          <t xml:space="preserve">REQ0000001061850
</t>
        </r>
        <r>
          <rPr>
            <b/>
            <sz val="9"/>
            <color rgb="FF000000"/>
            <rFont val="Tahoma"/>
            <family val="2"/>
          </rPr>
          <t>capacidad</t>
        </r>
      </text>
    </comment>
    <comment ref="BB27" authorId="0" shapeId="0" xr:uid="{804BB782-AFB0-1143-9C53-BD7842CF205D}">
      <text>
        <r>
          <rPr>
            <b/>
            <sz val="9"/>
            <color rgb="FF000000"/>
            <rFont val="Tahoma"/>
            <family val="2"/>
          </rPr>
          <t xml:space="preserve">suspendido mediante acta 100 de 2021 </t>
        </r>
      </text>
    </comment>
    <comment ref="U37" authorId="0" shapeId="0" xr:uid="{9DDE9D66-E0E9-BE45-BE6F-C2C87D16AE12}">
      <text>
        <r>
          <rPr>
            <b/>
            <sz val="9"/>
            <color rgb="FF000000"/>
            <rFont val="Tahoma"/>
            <family val="2"/>
          </rPr>
          <t>Se suspenden 3kVA mediante REQ1177550</t>
        </r>
      </text>
    </comment>
    <comment ref="AO37" authorId="0" shapeId="0" xr:uid="{0E967B55-6237-9240-95FD-9E711AF9C3F0}">
      <text>
        <r>
          <rPr>
            <b/>
            <sz val="9"/>
            <color rgb="FF000000"/>
            <rFont val="Tahoma"/>
            <family val="2"/>
          </rPr>
          <t xml:space="preserve">Ingresa por capacidad 
</t>
        </r>
        <r>
          <rPr>
            <b/>
            <sz val="9"/>
            <color rgb="FF000000"/>
            <rFont val="Tahoma"/>
            <family val="2"/>
          </rPr>
          <t>REQ000000650458</t>
        </r>
      </text>
    </comment>
    <comment ref="P69" authorId="0" shapeId="0" xr:uid="{439F0BEA-DABC-3641-9B01-3C73374AE76B}">
      <text>
        <r>
          <rPr>
            <b/>
            <sz val="9"/>
            <color rgb="FF000000"/>
            <rFont val="Tahoma"/>
            <family val="2"/>
          </rPr>
          <t xml:space="preserve">capciadad
</t>
        </r>
        <r>
          <rPr>
            <b/>
            <sz val="9"/>
            <color rgb="FF000000"/>
            <rFont val="Tahoma"/>
            <family val="2"/>
          </rPr>
          <t>REQ000000888609</t>
        </r>
      </text>
    </comment>
    <comment ref="G80" authorId="0" shapeId="0" xr:uid="{C0073532-E6CA-CF42-8A67-A67D09F6C43D}">
      <text>
        <r>
          <rPr>
            <b/>
            <sz val="9"/>
            <color rgb="FF000000"/>
            <rFont val="Tahoma"/>
            <family val="2"/>
          </rPr>
          <t xml:space="preserve">se reactivo 
</t>
        </r>
        <r>
          <rPr>
            <b/>
            <sz val="9"/>
            <color rgb="FF000000"/>
            <rFont val="Tahoma"/>
            <family val="2"/>
          </rPr>
          <t>REQ0000001197459</t>
        </r>
      </text>
    </comment>
    <comment ref="X83" authorId="1" shapeId="0" xr:uid="{380A8912-D17A-5C4A-B52D-22B7B01A7B45}">
      <text>
        <r>
          <rPr>
            <b/>
            <sz val="9"/>
            <color rgb="FF000000"/>
            <rFont val="Tahoma"/>
            <family val="2"/>
          </rPr>
          <t>Interventoría: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Entra por capacidad REQ000000225232
</t>
        </r>
      </text>
    </comment>
    <comment ref="AN83" authorId="1" shapeId="0" xr:uid="{CA8BB1B4-ADF7-C544-A873-B907585F6A66}">
      <text>
        <r>
          <rPr>
            <b/>
            <sz val="9"/>
            <color rgb="FF000000"/>
            <rFont val="Tahoma"/>
            <family val="2"/>
          </rPr>
          <t>Interventoría: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Ent5ra ppor capacidad REQ000000225232</t>
        </r>
      </text>
    </comment>
    <comment ref="K90" authorId="0" shapeId="0" xr:uid="{14411BE8-54E7-8D46-A6F7-B36A500DA110}">
      <text>
        <r>
          <rPr>
            <b/>
            <sz val="9"/>
            <color rgb="FF000000"/>
            <rFont val="Tahoma"/>
            <family val="2"/>
          </rPr>
          <t>suspendida mediante acta 36 de 2022,</t>
        </r>
      </text>
    </comment>
    <comment ref="L90" authorId="0" shapeId="0" xr:uid="{45081503-1368-404B-9BAF-328BCE621E99}">
      <text>
        <r>
          <rPr>
            <b/>
            <sz val="9"/>
            <color rgb="FF000000"/>
            <rFont val="Tahoma"/>
            <family val="2"/>
          </rPr>
          <t>suspendida medinate el REQ000000944808</t>
        </r>
      </text>
    </comment>
    <comment ref="AI90" authorId="0" shapeId="0" xr:uid="{42F59228-D17E-504B-8C72-3EC61C9C0814}">
      <text>
        <r>
          <rPr>
            <b/>
            <sz val="9"/>
            <color indexed="81"/>
            <rFont val="Tahoma"/>
            <family val="2"/>
          </rPr>
          <t>suspendida mediante acta 36 de 2022</t>
        </r>
      </text>
    </comment>
    <comment ref="F109" authorId="0" shapeId="0" xr:uid="{51DECD44-7877-BF42-9AB4-E4EADF320B95}">
      <text>
        <r>
          <rPr>
            <b/>
            <sz val="9"/>
            <color rgb="FF000000"/>
            <rFont val="Tahoma"/>
            <family val="2"/>
          </rPr>
          <t>REQ000000774521</t>
        </r>
      </text>
    </comment>
    <comment ref="AH118" authorId="0" shapeId="0" xr:uid="{3F1392AE-9751-8248-AA60-6E299C76B8AE}">
      <text>
        <r>
          <rPr>
            <b/>
            <sz val="9"/>
            <color rgb="FF000000"/>
            <rFont val="Tahoma"/>
            <family val="2"/>
          </rPr>
          <t xml:space="preserve">Ingresa por capacidad 
</t>
        </r>
        <r>
          <rPr>
            <b/>
            <sz val="9"/>
            <color rgb="FF000000"/>
            <rFont val="Tahoma"/>
            <family val="2"/>
          </rPr>
          <t>REQ000000660621</t>
        </r>
      </text>
    </comment>
    <comment ref="K119" authorId="0" shapeId="0" xr:uid="{63BA5700-EF26-6744-8F97-D82AD2883E6F}">
      <text>
        <r>
          <rPr>
            <b/>
            <sz val="9"/>
            <color rgb="FF000000"/>
            <rFont val="Tahoma"/>
            <family val="2"/>
          </rPr>
          <t xml:space="preserve">suspendida medainte comunicado 01-9-2023-001836 
</t>
        </r>
        <r>
          <rPr>
            <b/>
            <sz val="9"/>
            <color rgb="FF000000"/>
            <rFont val="Tahoma"/>
            <family val="2"/>
          </rPr>
          <t xml:space="preserve">del 20-01-2023
</t>
        </r>
      </text>
    </comment>
    <comment ref="G122" authorId="0" shapeId="0" xr:uid="{99C0FBDE-7D73-6343-9209-52B7529B3BAC}">
      <text>
        <r>
          <rPr>
            <b/>
            <sz val="9"/>
            <color indexed="81"/>
            <rFont val="Tahoma"/>
            <family val="2"/>
          </rPr>
          <t>suspendida mediante acta 38 de 2022</t>
        </r>
      </text>
    </comment>
    <comment ref="AJ124" authorId="1" shapeId="0" xr:uid="{FCF9C75C-5513-E840-99BD-18469BAB9FF6}">
      <text>
        <r>
          <rPr>
            <b/>
            <sz val="9"/>
            <color rgb="FF000000"/>
            <rFont val="Tahoma"/>
            <family val="2"/>
          </rPr>
          <t>Interventoría: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Suspendida  en acta 75 de 2020.</t>
        </r>
      </text>
    </comment>
    <comment ref="H129" authorId="1" shapeId="0" xr:uid="{BDBF65B2-D46B-AD45-B20F-B04F297F21F5}">
      <text>
        <r>
          <rPr>
            <b/>
            <sz val="9"/>
            <color rgb="FF000000"/>
            <rFont val="Tahoma"/>
            <family val="2"/>
          </rPr>
          <t>Interventoría: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suspendida mediante acta 87 de 2020</t>
        </r>
      </text>
    </comment>
    <comment ref="I129" authorId="1" shapeId="0" xr:uid="{FAA223CE-FB3E-5F47-BFB6-C12714A7265E}">
      <text>
        <r>
          <rPr>
            <b/>
            <sz val="9"/>
            <color rgb="FF000000"/>
            <rFont val="Tahoma"/>
            <family val="2"/>
          </rPr>
          <t>Interventoría: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suspendida mediante acta 87 de 2020</t>
        </r>
      </text>
    </comment>
    <comment ref="AG129" authorId="1" shapeId="0" xr:uid="{FA999FBD-DE72-D143-A43A-175AB61BE3A2}">
      <text>
        <r>
          <rPr>
            <b/>
            <sz val="9"/>
            <color indexed="81"/>
            <rFont val="Tahoma"/>
            <family val="2"/>
          </rPr>
          <t>Interventoría:</t>
        </r>
        <r>
          <rPr>
            <sz val="9"/>
            <color indexed="81"/>
            <rFont val="Tahoma"/>
            <family val="2"/>
          </rPr>
          <t xml:space="preserve">
suspendida mediante acta 87 de 2020</t>
        </r>
      </text>
    </comment>
    <comment ref="AF131" authorId="0" shapeId="0" xr:uid="{EA4D0F00-B94B-F548-B636-040EBD837E6A}">
      <text>
        <r>
          <rPr>
            <b/>
            <sz val="9"/>
            <color indexed="81"/>
            <rFont val="Tahoma"/>
            <family val="2"/>
          </rPr>
          <t>suspendida mediante acta 16 del 09 de marzo de 2021</t>
        </r>
      </text>
    </comment>
    <comment ref="G133" authorId="1" shapeId="0" xr:uid="{43AD51B1-FE87-3648-8F1B-15ED03A93008}">
      <text>
        <r>
          <rPr>
            <b/>
            <sz val="9"/>
            <color indexed="81"/>
            <rFont val="Tahoma"/>
            <family val="2"/>
          </rPr>
          <t>Interventoría:</t>
        </r>
        <r>
          <rPr>
            <sz val="9"/>
            <color indexed="81"/>
            <rFont val="Tahoma"/>
            <family val="2"/>
          </rPr>
          <t xml:space="preserve">
Suspendida mediante
REQ000000276705</t>
        </r>
      </text>
    </comment>
    <comment ref="T133" authorId="1" shapeId="0" xr:uid="{A86FA2E6-C758-6B4F-B89C-9A2063CD113C}">
      <text>
        <r>
          <rPr>
            <b/>
            <sz val="9"/>
            <color indexed="81"/>
            <rFont val="Tahoma"/>
            <family val="2"/>
          </rPr>
          <t>Interventoría:</t>
        </r>
        <r>
          <rPr>
            <sz val="9"/>
            <color indexed="81"/>
            <rFont val="Tahoma"/>
            <family val="2"/>
          </rPr>
          <t xml:space="preserve">
Ingresa por capacidad mediante el REQ000000255059</t>
        </r>
      </text>
    </comment>
    <comment ref="AA133" authorId="1" shapeId="0" xr:uid="{6B68FC7F-A247-0E46-984D-5CBFE4D503BF}">
      <text>
        <r>
          <rPr>
            <b/>
            <sz val="9"/>
            <color indexed="81"/>
            <rFont val="Tahoma"/>
            <family val="2"/>
          </rPr>
          <t>Interventoría:</t>
        </r>
        <r>
          <rPr>
            <sz val="9"/>
            <color indexed="81"/>
            <rFont val="Tahoma"/>
            <family val="2"/>
          </rPr>
          <t xml:space="preserve">
suspendida mediante REQ000000276705</t>
        </r>
      </text>
    </comment>
    <comment ref="AI133" authorId="0" shapeId="0" xr:uid="{60A09300-9106-6948-9939-16D14EC844DD}">
      <text>
        <r>
          <rPr>
            <b/>
            <sz val="9"/>
            <color indexed="81"/>
            <rFont val="Tahoma"/>
            <family val="2"/>
          </rPr>
          <t xml:space="preserve">se suspendio con el REQ1019367
</t>
        </r>
      </text>
    </comment>
    <comment ref="AJ133" authorId="0" shapeId="0" xr:uid="{5206E5E0-DB6E-0747-9C04-6B02BB8CEDCB}">
      <text>
        <r>
          <rPr>
            <b/>
            <sz val="9"/>
            <color indexed="81"/>
            <rFont val="Tahoma"/>
            <family val="2"/>
          </rPr>
          <t>SUSPENDIDA MEDIANTE ACTA Nro 63 de 2022</t>
        </r>
      </text>
    </comment>
    <comment ref="AM133" authorId="1" shapeId="0" xr:uid="{9D7275A9-F4AD-9742-A5E4-5C2EBE1E1E79}">
      <text>
        <r>
          <rPr>
            <b/>
            <sz val="9"/>
            <color indexed="81"/>
            <rFont val="Tahoma"/>
            <family val="2"/>
          </rPr>
          <t>Interventoría:</t>
        </r>
        <r>
          <rPr>
            <sz val="9"/>
            <color indexed="81"/>
            <rFont val="Tahoma"/>
            <family val="2"/>
          </rPr>
          <t xml:space="preserve">
Ingresa por capacidad mediante el REQ000000255059
</t>
        </r>
      </text>
    </comment>
    <comment ref="AN133" authorId="1" shapeId="0" xr:uid="{35C0982A-25FE-4D44-8017-70505E689505}">
      <text>
        <r>
          <rPr>
            <b/>
            <sz val="9"/>
            <color indexed="81"/>
            <rFont val="Tahoma"/>
            <family val="2"/>
          </rPr>
          <t>Interventoría:</t>
        </r>
        <r>
          <rPr>
            <sz val="9"/>
            <color indexed="81"/>
            <rFont val="Tahoma"/>
            <family val="2"/>
          </rPr>
          <t xml:space="preserve">
Ingresa por capacidad mediante el REQ000000255059
</t>
        </r>
      </text>
    </comment>
    <comment ref="L160" authorId="0" shapeId="0" xr:uid="{3E22D087-4AAD-B047-9853-75E55A6A4E56}">
      <text>
        <r>
          <rPr>
            <b/>
            <sz val="9"/>
            <color indexed="81"/>
            <rFont val="Tahoma"/>
            <family val="2"/>
          </rPr>
          <t>suspendida mediante el 1-9-2022-047144</t>
        </r>
      </text>
    </comment>
    <comment ref="F164" authorId="0" shapeId="0" xr:uid="{354E4085-BC2F-944E-8F95-4E290717EA90}">
      <text>
        <r>
          <rPr>
            <b/>
            <sz val="9"/>
            <color rgb="FF000000"/>
            <rFont val="Tahoma"/>
            <family val="2"/>
          </rPr>
          <t>suspendida mediante REQ0000001025163</t>
        </r>
      </text>
    </comment>
    <comment ref="G164" authorId="0" shapeId="0" xr:uid="{4A9E6948-87F5-1440-A3E5-D85DAB096C2B}">
      <text>
        <r>
          <rPr>
            <b/>
            <sz val="9"/>
            <color rgb="FF000000"/>
            <rFont val="Tahoma"/>
            <family val="2"/>
          </rPr>
          <t>suspendida mediante REQ0000001025163</t>
        </r>
      </text>
    </comment>
    <comment ref="AF164" authorId="0" shapeId="0" xr:uid="{B8ADE156-42DE-4B44-BE68-7F5663BE1CCD}">
      <text>
        <r>
          <rPr>
            <b/>
            <sz val="9"/>
            <color rgb="FF000000"/>
            <rFont val="Tahoma"/>
            <family val="2"/>
          </rPr>
          <t>SE UNIFICARON MEDIANTE REQ1025163</t>
        </r>
      </text>
    </comment>
    <comment ref="AG164" authorId="0" shapeId="0" xr:uid="{6EF5E24F-0D55-514C-9DB9-38C4632E8873}">
      <text>
        <r>
          <rPr>
            <b/>
            <sz val="9"/>
            <color indexed="81"/>
            <rFont val="Tahoma"/>
            <family val="2"/>
          </rPr>
          <t xml:space="preserve">SE UNIFICARON MEDIANTE REQ1025163
</t>
        </r>
      </text>
    </comment>
    <comment ref="G176" authorId="1" shapeId="0" xr:uid="{0998EEBF-3746-6746-80C2-31351F7E833F}">
      <text>
        <r>
          <rPr>
            <b/>
            <sz val="9"/>
            <color indexed="81"/>
            <rFont val="Tahoma"/>
            <family val="2"/>
          </rPr>
          <t>Interventoría:</t>
        </r>
        <r>
          <rPr>
            <sz val="9"/>
            <color indexed="81"/>
            <rFont val="Tahoma"/>
            <family val="2"/>
          </rPr>
          <t xml:space="preserve">
suspendida por filtraciones de agua.</t>
        </r>
      </text>
    </comment>
    <comment ref="I184" authorId="0" shapeId="0" xr:uid="{1FA0FBC6-0FDC-8D48-AACB-5E39B4646EFF}">
      <text>
        <r>
          <rPr>
            <b/>
            <sz val="9"/>
            <color indexed="81"/>
            <rFont val="Tahoma"/>
            <family val="2"/>
          </rPr>
          <t>Suaspendida medainte REQ937913</t>
        </r>
      </text>
    </comment>
    <comment ref="K184" authorId="0" shapeId="0" xr:uid="{7F1AB397-ECC8-8143-9A35-D2BF6DA4F021}">
      <text>
        <r>
          <rPr>
            <b/>
            <sz val="9"/>
            <color indexed="81"/>
            <rFont val="Tahoma"/>
            <family val="2"/>
          </rPr>
          <t>Suspendida REQ000000849766</t>
        </r>
      </text>
    </comment>
    <comment ref="N184" authorId="0" shapeId="0" xr:uid="{643A82D3-ABB1-1243-AC7E-33A798384564}">
      <text>
        <r>
          <rPr>
            <b/>
            <sz val="9"/>
            <color rgb="FF000000"/>
            <rFont val="Tahoma"/>
            <family val="2"/>
          </rPr>
          <t>Suspendida medainate REQ937913</t>
        </r>
      </text>
    </comment>
    <comment ref="O184" authorId="0" shapeId="0" xr:uid="{C74C66BF-ECC0-4C4A-99AF-56F25E412428}">
      <text>
        <r>
          <rPr>
            <b/>
            <sz val="9"/>
            <color rgb="FF000000"/>
            <rFont val="Tahoma"/>
            <family val="2"/>
          </rPr>
          <t>Suspendida medainate REQ937913</t>
        </r>
      </text>
    </comment>
    <comment ref="P184" authorId="0" shapeId="0" xr:uid="{D4971EDD-5592-FA44-86B4-E4AB43200435}">
      <text>
        <r>
          <rPr>
            <b/>
            <sz val="9"/>
            <color rgb="FF000000"/>
            <rFont val="Tahoma"/>
            <family val="2"/>
          </rPr>
          <t>Suspendida medainate REQ937913</t>
        </r>
      </text>
    </comment>
    <comment ref="AJ184" authorId="0" shapeId="0" xr:uid="{5835A8F4-AC54-224F-B38E-0788FA309806}">
      <text>
        <r>
          <rPr>
            <b/>
            <sz val="9"/>
            <color rgb="FF000000"/>
            <rFont val="Tahoma"/>
            <family val="2"/>
          </rPr>
          <t>Suspendida medainate REQ937913</t>
        </r>
      </text>
    </comment>
    <comment ref="H186" authorId="0" shapeId="0" xr:uid="{F7DD63C2-1D1F-0A43-B0A4-28414EE1C590}">
      <text>
        <r>
          <rPr>
            <b/>
            <sz val="9"/>
            <color indexed="81"/>
            <rFont val="Tahoma"/>
            <family val="2"/>
          </rPr>
          <t>suspendida mediante acta 28 de 2021</t>
        </r>
      </text>
    </comment>
    <comment ref="J186" authorId="0" shapeId="0" xr:uid="{D2C1CF72-8CE2-6944-99B1-46D26D6A9CC3}">
      <text>
        <r>
          <rPr>
            <b/>
            <sz val="9"/>
            <color indexed="81"/>
            <rFont val="Tahoma"/>
            <family val="2"/>
          </rPr>
          <t xml:space="preserve">Suspendida mediante comnicado 1-9-2022-052468
</t>
        </r>
      </text>
    </comment>
    <comment ref="AH186" authorId="0" shapeId="0" xr:uid="{3EE99965-A03A-8947-8418-3664E6AF3B09}">
      <text>
        <r>
          <rPr>
            <b/>
            <sz val="9"/>
            <color indexed="81"/>
            <rFont val="Tahoma"/>
            <family val="2"/>
          </rPr>
          <t>suspendido mediante acta 28 de 2021</t>
        </r>
      </text>
    </comment>
    <comment ref="I188" authorId="0" shapeId="0" xr:uid="{A14F23B5-0A8F-F24C-9EFF-8F9E8B8EDBE4}">
      <text>
        <r>
          <rPr>
            <b/>
            <sz val="9"/>
            <color rgb="FF000000"/>
            <rFont val="Tahoma"/>
            <family val="2"/>
          </rPr>
          <t xml:space="preserve">REQ000000865258
</t>
        </r>
        <r>
          <rPr>
            <b/>
            <sz val="9"/>
            <color rgb="FF000000"/>
            <rFont val="Tahoma"/>
            <family val="2"/>
          </rPr>
          <t>ingresa por capacidad</t>
        </r>
      </text>
    </comment>
    <comment ref="AF201" authorId="0" shapeId="0" xr:uid="{3D9DA85C-3C2B-394B-BE86-329CA41540BB}">
      <text>
        <r>
          <rPr>
            <b/>
            <sz val="9"/>
            <color rgb="FF000000"/>
            <rFont val="Tahoma"/>
            <family val="2"/>
          </rPr>
          <t>Se unificaron 2 UTR de 10 en el REQ 1015575</t>
        </r>
      </text>
    </comment>
    <comment ref="AI209" authorId="0" shapeId="0" xr:uid="{C501A76B-6593-6D4A-ABCC-13A28B1FAEDB}">
      <text>
        <r>
          <rPr>
            <b/>
            <sz val="9"/>
            <color indexed="81"/>
            <rFont val="Tahoma"/>
            <family val="2"/>
          </rPr>
          <t>Ingresa por capacidad 598141</t>
        </r>
      </text>
    </comment>
    <comment ref="AG223" authorId="0" shapeId="0" xr:uid="{9521FB31-0562-1E45-B8D3-A1D7AB522C37}">
      <text>
        <r>
          <rPr>
            <b/>
            <sz val="9"/>
            <color indexed="81"/>
            <rFont val="Tahoma"/>
            <family val="2"/>
          </rPr>
          <t>SENA no ha permitido el ingreso</t>
        </r>
      </text>
    </comment>
    <comment ref="G233" authorId="0" shapeId="0" xr:uid="{3A837BB4-F8ED-654B-84B6-7E6DCD82935A}">
      <text>
        <r>
          <rPr>
            <b/>
            <sz val="9"/>
            <color indexed="81"/>
            <rFont val="Tahoma"/>
            <family val="2"/>
          </rPr>
          <t>Suspendida REQ751588</t>
        </r>
      </text>
    </comment>
    <comment ref="AF239" authorId="1" shapeId="0" xr:uid="{A79A8D07-D51F-7C42-8D75-196C0AD01BE0}">
      <text>
        <r>
          <rPr>
            <b/>
            <sz val="9"/>
            <color indexed="81"/>
            <rFont val="Tahoma"/>
            <family val="2"/>
          </rPr>
          <t>Interventoría:</t>
        </r>
        <r>
          <rPr>
            <sz val="9"/>
            <color indexed="81"/>
            <rFont val="Tahoma"/>
            <family val="2"/>
          </rPr>
          <t xml:space="preserve">
no es ta instalada por problemas de acometida.
</t>
        </r>
      </text>
    </comment>
    <comment ref="AF258" authorId="0" shapeId="0" xr:uid="{84055AE0-84D1-B04D-8A3D-DBBA117ADB47}">
      <text>
        <r>
          <rPr>
            <b/>
            <sz val="9"/>
            <color rgb="FF000000"/>
            <rFont val="Tahoma"/>
            <family val="2"/>
          </rPr>
          <t>capacidad REQ000000563471</t>
        </r>
      </text>
    </comment>
    <comment ref="AF282" authorId="0" shapeId="0" xr:uid="{B3B29EA9-813B-E241-884A-99AE18A32764}">
      <text>
        <r>
          <rPr>
            <b/>
            <sz val="9"/>
            <color rgb="FF000000"/>
            <rFont val="Tahoma"/>
            <family val="2"/>
          </rPr>
          <t xml:space="preserve">Ingresa por capacidad REQ606650
</t>
        </r>
      </text>
    </comment>
    <comment ref="AF284" authorId="0" shapeId="0" xr:uid="{1B788102-17A3-8644-842E-BB51175AAF4E}">
      <text>
        <r>
          <rPr>
            <b/>
            <sz val="9"/>
            <color indexed="81"/>
            <rFont val="Tahoma"/>
            <family val="2"/>
          </rPr>
          <t>Ingresa por capacidad REQ000000669519</t>
        </r>
      </text>
    </comment>
  </commentList>
</comments>
</file>

<file path=xl/sharedStrings.xml><?xml version="1.0" encoding="utf-8"?>
<sst xmlns="http://schemas.openxmlformats.org/spreadsheetml/2006/main" count="7880" uniqueCount="1920">
  <si>
    <t>ID</t>
  </si>
  <si>
    <t>REGIONAL</t>
  </si>
  <si>
    <t>NOMBRE DE LA SEDE</t>
  </si>
  <si>
    <t>MUNICIPIO</t>
  </si>
  <si>
    <t>DIRECCIÓN</t>
  </si>
  <si>
    <t>UPS 1</t>
  </si>
  <si>
    <t>UPS 2</t>
  </si>
  <si>
    <t>UPS 3</t>
  </si>
  <si>
    <t>UPS 4</t>
  </si>
  <si>
    <t>UPS 5</t>
  </si>
  <si>
    <t>UPS 6</t>
  </si>
  <si>
    <t>UPS 7</t>
  </si>
  <si>
    <t>UPS 8</t>
  </si>
  <si>
    <t>UPS 9</t>
  </si>
  <si>
    <t>UPS 10</t>
  </si>
  <si>
    <t>UPS 11</t>
  </si>
  <si>
    <t>UPS 12</t>
  </si>
  <si>
    <t>UPS 13</t>
  </si>
  <si>
    <t>UPS 14</t>
  </si>
  <si>
    <t>UPS 15</t>
  </si>
  <si>
    <t>UPS 16</t>
  </si>
  <si>
    <t>UPS 17</t>
  </si>
  <si>
    <t>UPS 18</t>
  </si>
  <si>
    <t>UPS 19</t>
  </si>
  <si>
    <t>UPS 20</t>
  </si>
  <si>
    <t>UPS 1 
SENA</t>
  </si>
  <si>
    <t>UPS 2 
SENA</t>
  </si>
  <si>
    <t>UPS 3 
SENA</t>
  </si>
  <si>
    <t>UPS 4
SENA</t>
  </si>
  <si>
    <t>UTR 1</t>
  </si>
  <si>
    <t>UTR 2</t>
  </si>
  <si>
    <t>UTR 3</t>
  </si>
  <si>
    <t>UTR 4</t>
  </si>
  <si>
    <t>UTR 5</t>
  </si>
  <si>
    <t>UTR 6</t>
  </si>
  <si>
    <t>UTR 7</t>
  </si>
  <si>
    <t>UTR 8</t>
  </si>
  <si>
    <t>UTR 9</t>
  </si>
  <si>
    <t>UTR 10</t>
  </si>
  <si>
    <t>UTR 11</t>
  </si>
  <si>
    <t>UTR 12</t>
  </si>
  <si>
    <t>UTR 13</t>
  </si>
  <si>
    <t>UTR 14</t>
  </si>
  <si>
    <t>UTR 15</t>
  </si>
  <si>
    <t>UTR 16</t>
  </si>
  <si>
    <t>Dirección General</t>
  </si>
  <si>
    <t>Bogotá</t>
  </si>
  <si>
    <t>Calle 57 # 8-69</t>
  </si>
  <si>
    <t>Antioquia</t>
  </si>
  <si>
    <t>Regional</t>
  </si>
  <si>
    <t>Regional Antioquia</t>
  </si>
  <si>
    <t>Medellín</t>
  </si>
  <si>
    <t>Calle 51 # 57-70</t>
  </si>
  <si>
    <t>Tecnoparque Colombia Nodo Medellín</t>
  </si>
  <si>
    <t>Carrera 46 No. 56-11 pisos 6 y 7, Torre Argos</t>
  </si>
  <si>
    <t>Centro de los Recursos Naturales Renovables - la Salada</t>
  </si>
  <si>
    <t>Caldas</t>
  </si>
  <si>
    <t>Km 6 Vía a la Pintada Caldas Antioquia</t>
  </si>
  <si>
    <t>Complejo Tecnológico, Turístico y Agroindustrial del Occidente Antioqueño</t>
  </si>
  <si>
    <t>Santa Fe de  Antioquia</t>
  </si>
  <si>
    <t>Calle 11 Nro. 12-42</t>
  </si>
  <si>
    <t>Centro del Diseño y Manufactura de Cuero - Complejo Sur</t>
  </si>
  <si>
    <t>Itagüí</t>
  </si>
  <si>
    <t>Cl.63  58B-03  Itagui-Calatrava</t>
  </si>
  <si>
    <t>Centro para el Desarrollo del Hábitat y la Construcción</t>
  </si>
  <si>
    <t>Diag.104  69-120 El pedregal</t>
  </si>
  <si>
    <t>Complejo Tecnológico para la Gestión Agroempresarial</t>
  </si>
  <si>
    <t>Caucasia</t>
  </si>
  <si>
    <t>Calle 31 Carrera 16 Diagonal al Hospital CUP</t>
  </si>
  <si>
    <t>Santa Rosa de Osos</t>
  </si>
  <si>
    <t>Carrera 29 No. 25-27</t>
  </si>
  <si>
    <t>Complejo Tecnológico Minero Agroempresarial</t>
  </si>
  <si>
    <t>Puerto Berrio</t>
  </si>
  <si>
    <t>Calle 43 No. 20 - 137</t>
  </si>
  <si>
    <t>Sede Cisneros</t>
  </si>
  <si>
    <t>Cisneros</t>
  </si>
  <si>
    <t>Calle 18 No. 17-61</t>
  </si>
  <si>
    <t>Centro de la Innovación, la Agroindustria y la Aviación</t>
  </si>
  <si>
    <t>Rionegro</t>
  </si>
  <si>
    <t>Cra 48 # 49-62 Casa de la constitución</t>
  </si>
  <si>
    <t>Sede Sonsón</t>
  </si>
  <si>
    <t>Sonsón</t>
  </si>
  <si>
    <t>Calle 10 No. 1-21 Barrio Chagualito</t>
  </si>
  <si>
    <t>Tecno parque Nodo Rionegro (Escuela Gastronómica)</t>
  </si>
  <si>
    <t>VEREDA LA BODEGA, ZONA FRANCA RIONEGRO BODEGA 15</t>
  </si>
  <si>
    <t>Tecno parque Colombia Nodo Urabá</t>
  </si>
  <si>
    <t>Apartadó</t>
  </si>
  <si>
    <t>Kilometro 1 Salida Turbo</t>
  </si>
  <si>
    <t>Atlántico</t>
  </si>
  <si>
    <t>Regional Atlántico</t>
  </si>
  <si>
    <t>Barranquilla</t>
  </si>
  <si>
    <t>Carrera 43  42-40 Piso 11</t>
  </si>
  <si>
    <t>Centro para el Desarrollo Agroecológico y Agroindustrial</t>
  </si>
  <si>
    <t>Sabanalarga</t>
  </si>
  <si>
    <t xml:space="preserve">Calle 9  19-120 </t>
  </si>
  <si>
    <t>Centro Nacional Colombo Alemán</t>
  </si>
  <si>
    <t>Calle 30  3E-164</t>
  </si>
  <si>
    <t>Distrito Capital</t>
  </si>
  <si>
    <t>Regional Distrito Capital</t>
  </si>
  <si>
    <t>Carrera 13 No 65-10</t>
  </si>
  <si>
    <t>Subsede Centro de Formación de Talento Humano en Salud – San Antonio</t>
  </si>
  <si>
    <t>Carrera 18 No 2A-18 Sur</t>
  </si>
  <si>
    <t>Centro de electricidad, electrónica y Telecomunicaciones - Complejo Sur</t>
  </si>
  <si>
    <t>Avenida 30 No 17B-25 Sur</t>
  </si>
  <si>
    <t>Centro de Gestión Industrial - Complejo Paloquemao</t>
  </si>
  <si>
    <t>Carrera 31 No 14-20</t>
  </si>
  <si>
    <t>Sede Prial</t>
  </si>
  <si>
    <t>Carrera 32 No. 14 - 25</t>
  </si>
  <si>
    <t>Sede Álamos - Plantas Agroindustriales</t>
  </si>
  <si>
    <t>Carrera 89A No. 64C - 33</t>
  </si>
  <si>
    <t>Centro de Formación de Talento Humano En Salud</t>
  </si>
  <si>
    <t>Carrera 6 No. 45 - 52</t>
  </si>
  <si>
    <t>Sede Sena Salud</t>
  </si>
  <si>
    <t>Carrera 7 No. 34 - 56</t>
  </si>
  <si>
    <t>Centro de Gestión Administrativa</t>
  </si>
  <si>
    <t>Avenida Carracas No 13-88</t>
  </si>
  <si>
    <t>Sede - Onassis</t>
  </si>
  <si>
    <t>Tranv 82 # 44-37 sur</t>
  </si>
  <si>
    <t>Sede - Fontibón</t>
  </si>
  <si>
    <t>Calle 19 A No. 96 C 32</t>
  </si>
  <si>
    <t>Sede - Usme</t>
  </si>
  <si>
    <t>Calle 91 Sur No. 01 B - 10 Este</t>
  </si>
  <si>
    <t>Sede - Meissen</t>
  </si>
  <si>
    <t>Carrera 18 B No. 62 - 28 Sur</t>
  </si>
  <si>
    <t>Centro de Tecnologías para la Construcción y la Madera</t>
  </si>
  <si>
    <t>Soacha</t>
  </si>
  <si>
    <t>Carrera 18 No 2A-18 Sur  Soacha</t>
  </si>
  <si>
    <t>Centro de Formación en Actividad Física y Cultura</t>
  </si>
  <si>
    <t>Transversal 78J No 41D-15 Sur Kennedy</t>
  </si>
  <si>
    <t>Servicio Médico Asistencial</t>
  </si>
  <si>
    <t>Diagonal 39 A Bis No.14 – 76 Teusaquillo</t>
  </si>
  <si>
    <t>Tecno parque Colombia Nodo Bogotá</t>
  </si>
  <si>
    <t>Calle 54 No. 10 - 39</t>
  </si>
  <si>
    <t>Centro de Gestión de Mercados, Logística y Tecnologías de la Información</t>
  </si>
  <si>
    <t>Calle 52 No 13-65</t>
  </si>
  <si>
    <t>Bolívar</t>
  </si>
  <si>
    <t>Sede Casa del Marqués</t>
  </si>
  <si>
    <t>Cartagena</t>
  </si>
  <si>
    <t>Plaza de la Aduana, Cartagena - Bolívar</t>
  </si>
  <si>
    <t>Regional Bolívar</t>
  </si>
  <si>
    <t xml:space="preserve">Ternera Km 1 Vía Turbaco </t>
  </si>
  <si>
    <t>Centro Internacional Náutico, Fluvial y Portuario</t>
  </si>
  <si>
    <t>Carretera Mamonal Km 5</t>
  </si>
  <si>
    <t>Centro para la Industria Petroquímica</t>
  </si>
  <si>
    <t>Avenida Pedro de Heredia, Sector Tesca</t>
  </si>
  <si>
    <t>SUBSEDE SAN PABLO</t>
  </si>
  <si>
    <t>San Pablo</t>
  </si>
  <si>
    <t>Sede de la Asociación de Palmicultores, San Pablo - Bolívar</t>
  </si>
  <si>
    <t>Sede Mompós</t>
  </si>
  <si>
    <t>Mompós</t>
  </si>
  <si>
    <t>Plaza de la Libertad -Palacio Municipal</t>
  </si>
  <si>
    <t>Mega sede el Pomar</t>
  </si>
  <si>
    <t>Cra 39 No.  72-025 Manrique</t>
  </si>
  <si>
    <t>Boyacá</t>
  </si>
  <si>
    <t>Sede Chiquinquirá</t>
  </si>
  <si>
    <t>Chiquinquirá</t>
  </si>
  <si>
    <t>Carrera 8a No14-64</t>
  </si>
  <si>
    <t>Sede Duitama - Ciudadela Industrial</t>
  </si>
  <si>
    <t>Duitama</t>
  </si>
  <si>
    <t>Ciudadela Industrial (Espacio del SENA)</t>
  </si>
  <si>
    <t>Regional Boyacá</t>
  </si>
  <si>
    <t>Sogamoso</t>
  </si>
  <si>
    <t>Carrera 12  55 A – 51</t>
  </si>
  <si>
    <t>Centro de Desarrollo Agropecuario y Agroindustrial</t>
  </si>
  <si>
    <t>Kilómetro 1 Vía Duitama - Pantano de Vargas</t>
  </si>
  <si>
    <t>Centro Minero</t>
  </si>
  <si>
    <t>Morca</t>
  </si>
  <si>
    <t>Vereda Morcá</t>
  </si>
  <si>
    <t>Centro de Gestión Administrativa y Fortalecimiento Empresarial</t>
  </si>
  <si>
    <t>Tunja</t>
  </si>
  <si>
    <t>Calle 19  12-29</t>
  </si>
  <si>
    <t>Sede Moniquirá</t>
  </si>
  <si>
    <t>Moniquirá</t>
  </si>
  <si>
    <t>Carrera 3A No 16 -02</t>
  </si>
  <si>
    <t>Servicio Público Empleo Tunja</t>
  </si>
  <si>
    <t>Carrera 9 No. 28 34</t>
  </si>
  <si>
    <t>Regional Caldas</t>
  </si>
  <si>
    <t>Manizales</t>
  </si>
  <si>
    <t>Kilómetro 10 Vía al Magdalena</t>
  </si>
  <si>
    <t>Spe Manizales</t>
  </si>
  <si>
    <t>Carrera 23  25-32 Ed. Esponsión Piso 3</t>
  </si>
  <si>
    <t>Sede Puerto Boyacá</t>
  </si>
  <si>
    <t>Puerto Boyacá</t>
  </si>
  <si>
    <t>Carrera 5 vía Salida a la Dorada</t>
  </si>
  <si>
    <t>Centro Pecuario y Agroempresarial</t>
  </si>
  <si>
    <t>La Dorada</t>
  </si>
  <si>
    <t>Calle 41 Carrera 1ª.</t>
  </si>
  <si>
    <t>Caquetá</t>
  </si>
  <si>
    <t>Regional Caquetá</t>
  </si>
  <si>
    <t>Florencia</t>
  </si>
  <si>
    <t>Cra 10 # 7-53 Barrio la Estrella</t>
  </si>
  <si>
    <t>Sede San Vicente del Caguán</t>
  </si>
  <si>
    <t>San Vicente del Caguán</t>
  </si>
  <si>
    <t>Calle 4 No. 3-12</t>
  </si>
  <si>
    <t>Cauca</t>
  </si>
  <si>
    <t>Regional Cauca</t>
  </si>
  <si>
    <t>Popayán</t>
  </si>
  <si>
    <t>Calle 4  2-80</t>
  </si>
  <si>
    <t>Centro Agropecuario</t>
  </si>
  <si>
    <t>Carrera 9N  71N-60 Sede Alto Cauca</t>
  </si>
  <si>
    <t>Sede - Santander de Quilichao</t>
  </si>
  <si>
    <t>Santander de Quilichao</t>
  </si>
  <si>
    <t>Carrera 11 No. 6-31</t>
  </si>
  <si>
    <t>Centro de Comercio y Servicios</t>
  </si>
  <si>
    <t>Sede Guapi</t>
  </si>
  <si>
    <t>Guapi</t>
  </si>
  <si>
    <t>Calle 13 -Barrio el Jardín -  Vía al Aeropuerto</t>
  </si>
  <si>
    <t>Cesar</t>
  </si>
  <si>
    <t>Regional Cesar</t>
  </si>
  <si>
    <t>Valledupar</t>
  </si>
  <si>
    <t>Carrera 19 entre calles 14 y 15</t>
  </si>
  <si>
    <t>Sede Centro de Desarrollo Vecinal-CDV</t>
  </si>
  <si>
    <t xml:space="preserve">Diagonal 18 A Entre Calle 30 y 31 (Barrio Fundadores - Sabanas del Valle) </t>
  </si>
  <si>
    <t>Centro Biotecnológico del Caribe</t>
  </si>
  <si>
    <t>Km. 7 Vía a La Paz</t>
  </si>
  <si>
    <t>Centro Agroempresarial</t>
  </si>
  <si>
    <t>Aguachica</t>
  </si>
  <si>
    <t>Km 1 Vía Bucaramanga</t>
  </si>
  <si>
    <t>Cordoba</t>
  </si>
  <si>
    <t>Regional Córdoba</t>
  </si>
  <si>
    <t>Montería</t>
  </si>
  <si>
    <t>Avenida circunvalar calle 24 y 27</t>
  </si>
  <si>
    <t>Sede -  Lorica</t>
  </si>
  <si>
    <t>Lorica</t>
  </si>
  <si>
    <t>Kra 9 No. 1-35 Antigua Planta de Hielo</t>
  </si>
  <si>
    <t>Centro Agropecuario y de Biotecnología el Porvenir</t>
  </si>
  <si>
    <t>k. 45 corregimiento Santa Isabel vía Tierralta</t>
  </si>
  <si>
    <t>Cundinamarca</t>
  </si>
  <si>
    <t>Regional Cundinamarca</t>
  </si>
  <si>
    <t>Diagonal 45D No. 19 – 72</t>
  </si>
  <si>
    <t>Centro de Desarrollo Agroindustrial y Empresarial</t>
  </si>
  <si>
    <t>Villeta</t>
  </si>
  <si>
    <t>Calle 2 No. 13 – 03 Barrio San Rafael</t>
  </si>
  <si>
    <t>Sede - Pacho</t>
  </si>
  <si>
    <t>Pacho</t>
  </si>
  <si>
    <t>Kilometro 7 vía  Pacho San  Cayetano, vereda llano de la hacienda</t>
  </si>
  <si>
    <t>Sede - Puerto Salgar</t>
  </si>
  <si>
    <t>Puerto Salgar</t>
  </si>
  <si>
    <t xml:space="preserve">Transv 8 No. 5-51  Barrio la Consolata </t>
  </si>
  <si>
    <t>Sede - San Juan de Rio Seco</t>
  </si>
  <si>
    <t>San Juan de Rio Seco</t>
  </si>
  <si>
    <t>Carrera 6 No. 6-13</t>
  </si>
  <si>
    <t>Centro Agroecológico y Empresarial</t>
  </si>
  <si>
    <t>Fusagasugá</t>
  </si>
  <si>
    <t>Avenida Manuel Humberto Cárdenas calle 16</t>
  </si>
  <si>
    <t>Centro de la Tecnología del Diseño y la Productividad Empresarial</t>
  </si>
  <si>
    <t>Girardot</t>
  </si>
  <si>
    <t>Cra. 10 No. 30 – 04</t>
  </si>
  <si>
    <t>Centro de Biotecnología Agropecuaria</t>
  </si>
  <si>
    <t>Mosquera</t>
  </si>
  <si>
    <t>Kilometro 7 Vía Mosquera</t>
  </si>
  <si>
    <t>Centro Industrial y Desarrollo Empresarial de Soacha</t>
  </si>
  <si>
    <t>Clle 13 No. 10 -60</t>
  </si>
  <si>
    <t>Centro de Desarrollo Agroempresarial</t>
  </si>
  <si>
    <t>Chía</t>
  </si>
  <si>
    <t>Vereda Bojacá Carrera 11 Sector el Darién Lote 1 Chía</t>
  </si>
  <si>
    <t>Sede - Cajicá</t>
  </si>
  <si>
    <t>Cajicá</t>
  </si>
  <si>
    <t>Kilómetro 2 vía Cajicá –  Tabio. Politécnico Gran Sabana</t>
  </si>
  <si>
    <t>Sede - la Calera</t>
  </si>
  <si>
    <t>la Calera</t>
  </si>
  <si>
    <t>Salón Comunal - Vereda la Toma - La Calera</t>
  </si>
  <si>
    <t>Sede Tocancipá</t>
  </si>
  <si>
    <t>Tocancipá</t>
  </si>
  <si>
    <t>Kilómetro 2 vía Tocancipá –  Zipaquirá (Autódromo). Parque Gran Sabana</t>
  </si>
  <si>
    <t>Chocó</t>
  </si>
  <si>
    <t>Regional Chocó</t>
  </si>
  <si>
    <t>Quibdó</t>
  </si>
  <si>
    <t>Carrera 1 No. 28-71</t>
  </si>
  <si>
    <t>Huila</t>
  </si>
  <si>
    <t>Regional Huila</t>
  </si>
  <si>
    <t>Neiva</t>
  </si>
  <si>
    <t>Carrera 5 No 16-16</t>
  </si>
  <si>
    <t>Sede Industrial</t>
  </si>
  <si>
    <t>Calle 66 No. 8 - 25</t>
  </si>
  <si>
    <t>Centro de Formación Agroindustrial</t>
  </si>
  <si>
    <t>Campoalegre</t>
  </si>
  <si>
    <t>Km. 40 vía Campoalegre</t>
  </si>
  <si>
    <t>Centro Agroempresarial y Desarrollo Pecuario del Huila</t>
  </si>
  <si>
    <t>Garzón</t>
  </si>
  <si>
    <t>Carrera 10 No 11-22</t>
  </si>
  <si>
    <t>Centro de Desarrollo Agroempresarial y Turístico del Huila</t>
  </si>
  <si>
    <t>la Plata</t>
  </si>
  <si>
    <t>Carrera 3 No 2-03</t>
  </si>
  <si>
    <t>Centro de Gestión y Desarrollo Sostenible</t>
  </si>
  <si>
    <t>Pitalito</t>
  </si>
  <si>
    <t>Carrera 8 No. 7-53</t>
  </si>
  <si>
    <t>Tecno parque Agroecológico yamboró.</t>
  </si>
  <si>
    <t>Área rural a  7 kms de la Sede Principal. Vereda Aguadas</t>
  </si>
  <si>
    <t>Guajira</t>
  </si>
  <si>
    <t>Regional Guajira</t>
  </si>
  <si>
    <t>Riohacha</t>
  </si>
  <si>
    <t>Calle 21 Avenida Aeropuerto Esquina</t>
  </si>
  <si>
    <t>Kilometro 5 salida a Maicao</t>
  </si>
  <si>
    <t>Sede Multisectorial Maicao (del Centro Industrial)</t>
  </si>
  <si>
    <t>Maicao</t>
  </si>
  <si>
    <t>Calle 16 No. 44 - 46 Troncal del caribe</t>
  </si>
  <si>
    <t>Centro Multisectorial de Fonseca (del Centro Agroempresarial y Acuícola)</t>
  </si>
  <si>
    <t>Fonseca</t>
  </si>
  <si>
    <t>Km 1 Vía Barrancas</t>
  </si>
  <si>
    <t>Magdalena</t>
  </si>
  <si>
    <t>Regional Magdalena</t>
  </si>
  <si>
    <t>Santa Marta</t>
  </si>
  <si>
    <t>Calle 29 # 13 - 127 Barrio Bavaria</t>
  </si>
  <si>
    <t>Sede IPC</t>
  </si>
  <si>
    <t>Calle 34 Carrera 14  Las Américas</t>
  </si>
  <si>
    <t>Sede Fundación</t>
  </si>
  <si>
    <t>Fundación</t>
  </si>
  <si>
    <t>Calle 3 Carrera 4A Esquina Antiguo Hotel Chimila Fundación</t>
  </si>
  <si>
    <t>Centro Acuícola y Agroindustrial de Gaira</t>
  </si>
  <si>
    <t>Gaira</t>
  </si>
  <si>
    <t>Kilómetro 6 Vía Gaira</t>
  </si>
  <si>
    <t>Meta</t>
  </si>
  <si>
    <t>Regional Meta</t>
  </si>
  <si>
    <t>Villavicencio</t>
  </si>
  <si>
    <t>Km 1 Vía Acacias</t>
  </si>
  <si>
    <t>Centro Agroindustrial del Meta</t>
  </si>
  <si>
    <t>Km 17 Vía Puerto López</t>
  </si>
  <si>
    <t>Sede Los Naranjos</t>
  </si>
  <si>
    <t>Granada</t>
  </si>
  <si>
    <t>Km. 12 Vía San Juan de Arama</t>
  </si>
  <si>
    <t>Nariño</t>
  </si>
  <si>
    <t>Regional Nariño</t>
  </si>
  <si>
    <t>Pasto</t>
  </si>
  <si>
    <t>Calle 22 No. 11 Este-05. Vía a Oriente</t>
  </si>
  <si>
    <t>Spe Pasto</t>
  </si>
  <si>
    <t>Carrera 19 No. 17 - 37</t>
  </si>
  <si>
    <t>Centro Sur Colombiano de Logística Internacional</t>
  </si>
  <si>
    <t>Ipiales</t>
  </si>
  <si>
    <t>Carrera 8 No. 23-117</t>
  </si>
  <si>
    <t>Centro de Formación Minero Ambiental</t>
  </si>
  <si>
    <t>El Bagre</t>
  </si>
  <si>
    <t xml:space="preserve">Municipio el Bagre en el sector conocido como los “ Comodatos de Arriba” </t>
  </si>
  <si>
    <t>Sede Muelle</t>
  </si>
  <si>
    <t>Tumaco</t>
  </si>
  <si>
    <t>CALLE DEL COMERCIO</t>
  </si>
  <si>
    <t>Norte de Santander</t>
  </si>
  <si>
    <t>Sede Grupo Pamplona</t>
  </si>
  <si>
    <t>Pamplona</t>
  </si>
  <si>
    <t>Sede Grupo Ocaña</t>
  </si>
  <si>
    <t>Ocaña</t>
  </si>
  <si>
    <t>Calle 12 No. 10-40 Barrio el Tamaco</t>
  </si>
  <si>
    <t>Regional Norte de Santander</t>
  </si>
  <si>
    <t>Cúcuta</t>
  </si>
  <si>
    <t>Calle 2N  Avenidas 4y5 Pescadero</t>
  </si>
  <si>
    <t>Sede Pamplona</t>
  </si>
  <si>
    <t>Carrera 5  No. 4-18 Centro</t>
  </si>
  <si>
    <t>Sede Centro de Calzado</t>
  </si>
  <si>
    <t>Av. 5 Calle 18 AN Zona Industrial</t>
  </si>
  <si>
    <t>Quindío</t>
  </si>
  <si>
    <t>Centro de Comercio, industria y Turismo</t>
  </si>
  <si>
    <t>Armenia</t>
  </si>
  <si>
    <t>Carrera 18 No. 7-58</t>
  </si>
  <si>
    <t>Regional Quindío</t>
  </si>
  <si>
    <t>Avenida Centenario 42N-02</t>
  </si>
  <si>
    <t>Risaralda</t>
  </si>
  <si>
    <t>Regional Risaralda</t>
  </si>
  <si>
    <t>Pereira</t>
  </si>
  <si>
    <t>Cra 8ª 26-79</t>
  </si>
  <si>
    <t>Sede Centro de Pereira</t>
  </si>
  <si>
    <t>Calle 20 No. 5-21 piso 2</t>
  </si>
  <si>
    <t>Centro de Diseño E Innovación Tecnológica Industrial</t>
  </si>
  <si>
    <t>Dos Quebradas</t>
  </si>
  <si>
    <t>Transversal 7 Calle 26 Barrio Santa Isabel</t>
  </si>
  <si>
    <t>Santander</t>
  </si>
  <si>
    <t>Regional Santander</t>
  </si>
  <si>
    <t>Bucaramanga</t>
  </si>
  <si>
    <t>Calle 16 No. 27-37</t>
  </si>
  <si>
    <t>Tecno academia Manizales</t>
  </si>
  <si>
    <t xml:space="preserve">Avenida paralela Calle 55 Colegio Inem – Bloque C, Parte de abajo. </t>
  </si>
  <si>
    <t>Centro Atención Sector Agropecuario</t>
  </si>
  <si>
    <t>Piedecuesta</t>
  </si>
  <si>
    <t>Piedecuesta Kl 2 Vía Palo gordo Vereda Guatiguara</t>
  </si>
  <si>
    <t>Sede Aguascalientes</t>
  </si>
  <si>
    <t>Playón</t>
  </si>
  <si>
    <t>Km 49 Vía al Mar, Veredas Aguascalientes</t>
  </si>
  <si>
    <t>Centro Industrial de Mantenimiento Integral</t>
  </si>
  <si>
    <t>Girón</t>
  </si>
  <si>
    <t>Girón Kl 7 Vía Rincón de Girón</t>
  </si>
  <si>
    <t>Centro Industrial del Diseño y la Manufactura</t>
  </si>
  <si>
    <t>Floridablanca</t>
  </si>
  <si>
    <t>K6 Autopista a Floridablanca n 55-33</t>
  </si>
  <si>
    <t>Centro Industrial y del Desarrollo Tecnológico</t>
  </si>
  <si>
    <t>Barrancabermeja</t>
  </si>
  <si>
    <t>Carrera 28 n 56 - 10 Barrio Galán</t>
  </si>
  <si>
    <t>Centro Agroturístico</t>
  </si>
  <si>
    <t>San Gil</t>
  </si>
  <si>
    <t>Calle 22 No. 9 - 82</t>
  </si>
  <si>
    <t>Sede Socorro</t>
  </si>
  <si>
    <t>Socorro</t>
  </si>
  <si>
    <t>Calle 16 entre carreras 14 y 15</t>
  </si>
  <si>
    <t>Centro Agroempresarial y Turístico de Los Andes</t>
  </si>
  <si>
    <t>Málaga</t>
  </si>
  <si>
    <t>Carrera 11 No. 13-13 Barrio Ricaurte</t>
  </si>
  <si>
    <t xml:space="preserve">Sede Granja Los Andes </t>
  </si>
  <si>
    <t xml:space="preserve">Finca Ventaquemada vereda Calichal </t>
  </si>
  <si>
    <t>Centro de Gestión Agroempresarial del Oriente</t>
  </si>
  <si>
    <t>Vélez</t>
  </si>
  <si>
    <t>Calle 8 No. 2 Este Par Av. Las Cuadras</t>
  </si>
  <si>
    <t>Sucre</t>
  </si>
  <si>
    <t>Sincelejo</t>
  </si>
  <si>
    <t>calle 32 transversal 31,Frente al olímpica barrio Boston</t>
  </si>
  <si>
    <t>Sede Escuela Gastronómica</t>
  </si>
  <si>
    <t>Santiago de Tolú</t>
  </si>
  <si>
    <t>Ave. 1ra calle 20 esquina</t>
  </si>
  <si>
    <t>La Ceja</t>
  </si>
  <si>
    <t>la Ceja</t>
  </si>
  <si>
    <t>Calle 19 No. 13-300 Zona Rosa La Ceja</t>
  </si>
  <si>
    <t>Sede Corozal</t>
  </si>
  <si>
    <t>Corozal</t>
  </si>
  <si>
    <t>Carrera 26 No. 26-11 barrio San Jose</t>
  </si>
  <si>
    <t>Tolima</t>
  </si>
  <si>
    <t>Centro de Industria y la Construcción-Campus de la Tecnología</t>
  </si>
  <si>
    <t>Ibagué</t>
  </si>
  <si>
    <t xml:space="preserve">Carrera  45 sur  No. 141-05 Sector Picaleña, contiguo a la Casa de la Moneda </t>
  </si>
  <si>
    <t>Regional Tolima</t>
  </si>
  <si>
    <t>Transversal 1ª No. 42-44</t>
  </si>
  <si>
    <t>Melgar</t>
  </si>
  <si>
    <t>Kilometro 3 vía Melgar - Carmen de Apicalá Sector VALLE DE CAUCA de los Lanceros</t>
  </si>
  <si>
    <t>Centro Agropecuario la Granja</t>
  </si>
  <si>
    <t>Espinal</t>
  </si>
  <si>
    <t>KILOMETRO 5 VIA PANAMERICANA ESPINAL IBAGUE - COSTADO ORIENTAL</t>
  </si>
  <si>
    <t>Escuela Postcosecha, Frutas y Hortalizas</t>
  </si>
  <si>
    <t>KILOMETRO 5 VIA PANAMERICANA ESPINAL IBAGUE - COSTADO OCCIDENTAL</t>
  </si>
  <si>
    <t>Valle</t>
  </si>
  <si>
    <t>Regional Valle</t>
  </si>
  <si>
    <t>Cali</t>
  </si>
  <si>
    <t>Calle 52 No. 2 Bis 15</t>
  </si>
  <si>
    <t>Spe Cali</t>
  </si>
  <si>
    <t>Calle 23 Norte No. 2N - 38. Ubicación Temporal: Carrera 19 No. 9E - 44</t>
  </si>
  <si>
    <t>Centro Agropecuario de Buga</t>
  </si>
  <si>
    <t>Buga</t>
  </si>
  <si>
    <t>Carretera Central Variante Buga - Tuluá</t>
  </si>
  <si>
    <t>Centro Náutico Pesquero de Buenaventura</t>
  </si>
  <si>
    <t>Buenaventura</t>
  </si>
  <si>
    <t>Avenida Simón Bolívar Kilómetro 5</t>
  </si>
  <si>
    <t>Centro de la Construcción</t>
  </si>
  <si>
    <t>Calle 34 No. 17 B 23</t>
  </si>
  <si>
    <t>Centro de Tecnologías Agroindustriales</t>
  </si>
  <si>
    <t>Cartago</t>
  </si>
  <si>
    <t>Carrera 9 No. 12 -141</t>
  </si>
  <si>
    <t>Centro de Biotecnología Industrial</t>
  </si>
  <si>
    <t>Palmira</t>
  </si>
  <si>
    <t>Carrera 30 No 40 - 25</t>
  </si>
  <si>
    <t>Spe Tuluá</t>
  </si>
  <si>
    <t>Tuluá</t>
  </si>
  <si>
    <t>Calle 20 con Carrera 13 junto al hospital Rubén Cruz Vélez</t>
  </si>
  <si>
    <t>Arauca</t>
  </si>
  <si>
    <t>Regional Arauca</t>
  </si>
  <si>
    <t>Carrera 20 No.28-163</t>
  </si>
  <si>
    <t>Sede Tame</t>
  </si>
  <si>
    <t>Tame</t>
  </si>
  <si>
    <t>Calle 15 #37-97</t>
  </si>
  <si>
    <t>Sede Saravena</t>
  </si>
  <si>
    <t>Saravena</t>
  </si>
  <si>
    <t>Carrera 16A #19-28</t>
  </si>
  <si>
    <t>Casanare</t>
  </si>
  <si>
    <t>Regional Casanare</t>
  </si>
  <si>
    <t>Yopal</t>
  </si>
  <si>
    <t>Carrera 19 No. 36-68</t>
  </si>
  <si>
    <t>Putumayo</t>
  </si>
  <si>
    <t>Regional Putumayo</t>
  </si>
  <si>
    <t>Puerto Asís</t>
  </si>
  <si>
    <t>Cra 23 A No 25-06, B. 20 de Julio</t>
  </si>
  <si>
    <t>Sede Mocoa</t>
  </si>
  <si>
    <t>Mocoa</t>
  </si>
  <si>
    <t>Calle 10 #3-10</t>
  </si>
  <si>
    <t>San Andres</t>
  </si>
  <si>
    <t>Regional San Andrés</t>
  </si>
  <si>
    <t>San Andrés</t>
  </si>
  <si>
    <t>Avenida Francisco Newball</t>
  </si>
  <si>
    <t>Amazonas</t>
  </si>
  <si>
    <t>Regional Amazonas</t>
  </si>
  <si>
    <t>Leticia</t>
  </si>
  <si>
    <t>Calle 12 No. 10 – 60 Centro</t>
  </si>
  <si>
    <t>Guainía</t>
  </si>
  <si>
    <t>Regional Guainía</t>
  </si>
  <si>
    <t>Inírida</t>
  </si>
  <si>
    <t>Transversal 6ª No 29ª 03 Vía al Coco</t>
  </si>
  <si>
    <t>Guaviare</t>
  </si>
  <si>
    <t>Regional Guaviare</t>
  </si>
  <si>
    <t>San José del Guaviare</t>
  </si>
  <si>
    <t>Cra. 24 7 10</t>
  </si>
  <si>
    <t>Vaupes</t>
  </si>
  <si>
    <t>Regional Vaupés</t>
  </si>
  <si>
    <t>Mitú</t>
  </si>
  <si>
    <t>Avenida 15 No. 6 - 176 Barrio San José</t>
  </si>
  <si>
    <t>Vichada</t>
  </si>
  <si>
    <t>Regional Vichada</t>
  </si>
  <si>
    <t>Puerto Carreño</t>
  </si>
  <si>
    <t>Cra 10 Nº 15 – 71 Barrio la Primavera</t>
  </si>
  <si>
    <t>Centro de Diseño Tecnológico Industrial –C.D.T.I. El Pondaje</t>
  </si>
  <si>
    <t>Kilómetro 26 J – Diagonal 72 farol, el laguito. Cali - Valle</t>
  </si>
  <si>
    <t>Sede Escuela Gastronómica del Centro de Gestión Tecnológica de Servicios</t>
  </si>
  <si>
    <t>Calle 14 No. 9A - 45 Norte</t>
  </si>
  <si>
    <t>Sede Tecnologías de la Construcción</t>
  </si>
  <si>
    <t>Carrera 4 No. 3-40</t>
  </si>
  <si>
    <t>Tecnoparque Colombia Nodo Neiva</t>
  </si>
  <si>
    <t>Diagonal 20 No. 38-16 - Barrio Guaduales</t>
  </si>
  <si>
    <t>Sede Ciénaga</t>
  </si>
  <si>
    <t>Ciénaga</t>
  </si>
  <si>
    <t>Calle 8 No. 7-06</t>
  </si>
  <si>
    <t>Centro de la Innovación, la Industria y el Turismo de Guarne</t>
  </si>
  <si>
    <t>Guarne</t>
  </si>
  <si>
    <t>Centro Agroindustrial y Pesquero de la Costa Pacifica</t>
  </si>
  <si>
    <t>Calle del Comercio Muelle</t>
  </si>
  <si>
    <t>TECNOACADEMIA BUCARAMANGA</t>
  </si>
  <si>
    <t>N.D</t>
  </si>
  <si>
    <t>Sede Soatá (depende de Málaga)</t>
  </si>
  <si>
    <t>Soatá</t>
  </si>
  <si>
    <t>Carrera 6 No 8 -47</t>
  </si>
  <si>
    <t>TECNOACADEMIA DOSQUEBRADAS</t>
  </si>
  <si>
    <t>DOS QUEBRADAS</t>
  </si>
  <si>
    <t>Colegio Manuel Elkin Patarroyo Comuna 9 Barrio Cesar Augusto Lopez Calle 73bis con carrera 21</t>
  </si>
  <si>
    <t>Centro para la Biodiversidad y el Turismo del Amazonas</t>
  </si>
  <si>
    <t>Km 1 Via Los Lagos</t>
  </si>
  <si>
    <t>Tecnoparque Colombia Nodo Cazuca - Tecnoacademia</t>
  </si>
  <si>
    <t>Calle 8 No. 6 -54 entrada 3 zona industrial Cazuca</t>
  </si>
  <si>
    <t>Quindio</t>
  </si>
  <si>
    <t>Centro para el Desarrollo Tecnológico de la Construcción</t>
  </si>
  <si>
    <t>Avenida Centenario 44N-02</t>
  </si>
  <si>
    <t>Finca el Caney</t>
  </si>
  <si>
    <t>Km. 35 Margen Oriental Carretera La Cordialidad a 3 Km de Sabanalarga</t>
  </si>
  <si>
    <t>Sede Sibaté</t>
  </si>
  <si>
    <t>Sibaté</t>
  </si>
  <si>
    <t>Km. 2 vía Sibaté la Nueva Colonia</t>
  </si>
  <si>
    <t>Subsede ID075A Tecnoparque Montería</t>
  </si>
  <si>
    <t>Km.  11 vía Montería – Cerete frente al Aeropuerto Los Garzones</t>
  </si>
  <si>
    <t>Sede Salud</t>
  </si>
  <si>
    <t>Calle 45 No. 11 - 52 Antiguo Hospital San Juan de Dios</t>
  </si>
  <si>
    <t>Sede Finca Villa Luz</t>
  </si>
  <si>
    <t>Vereda Pozo Negro Km. 7 vía Barbosa – Vélez</t>
  </si>
  <si>
    <t>Tecnoacademia Neiva</t>
  </si>
  <si>
    <t>Calle 40 No. 1-15 Barrio Cándido Leguizamón</t>
  </si>
  <si>
    <t>Centro de la Innovación la Tecnología y Los Servicios - la Gallera</t>
  </si>
  <si>
    <t>Kilómetro 7 Vía Sampués. Sincelejo - Sucre</t>
  </si>
  <si>
    <t>Tecnoacademia Hábitat de la Construcción (Colegio Loyola)</t>
  </si>
  <si>
    <t>Calle 64 AA No. 113A-04</t>
  </si>
  <si>
    <t>Escuela Gastronómica de Tunja</t>
  </si>
  <si>
    <t>Carrera 1 Este No. 67-110, Barrio Capitolio</t>
  </si>
  <si>
    <t>SEDE LA UNION NARIÑO</t>
  </si>
  <si>
    <t>La Unión</t>
  </si>
  <si>
    <t xml:space="preserve">BARRIO LA CAPILLA - LA UNIÓN NARIÑO </t>
  </si>
  <si>
    <t>Sede Aviacion</t>
  </si>
  <si>
    <t>Zona Franca de Rionegro Bodega 49</t>
  </si>
  <si>
    <t xml:space="preserve">SANTA ROSA DE CABAL </t>
  </si>
  <si>
    <t>Santa Rosa de Cabal</t>
  </si>
  <si>
    <t xml:space="preserve">KM 3 VEREDA LOMBO - SANTA ROSA DE CABAL </t>
  </si>
  <si>
    <t>SIBUNDOY</t>
  </si>
  <si>
    <t>Sibundoy</t>
  </si>
  <si>
    <t>VEREDA MACHINDOY - VIA ITP (INSTITUTO TÉCNICO DEL PUTUMAYO)</t>
  </si>
  <si>
    <t>PUERTO LEGUIZAMO</t>
  </si>
  <si>
    <t>Puerto Leguizamo</t>
  </si>
  <si>
    <t>CARRERA 10 CALLE 12 ESQUINA</t>
  </si>
  <si>
    <t>Sede Yumbo</t>
  </si>
  <si>
    <t>Yumbo</t>
  </si>
  <si>
    <t>Calle 16N # 2-2 A 2-100 /  arroyohondo barrio trinidad etapa 1</t>
  </si>
  <si>
    <t>Tecnoparque Colombia Plaza Caicedo</t>
  </si>
  <si>
    <t xml:space="preserve">Carrera 5 No. 11 - 58, Pisos 2 al 8 </t>
  </si>
  <si>
    <t>SEDE PUERTO GAITAN</t>
  </si>
  <si>
    <t>Puerto Gaitán</t>
  </si>
  <si>
    <t>Kilómetro 1 antes del arco de la entrada a Puerto Gaitán a la derecha</t>
  </si>
  <si>
    <t>SEDE GUARNE</t>
  </si>
  <si>
    <t>GUARNE</t>
  </si>
  <si>
    <t>Cra 51 #51-28</t>
  </si>
  <si>
    <t>SEDE CUERVO ARAOZ</t>
  </si>
  <si>
    <t>VAUPES</t>
  </si>
  <si>
    <t>Carrera 6 No. 15-11 Barrio Cuervo Araoz</t>
  </si>
  <si>
    <t>SEDE CHINCHINA</t>
  </si>
  <si>
    <t>Chinchina</t>
  </si>
  <si>
    <t>Cra 6 # 8-35</t>
  </si>
  <si>
    <t>Centro de formación minero ambiental (El Bagre)</t>
  </si>
  <si>
    <t>el Bagre</t>
  </si>
  <si>
    <t>Colegio Diocesano Nuestra Señora del Carmen (Sector los Álamos)</t>
  </si>
  <si>
    <t>CENTRO DE FORMACION CENTRO MINERO</t>
  </si>
  <si>
    <t>UNIDAD DE EMPRENDIMIENTO Y AGENCIA PÚBLICA DE EMPLEO</t>
  </si>
  <si>
    <t>ARAUCA</t>
  </si>
  <si>
    <t>Calle 24 No. 19-17 Barrio Córdoba</t>
  </si>
  <si>
    <t>Granja El Alcaraván Arauquita</t>
  </si>
  <si>
    <t>Arauquita</t>
  </si>
  <si>
    <t>Vereda Campo Alegre, predios Mundo Nuevo 1 y Mundo Nuevo 2</t>
  </si>
  <si>
    <t>SAN JORGE MONTELIBANO</t>
  </si>
  <si>
    <t>Calle 25 No 2-31 Antigua Sede Zimara  entrada Principal a Montelibano</t>
  </si>
  <si>
    <t>SERVICIO MÉDICO ASISTENCIAL</t>
  </si>
  <si>
    <t xml:space="preserve">Carrera 25 No. 55B- 150 colegio Inem – bloque C parte de abajo. </t>
  </si>
  <si>
    <t>SEDE EL TALADRO</t>
  </si>
  <si>
    <t>Km 12 vía Puerto López</t>
  </si>
  <si>
    <t>SEDE DEL BANCO</t>
  </si>
  <si>
    <t>Calle 2 No 5-49 Barrio La Padilla</t>
  </si>
  <si>
    <t>SEDE SANTA MARTA Avenida El Río No. 13 - 127</t>
  </si>
  <si>
    <t>Calle 29 # 13 – 127 Barrio Bavaria</t>
  </si>
  <si>
    <t>Sede Energía</t>
  </si>
  <si>
    <t>CENTRO INTEGRADO PARA LA FORMACIÓN PROFESIONAL DEL NORTE DEL CAUCA</t>
  </si>
  <si>
    <t>Lote de Terreno No.2 La Samaria</t>
  </si>
  <si>
    <t>ESCUELA GASTRONÓMICA Y CULTURAL "CALLE DE LA FUNDACIÓN"</t>
  </si>
  <si>
    <t>PEREIRA</t>
  </si>
  <si>
    <t>Cra. 14BIS No. 19-60 Parque Olaya Herrera</t>
  </si>
  <si>
    <t>CESAR</t>
  </si>
  <si>
    <t>Sede la jagua de ibérico</t>
  </si>
  <si>
    <t>La jagua de ibérico</t>
  </si>
  <si>
    <t>ND</t>
  </si>
  <si>
    <t>LOS PATIOS</t>
  </si>
  <si>
    <t>Los Patios</t>
  </si>
  <si>
    <t>Avenida 10 No. 29 – 06 Barrio Patio Centro</t>
  </si>
  <si>
    <t>centro agroecologico y empresarial</t>
  </si>
  <si>
    <t>FUSAGASUGÁ</t>
  </si>
  <si>
    <t>lote 1 quebrajacho vda san antonio</t>
  </si>
  <si>
    <t>SEDE LADERA</t>
  </si>
  <si>
    <t>Ladera</t>
  </si>
  <si>
    <t>Calle 2B Oeste No. 90-27</t>
  </si>
  <si>
    <t>nodo salud</t>
  </si>
  <si>
    <t>Calle 33 # 33 139 hospital barranquilla</t>
  </si>
  <si>
    <t>NODO CONSTRUCCION E INFRAESTRUCTURA</t>
  </si>
  <si>
    <t>Villas de San Pablo, SUPER MANZANA EQUIPAMENTO INSTITUCIONAL MF EQ &amp; Lote Fundación Santo Domingo</t>
  </si>
  <si>
    <t>Logística y Transporte</t>
  </si>
  <si>
    <t>Carrera 9 No. 127-109</t>
  </si>
  <si>
    <t>Sede Malambo</t>
  </si>
  <si>
    <t>Malambo</t>
  </si>
  <si>
    <t>Diagonal 18 No. 16-30 - Vía Caracolí</t>
  </si>
  <si>
    <t>Centro de Desarrollo Agroindustrial y Turístico del Guaviare </t>
  </si>
  <si>
    <t>Carrera 19C #16-48 LOTE 1 Barrio el Modelo</t>
  </si>
  <si>
    <t>Regional Norte de Santander - Bloque Formación Pescadero</t>
  </si>
  <si>
    <t>Calle 2N con Avenida 3 y 4 – Barrio Pescadero</t>
  </si>
  <si>
    <t>Sede Nueva - Comuneros</t>
  </si>
  <si>
    <t>Calle 3 No. 6-48 Barrio Comuneros</t>
  </si>
  <si>
    <t>SEDE CURUMANI</t>
  </si>
  <si>
    <t>Curumaní</t>
  </si>
  <si>
    <t>Calle 4 No. 20-33 Barrio Camilo Torres.</t>
  </si>
  <si>
    <t>SEDE CHIMICHAGUA</t>
  </si>
  <si>
    <t>Chimichagua</t>
  </si>
  <si>
    <t>Sector Chambacú, barrio Villa esther</t>
  </si>
  <si>
    <t>SEDE SAN ALBERTO</t>
  </si>
  <si>
    <t>San Alberto</t>
  </si>
  <si>
    <t>Calle 2B No.16-26.</t>
  </si>
  <si>
    <t>SEDE BOSCONIA</t>
  </si>
  <si>
    <t>Bosconia</t>
  </si>
  <si>
    <t>Carrera 14A No. 20-04</t>
  </si>
  <si>
    <t>SEDE CHIRIGUANA</t>
  </si>
  <si>
    <t>Chiriguana</t>
  </si>
  <si>
    <t>Barrio El Senado.</t>
  </si>
  <si>
    <t>Sede Paz de Ariporo</t>
  </si>
  <si>
    <t>Paz de Ariporo</t>
  </si>
  <si>
    <t>km 5 via marginal del llano</t>
  </si>
  <si>
    <t>Nodo de Hoteleria y turismo</t>
  </si>
  <si>
    <t>Carrera 39 Calle 50 Diagonal a la Aduana</t>
  </si>
  <si>
    <t>nodo de industrias creativas</t>
  </si>
  <si>
    <t>Carrera 54 # 49 - 09</t>
  </si>
  <si>
    <t>nodo refrigeracion</t>
  </si>
  <si>
    <t>Carrera 10 # 7E-110 Antiguo Coliseo del Sur</t>
  </si>
  <si>
    <t>nodo multilinguismo</t>
  </si>
  <si>
    <t>Carrera 21B, Calle 40B Esuina Barrio San José</t>
  </si>
  <si>
    <t>Tecnoacademia del centro sur colombiano de logistica internacional</t>
  </si>
  <si>
    <t>Tuquerres</t>
  </si>
  <si>
    <t>Calle 27 con Carrera 13A</t>
  </si>
  <si>
    <t>Sede SINTRASENA</t>
  </si>
  <si>
    <t>Cra 13 No. 13-17 Edificio Colón Piso 12 Ofi. 1201</t>
  </si>
  <si>
    <t>Sede buenos aires</t>
  </si>
  <si>
    <t>Medellin</t>
  </si>
  <si>
    <t>Nodo Servicios Financieros</t>
  </si>
  <si>
    <t>Av. Circunvalar Junto Al Colegio Las Cayenas Kra. 15 Sur # 46 -500</t>
  </si>
  <si>
    <t>Norte De Santander</t>
  </si>
  <si>
    <t>Tecnoparque Y Tecnoacademia Cúcuta</t>
  </si>
  <si>
    <t>Avenida Canal Bogotá # 1N-30 Barrio Pescadero - Cúcuta</t>
  </si>
  <si>
    <t>Cimitarra</t>
  </si>
  <si>
    <t xml:space="preserve">cll 8 Nro 2 este par Avenida las cuartas </t>
  </si>
  <si>
    <t>Centro de cableado-MDFs</t>
  </si>
  <si>
    <t>Centro de cableado-IDFs</t>
  </si>
  <si>
    <t>Total puntos de cableado por sede</t>
  </si>
  <si>
    <t>Centro de cableado-Cantidad de Racks</t>
  </si>
  <si>
    <t>Centro de cableado-Metros de Fibra</t>
  </si>
  <si>
    <t>Switch Core</t>
  </si>
  <si>
    <t>Switch de Acceso PoE 48 Puertos-SFP+</t>
  </si>
  <si>
    <t>Switch de Acceso PoE 24 Puertos-SFP+</t>
  </si>
  <si>
    <t>WLAN-Acces Point Indoor</t>
  </si>
  <si>
    <t>WLAN-Acces Point Outdoor</t>
  </si>
  <si>
    <t>WLAN-Controladora Inalambrica</t>
  </si>
  <si>
    <t>Cantidad Línea Base</t>
  </si>
  <si>
    <t>Centro de los Recursos Naturales Renovables - La Salada</t>
  </si>
  <si>
    <t>Centro para el Desarrollo del Hábitat y la Construcción - Complejo Pedregal</t>
  </si>
  <si>
    <t>Sede Santa Rosa de Osos</t>
  </si>
  <si>
    <t>Tecnoparque Colombia Nodo Rionegro (Escuela Gastronomica)</t>
  </si>
  <si>
    <t>Tecnoparque Colombia Nodo Urabá</t>
  </si>
  <si>
    <t>Centro de Electricidad, Electrónica y Telecomunicaciones - Complejo Sur</t>
  </si>
  <si>
    <t>Centro de Formación de Talento Humano en Salud</t>
  </si>
  <si>
    <t>Sede Calle 39 Con 14 (Servicio Médico)</t>
  </si>
  <si>
    <t>Tecnoparque Colombia Nodo Bogotá</t>
  </si>
  <si>
    <t>Sede San Pablo</t>
  </si>
  <si>
    <t>Servicio Público Empleo Manizales</t>
  </si>
  <si>
    <t>Sede Centro de Desarrollo Vecinal (CDV)</t>
  </si>
  <si>
    <t>Sede - Lorica</t>
  </si>
  <si>
    <t>Sede - La Calera</t>
  </si>
  <si>
    <t>Sede - Tocancipá</t>
  </si>
  <si>
    <t>Centro De Desarrollo Agroempresarial y Turístico del Huila</t>
  </si>
  <si>
    <t>Centro De Gestión y Desarrollo Sostenible Surcolombiano</t>
  </si>
  <si>
    <t>Sede Granja Yamboró</t>
  </si>
  <si>
    <t>Servicio Publico de Empleo Pasto</t>
  </si>
  <si>
    <t>Sede el Bagre</t>
  </si>
  <si>
    <t>Centro de Diseño e Innovación Tecnológica Industrial</t>
  </si>
  <si>
    <t>Tecnoacademia Manizales</t>
  </si>
  <si>
    <t>Centro Agroempresarial y Turístico de los Andes</t>
  </si>
  <si>
    <t>Sub Sede Granja los Andes</t>
  </si>
  <si>
    <t>Regional Sucre</t>
  </si>
  <si>
    <t>Sede La Ceja</t>
  </si>
  <si>
    <t>Centro de Industria y Construcción - Campus de la Tecnología</t>
  </si>
  <si>
    <t>Escuela Poscosecha, Frutas y Hortalizas</t>
  </si>
  <si>
    <t>Servicio Publico de Empleo Cali</t>
  </si>
  <si>
    <t>Servicio Público de Empleo Tuluá</t>
  </si>
  <si>
    <t>Sede Ciénaga - Magdalena</t>
  </si>
  <si>
    <t>Centro de la Innovación, la Agroindustria y el Turismo - Guarne Antioquia</t>
  </si>
  <si>
    <t>Sede Soatá</t>
  </si>
  <si>
    <t>Sede Finca El Caney</t>
  </si>
  <si>
    <t>Tecnoparque Montería</t>
  </si>
  <si>
    <t>Centro de la Innovación la Tecnología y los Servicios - la Gallera</t>
  </si>
  <si>
    <t>Tecnoacademia Hábitat de la Construcción - colegio Loyola</t>
  </si>
  <si>
    <t>Sede La Unión Nariño</t>
  </si>
  <si>
    <t>Sede Aviación</t>
  </si>
  <si>
    <t>Sede Santa Rosa de Cabal</t>
  </si>
  <si>
    <t>Sede Sibundoy</t>
  </si>
  <si>
    <t>Sede Puerto Gaitán</t>
  </si>
  <si>
    <t>Sede Guarne</t>
  </si>
  <si>
    <t>Sede Cuervo Araoz</t>
  </si>
  <si>
    <t>Sede Chinchiná</t>
  </si>
  <si>
    <t>Centro de formación centro minero</t>
  </si>
  <si>
    <t>Unidad de emprendimiento y agencia publica de empleo</t>
  </si>
  <si>
    <t>Granja el Alcaraván</t>
  </si>
  <si>
    <t>San Jorge Montelibano</t>
  </si>
  <si>
    <t>Sede el taladro (villavicencio)</t>
  </si>
  <si>
    <t>Sede el Banco</t>
  </si>
  <si>
    <t>Sede Administrativa Regional Magdalena</t>
  </si>
  <si>
    <t>Sede Energía Colombo alemán</t>
  </si>
  <si>
    <t>Sede Centro integrado para la formación profesional del norte del Cauca</t>
  </si>
  <si>
    <t>Escuela Gastronómica y Cultural Calle de la Fundación</t>
  </si>
  <si>
    <t>Sede la Jagua de Ibirico</t>
  </si>
  <si>
    <t>Sede nueva Fusagasuga</t>
  </si>
  <si>
    <t>Sede la Ladera</t>
  </si>
  <si>
    <t>Nodo Salud - Barranquilla</t>
  </si>
  <si>
    <t>Nodo Construcción</t>
  </si>
  <si>
    <t>Sede Centro Nacional Colombo Alemán - Malambo</t>
  </si>
  <si>
    <t>Centro de Desarrollo Agroindustrial y Turístico del Guaviare - Sede Nueva</t>
  </si>
  <si>
    <t>Subsede Confección y maderas - Comuneros</t>
  </si>
  <si>
    <t>NODO DE HOTELERIA Y TURISMO</t>
  </si>
  <si>
    <t>Sede Nodo de Industrias Creativas</t>
  </si>
  <si>
    <t>NODO REFRIGERACIÓN</t>
  </si>
  <si>
    <t>NODO MULTILINGÜISMO BARRANQUILLA</t>
  </si>
  <si>
    <t>TECNO ACADEMIA DEL CENTRO SUR COLOMBIANO DE LOGÍSTICA INTERNACIONAL</t>
  </si>
  <si>
    <t>SEDE COLÓN - SINTRASENA (Piso 12)</t>
  </si>
  <si>
    <t>Sede buenos Aires - Medellín</t>
  </si>
  <si>
    <t>Tecno parque Cucuta - Regional Norte de Santander</t>
  </si>
  <si>
    <t>Telefonos IP Gama Media</t>
  </si>
  <si>
    <t>Telefonos IP Gama alta</t>
  </si>
  <si>
    <t>Diademas</t>
  </si>
  <si>
    <t>Troncales Analogas</t>
  </si>
  <si>
    <t>Troncales E1/PRI</t>
  </si>
  <si>
    <t>Troncales SIP</t>
  </si>
  <si>
    <t>MIFI</t>
  </si>
  <si>
    <t>Gateways</t>
  </si>
  <si>
    <t>Calle 57 # 8-69 Torre Central Piso 8</t>
  </si>
  <si>
    <t>Carrera 46 No. 56-11 Pisos 6 Y 7, Torre Argos</t>
  </si>
  <si>
    <t>Km 6 Vía Caldas, La Pintada Antioquia</t>
  </si>
  <si>
    <t>Cl.63 58B-03 Itagüí-Calatrava</t>
  </si>
  <si>
    <t>Diag.104 69-120 El Pedregal</t>
  </si>
  <si>
    <t>Transversal 16 Nº 33-102, Barrio El Bosque</t>
  </si>
  <si>
    <t>Calle 43 No. 20-137 Barrio La Malena</t>
  </si>
  <si>
    <t>Cra 48 # 49-62 Casa De La Constitución</t>
  </si>
  <si>
    <t>Vereda La Bodega, Zona Franca Rionegro Bodega 15</t>
  </si>
  <si>
    <t>Carrera 43 42-40 Piso 11</t>
  </si>
  <si>
    <t>Calle 9 19-120</t>
  </si>
  <si>
    <t>Calle 30 3E-164</t>
  </si>
  <si>
    <t>Dirección Administrativa Y Financiera</t>
  </si>
  <si>
    <t>Tranv 82 # 44-37 Sur</t>
  </si>
  <si>
    <t>Cra 4 # 53-54 Autopisata Sur Soacha / Cl 8 # 6-54 Entrada 3 Zona Industrial Cazuca (Parqueadero)</t>
  </si>
  <si>
    <t>Bolivar</t>
  </si>
  <si>
    <t>Plaza De La Aduana, Cartagena - Bolívar</t>
  </si>
  <si>
    <t>Ternera Km 1 Vía Turbaco</t>
  </si>
  <si>
    <t>Zona Industrial De Mamonal Km 5</t>
  </si>
  <si>
    <t>Avenida Pedro De Heredia, Sector Tesca</t>
  </si>
  <si>
    <t>Sede De La Asociación De Palmicultores, San Pablo - Bolívar</t>
  </si>
  <si>
    <t>Plaza De La Libertad -Palacio Municipal</t>
  </si>
  <si>
    <t>Cra 39 No. 72-025 Manrique</t>
  </si>
  <si>
    <t>Carrera 8A No14-64</t>
  </si>
  <si>
    <t>Ciudadela Industrial (Espacio Del Sena)</t>
  </si>
  <si>
    <t>Carrera 12 55 A – 51</t>
  </si>
  <si>
    <t>Kilómetro 1 Vía Duitama - Pantano De Vargas</t>
  </si>
  <si>
    <t>Veredá Morcá</t>
  </si>
  <si>
    <t>Calle 19 12-29</t>
  </si>
  <si>
    <t>Kilómetro 10 Vía Al Magdalena</t>
  </si>
  <si>
    <t>Carrera 23 25-32 Ed. Esponsión Piso 3</t>
  </si>
  <si>
    <t>Carrera 5 Vía Salida A La Dorada</t>
  </si>
  <si>
    <t>Carrera 4 No 3-12</t>
  </si>
  <si>
    <t>Calle 4 # 2-67</t>
  </si>
  <si>
    <t>Carrera 9N 71N-60 Sede Alto Cauca</t>
  </si>
  <si>
    <t>Santander De Quilichao</t>
  </si>
  <si>
    <t>Calle 4 # 2-80</t>
  </si>
  <si>
    <t>Calle 13 -Barrio El Jardín - Vía Al Aeropuerto</t>
  </si>
  <si>
    <t>Carrera 19 Entre Calles 14 Y 15</t>
  </si>
  <si>
    <t>Diagonal 18 A Entre Calle 30 Y 31 (Barrio Fundadores - Sabanas Del Valle)</t>
  </si>
  <si>
    <t>Km. 7 Vía A La Paz</t>
  </si>
  <si>
    <t>Avenida Circunvalar Calle 24 Y 27</t>
  </si>
  <si>
    <t>Kra 9 No. 1-35 Antigua Planta De Hielo</t>
  </si>
  <si>
    <t>Km 45 Corregimiento Santa Isabel Vía Tierralta</t>
  </si>
  <si>
    <t>Kilometro 7 Vía Pacho San San Cayetano, Vereda Llano De La Hacienda</t>
  </si>
  <si>
    <t>Transv 8 No. 5-51 Barrio La Consolata</t>
  </si>
  <si>
    <t>Carrera 8 No. 6-13</t>
  </si>
  <si>
    <t>Avenida Manuel Humberto Cardenas Calle 16 Al Ado De La Fiscalia</t>
  </si>
  <si>
    <t>Vereda Bojacá Carrera 11 Sector El Darien Lote 1 Chia</t>
  </si>
  <si>
    <t>Kilómetro 2 Vía Cajica – Tabio. Politécnico Gran Sabana</t>
  </si>
  <si>
    <t>Salon Comunal - Vereda La Toma - La Calera</t>
  </si>
  <si>
    <t>Kilómetro 2 Vía Tocancipa – Zipaquira (Autódromo). Parque Gran Sabana</t>
  </si>
  <si>
    <t>Km. 38 Via Al Sur De Neiva</t>
  </si>
  <si>
    <t>La Plata</t>
  </si>
  <si>
    <t>Carrera 7 # 5-67</t>
  </si>
  <si>
    <t>Area Rural A 7 Kms De La Sede Principal. Vereda Aguadas</t>
  </si>
  <si>
    <t>Kilometro 5 Salida A Maicao</t>
  </si>
  <si>
    <t>Calle 16 No. 44 - 46 Troncal Del Caribe</t>
  </si>
  <si>
    <t>Avenida Ferrocarril 27-97</t>
  </si>
  <si>
    <t>Calle 34 Carrera 16 Las Américas</t>
  </si>
  <si>
    <t>Km 12 Via Villavicencio - Puerto Lopez</t>
  </si>
  <si>
    <t>Km 12 Via Granada - San Juan De Arama</t>
  </si>
  <si>
    <t>Calle 22 No. 11 Este-05. Vía A Oriente</t>
  </si>
  <si>
    <t>Carrera 25 No. 20-65 Oficina 2012</t>
  </si>
  <si>
    <t>Carrera 7 No. 24A-48. Ipiales - Nariño</t>
  </si>
  <si>
    <t>Municipio El Bagre En El Sector Conocido Como Los “ Comodatos De Arriba” Via Zaragoza</t>
  </si>
  <si>
    <t>Calle Del Comercio</t>
  </si>
  <si>
    <t>Terminal De Transportes - Carrera 9A No. 3-120</t>
  </si>
  <si>
    <t>Calle 12 No. 10-40 Barrio El Tamaco</t>
  </si>
  <si>
    <t>Calle 2N Avenidas 4Y5 Pescadero</t>
  </si>
  <si>
    <t>Carrera 5 No. 4-18 Centro</t>
  </si>
  <si>
    <t>Av. 5 Calle 18 An Zona Industrial</t>
  </si>
  <si>
    <t>Calle 20 No. 5-21 Piso 2</t>
  </si>
  <si>
    <t>Avenida Paralela Calle 55 Colegio Inem – Bloque C, Parte De Abajo.</t>
  </si>
  <si>
    <t>Piedecuesta Kl 2 Via Palogordo Vereda Guatiguara</t>
  </si>
  <si>
    <t>Km 49 Via Al Mar, Veredas Auguascalientes</t>
  </si>
  <si>
    <t>Giron Kl 7 Via Rincon De Giron</t>
  </si>
  <si>
    <t>K6 Autopista A Floridablanca N 55-33</t>
  </si>
  <si>
    <t>Carrera 28 # 56 - 10 Barrio Galan</t>
  </si>
  <si>
    <t>Calle 22 No. 9 - 82 La Industria</t>
  </si>
  <si>
    <t>Calle 16 N° 14-28 Centro</t>
  </si>
  <si>
    <t>Carrera 11 No. 13-13 Barrio Ricaute</t>
  </si>
  <si>
    <t>Finca Ventaquemada Vereda Calichal</t>
  </si>
  <si>
    <t>Calle 25B # 31 - 260 Boston</t>
  </si>
  <si>
    <t>Ave. 1Ra Calle 20 Esquina</t>
  </si>
  <si>
    <t>Carrera 26 No. 26-11 Barrio San Jose</t>
  </si>
  <si>
    <t>Carrera 45 Sur No. 141-05 Sector Picaleña, Contiguo A La Casa De La Moneda</t>
  </si>
  <si>
    <t>Kilometro 3 Via Melgar - Carmen De Apicala Sector Valle De Cauca De Los Lanceros</t>
  </si>
  <si>
    <t>Kilometro 5 Via Panamericana Espinal Ibague - Costado Oriental</t>
  </si>
  <si>
    <t>Carretera Central Variante Buga - Tulúa</t>
  </si>
  <si>
    <t>Avenida Simón Bolivar Kilómetro 5</t>
  </si>
  <si>
    <t>Calle 20 Con Carrera 13 Junto Al Hospital Ruben Cruz Velez</t>
  </si>
  <si>
    <t>Cra 23 A No 25-06, B. 20 De Julio</t>
  </si>
  <si>
    <t>Calle 10 # 3-10</t>
  </si>
  <si>
    <t>Transversal 6ª No 29ª 03 Vía Al Coco</t>
  </si>
  <si>
    <t>Vaupés</t>
  </si>
  <si>
    <t>Cra 10 Nº 15 – 71 Barrio La Primavera</t>
  </si>
  <si>
    <t>Kilómetro 26 J – Diagonal 72 Farol, El Laguito. Cali - Valle</t>
  </si>
  <si>
    <t>Carrera 8 No. 7 - 06</t>
  </si>
  <si>
    <t>Cra 51 No. 51-28</t>
  </si>
  <si>
    <t>Calle Del Comercio Muelle</t>
  </si>
  <si>
    <t>Diaginal 25 Sur # 22-60 Barrio Ciudadela Nuevo Giron</t>
  </si>
  <si>
    <t>Colegio Manuel Elkin Patarroyo Comuna 9 Barrio Cesar Augusto Lopez Calle 73Bis Con Carrera 21</t>
  </si>
  <si>
    <t>Calle 8 No. 6 -54 Entrada 3 Zona Industrial Cazuca Entrada Parqueadero</t>
  </si>
  <si>
    <t>Carrera 6 N° 44N - 15</t>
  </si>
  <si>
    <t>Km. 35 Margen Oriental Carretera La Cordialidad A 3 Km De Sabanalarga</t>
  </si>
  <si>
    <t>Km. 2 Vía Sibaté La Nueva Colonia</t>
  </si>
  <si>
    <t>Km. 11 Vía Montería – Cerete Frente Al Aeropuerto Los Garzones</t>
  </si>
  <si>
    <t>Calle 45 No. 11 - 52 Antiguo Hospital San Juan De Dios</t>
  </si>
  <si>
    <t>Vereda Pozo Negro Km. 7 Vía Barbosa – Vélez</t>
  </si>
  <si>
    <t>Calle 64 Aa No. 113A-04</t>
  </si>
  <si>
    <t>Barrio La Capilla - La Unión Nariño</t>
  </si>
  <si>
    <t>Zona Franca De Rionegro Bodega 49</t>
  </si>
  <si>
    <t>Santa Rosa De Cabal</t>
  </si>
  <si>
    <t>Km 3 Vereda Lombo - Santa Rosa De Cabal</t>
  </si>
  <si>
    <t>Vereda Machindoy - Via Itp (Instituto Técnico Del Putumayo)</t>
  </si>
  <si>
    <t>Carrera 10 Calle 12 Esquina</t>
  </si>
  <si>
    <t>Carrera 5 No. 11 - 58, Pisos 2 Al 8</t>
  </si>
  <si>
    <t>Puerto Gaitan</t>
  </si>
  <si>
    <t>Kilómetro 1 Antes Del Arco De La Entrada A Puerto Gaitán A La Derecha</t>
  </si>
  <si>
    <t>Colegio Diocesano Nuestra Señora Del Carmen (Sector Los Álamos)</t>
  </si>
  <si>
    <t>Vereda Campo Alegre, Predios Mundo Nuevo 1 Y Mundo Nuevo 2</t>
  </si>
  <si>
    <t>Calle 25 No 2-31 Antigua Sede Zimara Entrada Principal A Montelíbano</t>
  </si>
  <si>
    <t>Carrera 25 No. 55B- 150 Colegio Inem – Bloque C Parte De Abajo.</t>
  </si>
  <si>
    <t>Km 12 Vía Puerto López</t>
  </si>
  <si>
    <t>Calle 28 # 23-18 Barrio Montes</t>
  </si>
  <si>
    <t>Calle 25 # 19C-20</t>
  </si>
  <si>
    <t>Centro Integrado Para La Formación Profesional Del Norte Del Cauca – La Samaria</t>
  </si>
  <si>
    <t>Cra. 14Bis No. 19-60 Parque Olaya Herrera</t>
  </si>
  <si>
    <t>Lote De Terreno No.2 La Samaria</t>
  </si>
  <si>
    <t>Vereda San Antonio, Sector Quebrajacho, Lote 1</t>
  </si>
  <si>
    <t>Calle 33 # 33 139 Hospital Barranquilla</t>
  </si>
  <si>
    <t>Villas De San Pablo, Super Manzana Equipamento Institucional Mf Eq &amp; Lote Fundación Santo Domingo</t>
  </si>
  <si>
    <t>Caracolí Lote 1 A2, Con Carrera 1 B Antigua Finca Altagracia</t>
  </si>
  <si>
    <t>Sector Chambacú, Barrio Villa Esther</t>
  </si>
  <si>
    <t>Carrera 39 Calle 50 Diagonal A La Aduana</t>
  </si>
  <si>
    <t>Carrera 54 # 49 - 09 Colegio Esther De Pelaez (Al Lado De La Casadel Carnaval)</t>
  </si>
  <si>
    <t>Carrera 10 # 7E-110 Antiguo Coliseo Del Sur</t>
  </si>
  <si>
    <t>Carrera 21B, Calle 40B Esquina Barrio San José</t>
  </si>
  <si>
    <t>Calle 27 Con Carrera 13A</t>
  </si>
  <si>
    <t>Sede Granada</t>
  </si>
  <si>
    <t>Calle 48 N° 28-01</t>
  </si>
  <si>
    <t>Calle 5 # 26-00</t>
  </si>
  <si>
    <t>Tecnoparque Nodo Popayán</t>
  </si>
  <si>
    <t>Calle 8 No. 2 Este Par - Avenida Las Cuadras</t>
  </si>
  <si>
    <t>Carrera 54 # 68-80</t>
  </si>
  <si>
    <t>Nodo Tic Barranquilla</t>
  </si>
  <si>
    <t>Providencia</t>
  </si>
  <si>
    <t>Sistema de iluminación.</t>
  </si>
  <si>
    <t>Direccion General Sala Directiva 2 - piso 9</t>
  </si>
  <si>
    <t>Centro Textil y de gestión industrial</t>
  </si>
  <si>
    <t>Centro de la Innovación, la Agroindustria y el Turismo</t>
  </si>
  <si>
    <t>Cra 48 # 49-62 Casa de la constitucion</t>
  </si>
  <si>
    <t>Megasede Cazuca</t>
  </si>
  <si>
    <t>Centro de Gestión y Fortalecimiento Socio Empresarial</t>
  </si>
  <si>
    <t>Vereda Bojacá Carrera 11 Sector el Darien Lote 1 Chia</t>
  </si>
  <si>
    <t>Choco</t>
  </si>
  <si>
    <t>Km. 40 via Campoalegre</t>
  </si>
  <si>
    <t>Tecnoparque Agroecológico Yamboro</t>
  </si>
  <si>
    <t>Area rural a  7 kms de la Sede Principal. Vereda Aguadas</t>
  </si>
  <si>
    <t>Km 17 Via Puerto López</t>
  </si>
  <si>
    <t>Centro de Comercio y Turismo</t>
  </si>
  <si>
    <t>Giron Kl 7 Via Rincon de Giron</t>
  </si>
  <si>
    <t>Carrera 28 n 56 - 10 Barrio Galan</t>
  </si>
  <si>
    <t>Calle 25B No 31-260</t>
  </si>
  <si>
    <t>Guania</t>
  </si>
  <si>
    <t>Centro para el Desarrollo Tecnológico de la Construcción y la Industria</t>
  </si>
  <si>
    <t>La Jagua de Ibirico</t>
  </si>
  <si>
    <t>Centro Agropecuario y empresarial</t>
  </si>
  <si>
    <t>Fusagasuga</t>
  </si>
  <si>
    <t>ANOTACIÓN: SEDES CRITICAS son Sedes remotas o de dificil acesso que adicionalmente tienen importancia administrativa.</t>
  </si>
  <si>
    <t>Subsede Los Naranjos</t>
  </si>
  <si>
    <t>Sede Santa Clara</t>
  </si>
  <si>
    <t>Nodo Servicios Administrativos</t>
  </si>
  <si>
    <t>Nodo de Servicios Financieros</t>
  </si>
  <si>
    <t>Tencoparque Popayán</t>
  </si>
  <si>
    <t>Sede Colegio de la Bici</t>
  </si>
  <si>
    <t>Campamento Providencia</t>
  </si>
  <si>
    <t>Tecnoparque Nodo Bucaramanga</t>
  </si>
  <si>
    <t>Tecnoacademia Arauca</t>
  </si>
  <si>
    <t>Nodo Diseño y Mobiliario</t>
  </si>
  <si>
    <t>Sena CLEM - Sagrado Corazón de Jesus</t>
  </si>
  <si>
    <t>Sede Industrial CBI</t>
  </si>
  <si>
    <t>Tecnoacademia Armenia</t>
  </si>
  <si>
    <t>Economía Naranja</t>
  </si>
  <si>
    <t>Nodo Gastronomía y Bilingüismo</t>
  </si>
  <si>
    <t>Centro de Formación Agropecuaria - La Mojana</t>
  </si>
  <si>
    <t>Nodo Confecciones</t>
  </si>
  <si>
    <t>Hangar Caribe Verde</t>
  </si>
  <si>
    <t>Ecoturismo</t>
  </si>
  <si>
    <t>Nodo Operaciones Comerciales</t>
  </si>
  <si>
    <t>Nodo Agroempresarial</t>
  </si>
  <si>
    <t>Sede Orito</t>
  </si>
  <si>
    <t>Sede Popular</t>
  </si>
  <si>
    <t>Centro Agroempresarial y Turístico de Los Andes - Sede de apoyo</t>
  </si>
  <si>
    <t>Valle del Cauca</t>
  </si>
  <si>
    <t>Bogotá D.C.</t>
  </si>
  <si>
    <t>Galapa</t>
  </si>
  <si>
    <t>Juan de Acosta</t>
  </si>
  <si>
    <t>Baranoa</t>
  </si>
  <si>
    <t>Soledad</t>
  </si>
  <si>
    <t>Orito</t>
  </si>
  <si>
    <t>Total</t>
  </si>
  <si>
    <t>Extensiones IP</t>
  </si>
  <si>
    <t>ID Sede</t>
  </si>
  <si>
    <t>Nombre de la sede</t>
  </si>
  <si>
    <t>Municipio</t>
  </si>
  <si>
    <t>Dirección</t>
  </si>
  <si>
    <t>Tipo VC</t>
  </si>
  <si>
    <t>Unidad procesadora para Videoconferencia.</t>
  </si>
  <si>
    <t>Micrófonos inalámbricos.</t>
  </si>
  <si>
    <t>Video proyectores.</t>
  </si>
  <si>
    <t>Mezcladora Audio.</t>
  </si>
  <si>
    <t>Mueble para videoconferencia tipo móvil</t>
  </si>
  <si>
    <t>Direccion General Despacho Director piso 8</t>
  </si>
  <si>
    <t>Directiva</t>
  </si>
  <si>
    <t>Direccion General Sala Directiva 1 - piso 9</t>
  </si>
  <si>
    <t>Tipo Movil</t>
  </si>
  <si>
    <t>Regional Antioquia Alterna</t>
  </si>
  <si>
    <t>Centro para el Desarrollo del Hábitat y la Construcción -  Pedregal</t>
  </si>
  <si>
    <t>Auditorio</t>
  </si>
  <si>
    <t>Tipo Fija</t>
  </si>
  <si>
    <t>Tipo Sala Audiencia</t>
  </si>
  <si>
    <t xml:space="preserve">Megasede Aguablanca </t>
  </si>
  <si>
    <t xml:space="preserve">Km 3 Vereda Lombo - Santa Rosa De Cabal </t>
  </si>
  <si>
    <t>Micrófono y parlante todo en uno de mesa tipo USB.</t>
  </si>
  <si>
    <t>Pantalla Interactiva 65".</t>
  </si>
  <si>
    <t>Camara Tipo Usb Certificada para Microsoft Teams mínimo de 7x</t>
  </si>
  <si>
    <t>Equipamiento y cables necesarios</t>
  </si>
  <si>
    <t>Camara</t>
  </si>
  <si>
    <t>computador portátil con pantalla táctil (Touch Screen) de mínimo 13</t>
  </si>
  <si>
    <t>Telones Mecanizados</t>
  </si>
  <si>
    <t>Sistema de audio compatible</t>
  </si>
  <si>
    <t>Sistema de cortinas solar</t>
  </si>
  <si>
    <t>Switch de video</t>
  </si>
  <si>
    <t>Nodo TIC Barranquilla</t>
  </si>
  <si>
    <t>Escuela de Gastronimía</t>
  </si>
  <si>
    <t>Gomez Plata</t>
  </si>
  <si>
    <t>EDIFICIO ADMINISTRATIVO DE LA REGIONAL DEL VALLE AVENIDA 6T</t>
  </si>
  <si>
    <t>Calle 57 No. 8 - 69</t>
  </si>
  <si>
    <t>Calle 51 No. 57 – 70</t>
  </si>
  <si>
    <t>Carrera 46 No. 56 - 11 pisos 6 y 7, Torre Argos</t>
  </si>
  <si>
    <t>Santa Fe de Antioquia</t>
  </si>
  <si>
    <t>Calle 11 No. 12 - 42</t>
  </si>
  <si>
    <t>Calle 63 No. 58B - 03 Barrio Calatrava</t>
  </si>
  <si>
    <t>Calle 104 No. 69 - 120 - Barrio el Pedregal</t>
  </si>
  <si>
    <t>Carrera 29 No. 25 - 27</t>
  </si>
  <si>
    <t>Calle 18 No. 17 - 61</t>
  </si>
  <si>
    <t>Carrera 48 No. 49 - 62 Casa de la Constitución</t>
  </si>
  <si>
    <t>Sonson</t>
  </si>
  <si>
    <t>Calle 10 No. 1 - 21 Barrio Chagualito</t>
  </si>
  <si>
    <t>Zona Franca Rionegro Bodega 15</t>
  </si>
  <si>
    <t>Km. 1 Salida a Turbo</t>
  </si>
  <si>
    <t>Carrera 43 No. 42 - 40</t>
  </si>
  <si>
    <t>Calle 9 No. 19 - 120 Barrio Santander</t>
  </si>
  <si>
    <t>Calle 30 No. 3E - 164</t>
  </si>
  <si>
    <t>Carrera 13 No. 65 - 10</t>
  </si>
  <si>
    <t>Carrera 18A No. 2 - 18 Sur, San Antonio</t>
  </si>
  <si>
    <t>Avenida 30 No. 17 B-25 Sur</t>
  </si>
  <si>
    <t>Carrera 31 No. 14 - 20</t>
  </si>
  <si>
    <t>Carrera 32 No. 15 - 39</t>
  </si>
  <si>
    <t>Avenida Caracas No. 13 - 88</t>
  </si>
  <si>
    <t>Calle 45 Sur No. 78P - 18, barrio Casablanca</t>
  </si>
  <si>
    <t>Calle 19 A No. 96C - 32</t>
  </si>
  <si>
    <t>Calle 91 Sur No. 01B - 10 Este</t>
  </si>
  <si>
    <t>Calle 8 No. 6 - 54, entrada 3, Zona Industrial Cazucá
Carrera 4 No. 53 - 54, Autopista Sur</t>
  </si>
  <si>
    <t>Transversal 78J No. 41D - 15 Sur</t>
  </si>
  <si>
    <t>Calle 52 No. 13 - 65</t>
  </si>
  <si>
    <t>Carrera 5 No. 33 - 15 Plaza Aduana</t>
  </si>
  <si>
    <t>Ternera, vía Turbaco Kilómetro 1</t>
  </si>
  <si>
    <t>Mamonal Kilómetro 5</t>
  </si>
  <si>
    <t>Avenida Pedro de Heredia Sector Tesca</t>
  </si>
  <si>
    <t>Calle 19 entre carrera 5 y 6. Barrio San Martín. Sede de la Asociación de Palmicultores</t>
  </si>
  <si>
    <t>Plaza de la Libertad - Palacio Municipal</t>
  </si>
  <si>
    <t>Carrera 39 No. 72 - 25 Barrio Manrique</t>
  </si>
  <si>
    <t>Carrera 8 No. 14 - 68</t>
  </si>
  <si>
    <t>Carrera 12 No. 55A - 51</t>
  </si>
  <si>
    <t>Kilómetro 1 Via Duitama - Pantano de Vargas</t>
  </si>
  <si>
    <t>Calle 19 No. 12 - 29</t>
  </si>
  <si>
    <t>Carrera 3A No. 16 - 02</t>
  </si>
  <si>
    <t>Carrera 9 No. 28 - 34</t>
  </si>
  <si>
    <t>Carrera 23 No. 25 - 32 Ed. Esponsión Piso 3</t>
  </si>
  <si>
    <t>Carrera 5 vía salida a la Dorada</t>
  </si>
  <si>
    <t>Calle 42 Carrera 1a. Barrio Alfonso López</t>
  </si>
  <si>
    <t>Calle 4 No. 3 - 12</t>
  </si>
  <si>
    <t>Calle 4 No. 2 - 67</t>
  </si>
  <si>
    <t>Carrera 9 No. 71N - 60 Avenida Panamericana</t>
  </si>
  <si>
    <t>Carrera 11 No. 6 - 31</t>
  </si>
  <si>
    <t>Calle 4 No. 2 - 80</t>
  </si>
  <si>
    <t>Calle 13 - Barrio el Jardín - Vía al Aeropuerto</t>
  </si>
  <si>
    <t>Diagonal 18A entre Calle 30 y 31 (Barrio Fundadores - Sabanas del Valle)</t>
  </si>
  <si>
    <t>Kilómetro 7 Vía a la Paz</t>
  </si>
  <si>
    <t>Kilómetro 1 Vía Bucaramanga</t>
  </si>
  <si>
    <t>Avenida Circunvalar Calles 24 y 27</t>
  </si>
  <si>
    <t>Córdoba</t>
  </si>
  <si>
    <t>Carrera 9 No. 1 - 35 Antigua Planta de Hielo</t>
  </si>
  <si>
    <t>Vía Santa Isabel Km. 7</t>
  </si>
  <si>
    <t>Diagonal 45D No. 19 - 72</t>
  </si>
  <si>
    <t>Calle 2 No. 13 - 03 Barrio San Rafael</t>
  </si>
  <si>
    <t>Kilómetro 7 vía Pacho San Cayetano, vereda Llano de la hacienda</t>
  </si>
  <si>
    <t>Transversal 8 No. 5 - 43 Barrio la Consolata</t>
  </si>
  <si>
    <t>Carrera 8 con calle 6</t>
  </si>
  <si>
    <t>San Juan de Río Seco</t>
  </si>
  <si>
    <t>Avenida Manuel H Cárdenas Calle 16</t>
  </si>
  <si>
    <t>Carrera 10 No. 30 - 04</t>
  </si>
  <si>
    <t>Kilómetro 7 Vía Mosquera</t>
  </si>
  <si>
    <t>Calle 13 No. 10 - 60</t>
  </si>
  <si>
    <t>Vereda Bojacá, Carrera 11, Sector el Darién, Lt. 1</t>
  </si>
  <si>
    <t>Politécnico Sabana - Centro KM 2 Vía Cajicá - Tabio</t>
  </si>
  <si>
    <t>Salón Comunal - Vereda la Toma</t>
  </si>
  <si>
    <t>La Calera</t>
  </si>
  <si>
    <t>Kilómetro 2 Vía Zipaquirá - Tocancipá vereda Tibitó Parque Industrial Gran Sabana</t>
  </si>
  <si>
    <t>Carrera 1 No. 28 - 71</t>
  </si>
  <si>
    <t>Carrera 5 No. 16 - 16</t>
  </si>
  <si>
    <t>Kilómetro 38 vía al sur</t>
  </si>
  <si>
    <t>Carrera 10 No. 11 - 22</t>
  </si>
  <si>
    <t>Carrera 7 No. 5 - 67</t>
  </si>
  <si>
    <t>Carrera 8 No. 7 - 53</t>
  </si>
  <si>
    <t>Área rural a 7 kms de la Sede Principal. Vereda Aguadas</t>
  </si>
  <si>
    <t>Avenida Aeropuerto Calle 21 esquina</t>
  </si>
  <si>
    <t>Kilómetro 5 Salida a Maicao</t>
  </si>
  <si>
    <t>Kilómetro 1 Salida a Barrancas</t>
  </si>
  <si>
    <t>Avenida del ferrocarril No. 27 - 97</t>
  </si>
  <si>
    <t>Carrera 16 Calle 34 Las Américas</t>
  </si>
  <si>
    <t>Calle 3 Carrera 4 Esquina Antiguo Hotel Chimila</t>
  </si>
  <si>
    <t>Kilómetro 1 Vía Acacias</t>
  </si>
  <si>
    <t>Kilómetro 17 Vía Puerto López</t>
  </si>
  <si>
    <t>Kilómetro 12 Vía San Juan de Arama</t>
  </si>
  <si>
    <t>Calle 22 No. 11 Este 05 Vía a Oriente</t>
  </si>
  <si>
    <t>Carrera 25 No. 20 - 65 Oficina 2012 Edificio Calle Real</t>
  </si>
  <si>
    <t>Carrera 7 No. 24A - 48</t>
  </si>
  <si>
    <t>Municipio el Bagre en el sector conocido como los “ Comodatos de Arriba”</t>
  </si>
  <si>
    <t>Calle del comercio</t>
  </si>
  <si>
    <t>Terminal de Transportes - Carrera 9A No. 3 - 120</t>
  </si>
  <si>
    <t>Calle 12 No. 10 - 40 Barrio el Tamaco</t>
  </si>
  <si>
    <t>Calle 2N AV 4 y 5 Barrio Pescadero</t>
  </si>
  <si>
    <t>Carrera 5 No. 4 - 18 Centro</t>
  </si>
  <si>
    <t>Avenida 5 Calle 18 AN Zona Industrial</t>
  </si>
  <si>
    <t>Carrera 18 No. 7 - 58</t>
  </si>
  <si>
    <t>Avenida Centenario No. 42N - 02</t>
  </si>
  <si>
    <t>Carrera 8 No. 26 - 79</t>
  </si>
  <si>
    <t>Calle 20 No. 5 - 21 piso 2</t>
  </si>
  <si>
    <t>Transversal 7 calle 26 Barrio Santa Isabel</t>
  </si>
  <si>
    <t>Dosquebradas</t>
  </si>
  <si>
    <t>Carrera 27 No. 15 - 07 Barrio San Alonso</t>
  </si>
  <si>
    <t>Avenida paralela Calle 55 Colegio Inem – Bloque C, Parte de abajo</t>
  </si>
  <si>
    <t>Kilómetro 2 vía Palogordo - Vereda Guatiguará</t>
  </si>
  <si>
    <t>Kilómetro 49 Vía al Mar</t>
  </si>
  <si>
    <t>Vía Palenque - Rincón de Girón - Zona Industrial</t>
  </si>
  <si>
    <t>Autopista Floridablanca Km 6 No. 50 - 33</t>
  </si>
  <si>
    <t>Carrera 28 No. 56 - 10 Barrio Galán</t>
  </si>
  <si>
    <t>Carrera 11 No. 13 - 13 Barrio Ricaurte</t>
  </si>
  <si>
    <t>Finca Ventaquemada vereda Calichal</t>
  </si>
  <si>
    <t>Calle 8 No. 2 Este par Avenida las cuadras antiguo Idema</t>
  </si>
  <si>
    <t>Calle 25B No. 31 - 260 Barrio Bostón
Provisional: Carrera 18 No. 20 - 34</t>
  </si>
  <si>
    <t>Avenida 1 Calle 20 esquina</t>
  </si>
  <si>
    <t>Calle 19 No. 13 - 300 Zona Rosa</t>
  </si>
  <si>
    <t>Carrera 26 No. 26 - 11 Barrio San José</t>
  </si>
  <si>
    <t>Carrera 19 Sur No. 140 - 183 Vía Picaleña - junto a la Casa de la Moneda</t>
  </si>
  <si>
    <t>Transversal 1 No. 42 - 244</t>
  </si>
  <si>
    <t>Kilómetro 3 vía Melgar - Carmen de Apicalá, Sector Valle de los Lanceros</t>
  </si>
  <si>
    <t>Kilómetro 4 Vía Panamerica Espinal - Ibagué - Costado oriental</t>
  </si>
  <si>
    <t>Kilómetro 4 Vía Panamerica Espinal - Ibagué - Costado occidental</t>
  </si>
  <si>
    <t>Calle 52 No. 2BIS - 15</t>
  </si>
  <si>
    <t>Calle 23 Norte No. 2N - 38</t>
  </si>
  <si>
    <t>Carretera central, Variante Buga - Tuluá</t>
  </si>
  <si>
    <t>Calle 6 No. 10 - 16. Edificio Puerto Príncipe</t>
  </si>
  <si>
    <t>Calle 34 No. 17B - 23</t>
  </si>
  <si>
    <t>Carrera 9 No. 12 - 141</t>
  </si>
  <si>
    <t>Carrera 30 No. 40 - 25</t>
  </si>
  <si>
    <t>Centro comercial Bicentenario plaza Calle 28 Carrera 19 piso 2</t>
  </si>
  <si>
    <t>Carrera 20 No. 28 – 163 Barrio Libertadores</t>
  </si>
  <si>
    <t>Kilómetro 2 Vía a Bogotá</t>
  </si>
  <si>
    <t>Carrera 16A No. 28 - 11</t>
  </si>
  <si>
    <t>Carrera 19 No. 36 - 68</t>
  </si>
  <si>
    <t>Carrera 23 No.16A - 06 Barrio 20 de Julio</t>
  </si>
  <si>
    <t>Puerto Asis</t>
  </si>
  <si>
    <t>Calle 10 No. 3 - 40 Barrio San Agustín</t>
  </si>
  <si>
    <t>Calle 12 No. 10 - 61</t>
  </si>
  <si>
    <t>Transversal 6 No. 29A - 55, vía al Coco</t>
  </si>
  <si>
    <t>Carrera 24 No. 7 - 10 Centro</t>
  </si>
  <si>
    <t>San José de Guaviare</t>
  </si>
  <si>
    <t>Carrera 10 No. 15 - 131 Barrio Tamarindo</t>
  </si>
  <si>
    <t>Carrera 26 J – Diagonal 72F, el Laguito</t>
  </si>
  <si>
    <t>Carrera 4 No. 3 - 40</t>
  </si>
  <si>
    <t>Diagonal 20 No. 38 - 16 - Barrio Guaduales</t>
  </si>
  <si>
    <t>Calle 56 No. 52B - 74 Autopista</t>
  </si>
  <si>
    <t>Kilómetro 21 Inguapi la Chiricana Vía Tumaco - Pasto</t>
  </si>
  <si>
    <t>Diagonal 25 Sur No. 22 – 60 Barrio Ciudadela Nuevo Girón</t>
  </si>
  <si>
    <t>Carrera 6 No. 8 - 47</t>
  </si>
  <si>
    <t>Calle 73 Bis con Carrera 21 - Colegio Manuel Elkin Patarroyo Comuna 9 -Barrio César Augusto López</t>
  </si>
  <si>
    <t>Kilómetro 1 Vía los Lagos</t>
  </si>
  <si>
    <t>Calle 8 No. 6 - 54 entrada 3 Zona Industrial Cazucá</t>
  </si>
  <si>
    <t>Carrera 6 No. 8 Norte - 47, Avenida Centenario</t>
  </si>
  <si>
    <t>Kilómetro 35 Margen Oriental Carretera la Cordialidad a 3 Kilómetros</t>
  </si>
  <si>
    <t>Kilómetro 2 via la nueva Colonia</t>
  </si>
  <si>
    <t>Kilómetro 11 Vía Montería Cereté frente al aeropuerto Los Garzones</t>
  </si>
  <si>
    <t>Vereda Pozo Negro Kilómetro 7 Vía Barbosa</t>
  </si>
  <si>
    <t>Calle 40 No. 1 - 1B Barrio Cándido Leguízamo</t>
  </si>
  <si>
    <t>Kilómetro 5 Vía Sampués</t>
  </si>
  <si>
    <t>Carrera 64AA No. 113A - 04</t>
  </si>
  <si>
    <t>Carrera 1 este No. 67 - 110 Barrio Capitolio</t>
  </si>
  <si>
    <t>Barrio La Capilla</t>
  </si>
  <si>
    <t>Zona Franca Rionegro Bodega 49</t>
  </si>
  <si>
    <t>Km 3 Vereda Lombo</t>
  </si>
  <si>
    <t>Vereda Machindoy - Vía ITP (Instituto Técnico del Putumayo)</t>
  </si>
  <si>
    <t>Arroyo Hondo, Barrio Trinidad Etapa 1</t>
  </si>
  <si>
    <t>Carrera 5 No. 11 - 68, pisos 2 al 8</t>
  </si>
  <si>
    <t>Km 1 Vía Villavicencio, Contiguo Finca el Bolsillo, frente a la Urbanización las Margaritas</t>
  </si>
  <si>
    <t>Carrera 51 No. 51 - 28</t>
  </si>
  <si>
    <t>Carrera 6 No. 15 - 11 Barrio Cuervo Araoz</t>
  </si>
  <si>
    <t>Carrera 6 No. 8 - 35</t>
  </si>
  <si>
    <t>Chinchiná</t>
  </si>
  <si>
    <t>Colegio Diocesano Nuestra Señora del Carmen (Sector denominado los Álamos)</t>
  </si>
  <si>
    <t>Carrera 25 No. 21A - 99/105</t>
  </si>
  <si>
    <t>Calle 24 No. 19 - 17 Barrio Córdoba</t>
  </si>
  <si>
    <t>Antiguo Centro Zimará, 2da entrada de la entrada principal del municipio de Montelíbano</t>
  </si>
  <si>
    <t>Montelíbano</t>
  </si>
  <si>
    <t>Carrera 23 No. 25 – 65, Local 8, Edificio Don Pedro</t>
  </si>
  <si>
    <t>Kilómetro 12 vía Puerto López</t>
  </si>
  <si>
    <t>Carrera 5 No. 2 - 27, Barrio La Padilla
Calle 2 Carrera 4</t>
  </si>
  <si>
    <t>El Banco</t>
  </si>
  <si>
    <t>Calle 29 No. 13 – 127 Barrio Bavaria</t>
  </si>
  <si>
    <t>Calle 28 Carrera 23 Esquina, Barrio Montes</t>
  </si>
  <si>
    <t>Lote de Terreno No. 2 La Samaria</t>
  </si>
  <si>
    <t>Santander de Qulichao</t>
  </si>
  <si>
    <t>Carrera 14 No. 19 - 60 Parque Olaya Herrera</t>
  </si>
  <si>
    <t>Transversal 6 No. 3 – 15</t>
  </si>
  <si>
    <t>Lote Uno (1) – Quebrajacho / Vereda San Antonio</t>
  </si>
  <si>
    <t>Avenida Simón Bolívar – Kilómetro 5</t>
  </si>
  <si>
    <t>Calle 2B Oeste No. 90 – 27</t>
  </si>
  <si>
    <t>Calle 33 No. 33 – 139 Hospital Barranquilla</t>
  </si>
  <si>
    <t>Carrera 9 No. 127 - 109</t>
  </si>
  <si>
    <t>Diagonal 18 No. 16 - 13 Nueva sede
Caracolí Lote 1A2, con carrera 1B antigua finca Alta Gracia</t>
  </si>
  <si>
    <t>Carrera 19C No. 16 - 48 Lote No. 1 barrio El Modelo</t>
  </si>
  <si>
    <t>Calle 3 No. 6 - 48 Barrio Comuneros</t>
  </si>
  <si>
    <t>Calle 4 No. 20 - 33 Barrio Camilo Torres</t>
  </si>
  <si>
    <t>Carrera 8 con calle 1, Barrio Villa Ester, sector Chambacú</t>
  </si>
  <si>
    <t>Calle 2B No. 16 - 26</t>
  </si>
  <si>
    <t>Carrera 14A No. 20 - 04</t>
  </si>
  <si>
    <t>Chiriguaná vía Ciudadela</t>
  </si>
  <si>
    <t>Chiriguaná</t>
  </si>
  <si>
    <t>Vereda Brito Alto Finca el Cerrojo. Vía Marginal del Llano</t>
  </si>
  <si>
    <t>Carrera 50 Calle 39, Barrio Abajo, Diagonal a la Aduana</t>
  </si>
  <si>
    <t>Carrera 54 No. 49 - 09, Barrio Abajo</t>
  </si>
  <si>
    <t>Carrera 10 No. 73E - 110, Barrio Lipaya</t>
  </si>
  <si>
    <t>Carrera 21B Calle 40B Esquina Barrio San José</t>
  </si>
  <si>
    <t>Túquerres</t>
  </si>
  <si>
    <t>Calle 16 No. 14 - 52 Edificio San Nicolás</t>
  </si>
  <si>
    <t>Carrera 13 No. 13 - 17 Edificio Colón Piso 12 Oficina 1201</t>
  </si>
  <si>
    <t>Calle 48 No. 28 – 01</t>
  </si>
  <si>
    <t>Carrera 7 No. 19 – 10</t>
  </si>
  <si>
    <t>Carrera 6 No. 60B – 110. CAI el Bosque</t>
  </si>
  <si>
    <t>Avenida Circunvalar, junto al megacolegio Las Cayenas. Carrera 15 Sur No. 46 - 500</t>
  </si>
  <si>
    <t>Calle 5 No. 23 – 00. Complejo Científico SENA</t>
  </si>
  <si>
    <t>Canal Bogotá No. 1N - 30 Barrio Pescadero</t>
  </si>
  <si>
    <t>Carrera 5 con calle 10 Barrio Centro</t>
  </si>
  <si>
    <t>Carrera 54 No. 68 – 80</t>
  </si>
  <si>
    <t>Carrera 81A No. 58J – 45 Sur Bosa</t>
  </si>
  <si>
    <t>Calle 1 No. 1 – 130 Matevenado</t>
  </si>
  <si>
    <t>Pueblo Viejo entrada Institución Educativa Junín / al lado de antiguo Escuela Santa Terecita</t>
  </si>
  <si>
    <t>Calle 48 No. 28 – 40</t>
  </si>
  <si>
    <t>Calle 18 No. 43 – 65 Fundación el Alcaraván</t>
  </si>
  <si>
    <t>Calle 7B entre 55 y 56 Villa Olímpica</t>
  </si>
  <si>
    <t>Carrera 25 No. 24 – 47</t>
  </si>
  <si>
    <t>Carrera 33A No. 15 – 33 barrio Guayacanes</t>
  </si>
  <si>
    <t>Puerto Espejo Mz 11 Institucion Educativa Ciudadela del sur</t>
  </si>
  <si>
    <t>Calle 44 con carrera 5</t>
  </si>
  <si>
    <t>Calle 9 N 5-40</t>
  </si>
  <si>
    <t>CRA 51  No. 49-27</t>
  </si>
  <si>
    <t>Gómez Plata</t>
  </si>
  <si>
    <t>Vereda El  Pañomar Norte  Villa Verta Cra 2 al lado del  Colegio El Palomar</t>
  </si>
  <si>
    <t>La Mojana</t>
  </si>
  <si>
    <t>Transversal 21 # 11 - 140 (Av. Cordialidad)</t>
  </si>
  <si>
    <t xml:space="preserve">Carrera 9G No 110-187 Lote 10 y 11 Caribe Verde  </t>
  </si>
  <si>
    <t>Carretera Cordialidad Cra 46  9 61 Local 2 / Parador Turístico de Luruaco frente a Laguna de Luruaco</t>
  </si>
  <si>
    <t xml:space="preserve">Luruaco </t>
  </si>
  <si>
    <t>Cra 24 Calle 48 - Soledad</t>
  </si>
  <si>
    <t>Cl. 9 #19-120</t>
  </si>
  <si>
    <t>Carrera 14 Calle 12 esquina</t>
  </si>
  <si>
    <t>Carrera 12A # 24-39 Barrio Popular</t>
  </si>
  <si>
    <t>Carrera 11 Nro 11 - 93</t>
  </si>
  <si>
    <t xml:space="preserve">MUNICIPIO </t>
  </si>
  <si>
    <t>DEPARTAMENTO</t>
  </si>
  <si>
    <t>Avenida 6ta Norte calle 26</t>
  </si>
  <si>
    <t xml:space="preserve">Sede Granada </t>
  </si>
  <si>
    <t>Convento Santa Clara</t>
  </si>
  <si>
    <t>Colegio De La Bici</t>
  </si>
  <si>
    <t>Escuela De Gastronomía</t>
  </si>
  <si>
    <t>Tecnoparque Bucaramanga</t>
  </si>
  <si>
    <t>Nodo diseño y mobiliario</t>
  </si>
  <si>
    <t>galapa</t>
  </si>
  <si>
    <t>Sena Clem - Sagrado Corazón De Jesus</t>
  </si>
  <si>
    <t>Sede Economía Naranja</t>
  </si>
  <si>
    <t>EDIFICIO ADMINISTRATIVO DE LA REGIONAL DEL VALLE AVENIDA 6</t>
  </si>
  <si>
    <t>TOTALES</t>
  </si>
  <si>
    <t>TOTAL KVA UPS</t>
  </si>
  <si>
    <t>TOTAL KVA UPS
SENA</t>
  </si>
  <si>
    <t>UTR 17</t>
  </si>
  <si>
    <t>TOTAL KVA UTR OPERADOR TIC</t>
  </si>
  <si>
    <t>TOTAL KVA GE OPERADOR TIC</t>
  </si>
  <si>
    <t>Calle 16 No. 14-52</t>
  </si>
  <si>
    <t>CARRERA 6 # 60B-110</t>
  </si>
  <si>
    <t>Carrera 81A # 58J - 45 Sur</t>
  </si>
  <si>
    <t>Calle 1 # 1-130 Matevenado</t>
  </si>
  <si>
    <t>Calle 48 # 28-40</t>
  </si>
  <si>
    <t xml:space="preserve">Calle 18 # 44-65 </t>
  </si>
  <si>
    <t>Atlantico</t>
  </si>
  <si>
    <t>Calle 7B entre 55 y 56 Villa Olímpica - Galapa</t>
  </si>
  <si>
    <t>Carrera 25 # 24-47</t>
  </si>
  <si>
    <t xml:space="preserve">Cra 33A 15-33 </t>
  </si>
  <si>
    <t>Barrio Puerto Espejo, Manzana # 11</t>
  </si>
  <si>
    <t>Calle 39 con Carrera 5</t>
  </si>
  <si>
    <t>Av. 6 Norte con Calle 26</t>
  </si>
  <si>
    <t>2A</t>
  </si>
  <si>
    <t>Centro De Comercio</t>
  </si>
  <si>
    <t>2B</t>
  </si>
  <si>
    <t>Centro De Servicios De Salud</t>
  </si>
  <si>
    <t>2C</t>
  </si>
  <si>
    <t xml:space="preserve">Centro De Servicios Y Gestión Empresarial </t>
  </si>
  <si>
    <t>8A</t>
  </si>
  <si>
    <t>Centro De Formación En Diseño, Confección Y Moda - Complejo Sur</t>
  </si>
  <si>
    <t>8B</t>
  </si>
  <si>
    <t>Centro Tecnológico Del Mobiliario - Complejo Sur</t>
  </si>
  <si>
    <t>9B</t>
  </si>
  <si>
    <t>Centro Textil Y De Gestión Industrial</t>
  </si>
  <si>
    <t>9A</t>
  </si>
  <si>
    <t>Centro De Tecnología De La Manufactura Avanzada - Complejo Pedregal</t>
  </si>
  <si>
    <t>19A</t>
  </si>
  <si>
    <t>Centro De Comercio Y Servicios</t>
  </si>
  <si>
    <t>21A</t>
  </si>
  <si>
    <t>Centro Industrial Y De Aviación</t>
  </si>
  <si>
    <t>22A</t>
  </si>
  <si>
    <t>Centro De Servicios Financieros</t>
  </si>
  <si>
    <t>24A</t>
  </si>
  <si>
    <t>Centro De Manufactura En Textil Y Cuero</t>
  </si>
  <si>
    <t>24B</t>
  </si>
  <si>
    <t>Centro Metalmecánico</t>
  </si>
  <si>
    <t>24C</t>
  </si>
  <si>
    <t>Centro De Materiales Y Ensayos</t>
  </si>
  <si>
    <t>25A</t>
  </si>
  <si>
    <t>Centro De Diseño Y Metrología - Complejo Paloquemao</t>
  </si>
  <si>
    <t>25B</t>
  </si>
  <si>
    <t>Centro Para La Industria De La Comunicación Gráfica - Complejo Paloquemao</t>
  </si>
  <si>
    <t>25C</t>
  </si>
  <si>
    <t>Centro Nacional De Hotelería, Turismo Y Alimentos - Complejo Paloquemao</t>
  </si>
  <si>
    <t>44A</t>
  </si>
  <si>
    <t>Centro Agroempresarial Y Minero</t>
  </si>
  <si>
    <t>44B</t>
  </si>
  <si>
    <t>53A</t>
  </si>
  <si>
    <t>Centro Industrial De Mantenimiento Y Manufactura</t>
  </si>
  <si>
    <t>59A</t>
  </si>
  <si>
    <t>Centro Para La Formación Cafetera</t>
  </si>
  <si>
    <t>59B</t>
  </si>
  <si>
    <t>Centro De Automatización Industrial</t>
  </si>
  <si>
    <t>59C</t>
  </si>
  <si>
    <t>Centro De Procesos Industriales Y Construcción</t>
  </si>
  <si>
    <t>59D</t>
  </si>
  <si>
    <t>70A</t>
  </si>
  <si>
    <t>Centro De Operación Y Mantenimiento Minero</t>
  </si>
  <si>
    <t>75A</t>
  </si>
  <si>
    <t>Centro De Comercio, Industria Y Turismo De Córdoba</t>
  </si>
  <si>
    <t>96A</t>
  </si>
  <si>
    <t>Centro De Recursos Naturales, Industria Y Biodiversidad</t>
  </si>
  <si>
    <t>99A</t>
  </si>
  <si>
    <t xml:space="preserve">Centro De La Industria, La Empresa Y Los Servicios </t>
  </si>
  <si>
    <t>106B</t>
  </si>
  <si>
    <t>Centro Agroempresarial Y Acuícola (Área Administrativa)</t>
  </si>
  <si>
    <t>106C</t>
  </si>
  <si>
    <t>Centro Industrial Y De Energías Alternativas (Área Administrativa)</t>
  </si>
  <si>
    <t>115A</t>
  </si>
  <si>
    <t>Centro De Industria Y Servicios Del Meta</t>
  </si>
  <si>
    <t>119A</t>
  </si>
  <si>
    <t>Centro Internacional De Producción Limpia - Lope</t>
  </si>
  <si>
    <t>127A</t>
  </si>
  <si>
    <t xml:space="preserve">Centro De Formación Para El Desarrollo Rural Y Minero-Cedrum </t>
  </si>
  <si>
    <t>127B</t>
  </si>
  <si>
    <t>Centro De La Industria, La Empresa Y Los Servicios</t>
  </si>
  <si>
    <t>132A</t>
  </si>
  <si>
    <t>Centro Agroindustrial</t>
  </si>
  <si>
    <t>133A</t>
  </si>
  <si>
    <t>133B</t>
  </si>
  <si>
    <t>137A</t>
  </si>
  <si>
    <t>Centro de Servicios Empresariales y Turísticos</t>
  </si>
  <si>
    <t>149A</t>
  </si>
  <si>
    <t>Centro De La Innovación, La Tecnología Y Los Servicios</t>
  </si>
  <si>
    <t>Calle 25B No. 31 - 260 Barrio Bostón Provisional: Carrera 18 No. 20 - 34</t>
  </si>
  <si>
    <t>154A</t>
  </si>
  <si>
    <t>158A</t>
  </si>
  <si>
    <t>Centro De Electricidad Y Automatización Industrial - Ceai - Complejo Salomia</t>
  </si>
  <si>
    <t>158B</t>
  </si>
  <si>
    <t>Centro De Diseño Tecnológico Industrial - Complejo Salomia</t>
  </si>
  <si>
    <t>158C</t>
  </si>
  <si>
    <t>Centro Nacional De Asistencia Técnica A La Industria - Astin - Complejo Salomia</t>
  </si>
  <si>
    <t>158D</t>
  </si>
  <si>
    <t>Centro De Gestión Tecnológica De Servicios -Cgts - Complejo Salomia</t>
  </si>
  <si>
    <t>167A</t>
  </si>
  <si>
    <t>Centro De Gestión Y Desarrollo Agroindustrial De Arauca</t>
  </si>
  <si>
    <t>170A</t>
  </si>
  <si>
    <t>Centro Agroindustrial Y Fortalecimiento Empresarial De Casanare</t>
  </si>
  <si>
    <t>171A</t>
  </si>
  <si>
    <t>Centro Agroforestal Y Acuícola Arapaima</t>
  </si>
  <si>
    <t>173A</t>
  </si>
  <si>
    <t xml:space="preserve">Centro De Formación Turística, Gente De Mar Y De Servicios </t>
  </si>
  <si>
    <t>178A</t>
  </si>
  <si>
    <t>Centro Agropecuario Y De Servicios Ambientales Jiri-Jirimo</t>
  </si>
  <si>
    <t>179A</t>
  </si>
  <si>
    <t>Centro De Producción Y Transformación Agroindustrial De La Orinoquía</t>
  </si>
  <si>
    <t>275A</t>
  </si>
  <si>
    <t>Centro De Desarrollo Agroindustrial, Turístico Y Tecnológico Del Guaviare</t>
  </si>
  <si>
    <t>176A</t>
  </si>
  <si>
    <t>Centro Ambieltal y Ecoturístico del Nororiente Amazónico</t>
  </si>
  <si>
    <t>Regional Caquetá – Sede Alterna</t>
  </si>
  <si>
    <t>Kilómetro 3 Vía Aeropuerto</t>
  </si>
  <si>
    <t>Subsede Zona Franca</t>
  </si>
  <si>
    <t>Vereda La Bodega, Zona Franca de Rionegro. Bodegas 14 y 15</t>
  </si>
  <si>
    <t>Centro Integrado para la Formación Profesional del Norte del Cauca - La Samaria</t>
  </si>
  <si>
    <t>Km 3 Vía Aeropuerto</t>
  </si>
  <si>
    <t xml:space="preserve">Centro Tecnológico De La Amazonia </t>
  </si>
  <si>
    <t>Centro Ambiental Y Ecoturístico Del Nororiente Amazónico</t>
  </si>
  <si>
    <t>Cra 18 # 20-34 Centro</t>
  </si>
  <si>
    <t>Carrera 27 # 15-07 Barrio San Alonso</t>
  </si>
  <si>
    <t>Carrera 6, Avenida Centenario 44 N - 15</t>
  </si>
  <si>
    <t>Calle 2N  Avenidas 4Y5 Pescadero</t>
  </si>
  <si>
    <t>Kilómetro 10 Vía Al Magdalena Calle 109 # 26-471</t>
  </si>
  <si>
    <t>Carrera 43  42-40 Piso 10</t>
  </si>
  <si>
    <t>Vereda La Bodega, Zona Franca de Rionegro Bodega 14 y 15</t>
  </si>
  <si>
    <t>Sede Zona Franca</t>
  </si>
  <si>
    <t>Diag.104  69-120 El Pedregal</t>
  </si>
  <si>
    <t>Cl.63  58B-03  Itagüí-Calatrava</t>
  </si>
  <si>
    <t>Cl.63  58B-03  Itagüí-Calatrava</t>
  </si>
  <si>
    <t>Vereda La Bodega, Zona Franca De Rionegro Bodega 14 Y 15</t>
  </si>
  <si>
    <t>TMOvil</t>
  </si>
  <si>
    <t xml:space="preserve">TABLEROS REGULADOS
</t>
  </si>
  <si>
    <t xml:space="preserve">TOMAS
</t>
  </si>
  <si>
    <t xml:space="preserve">SPT
</t>
  </si>
  <si>
    <t xml:space="preserve">CONTROL DE ACCESO Y MONITOREO
</t>
  </si>
  <si>
    <t xml:space="preserve">AA
</t>
  </si>
  <si>
    <t>Cantidad 
Total GE</t>
  </si>
  <si>
    <t>SERVICIO</t>
  </si>
  <si>
    <t>Ubicación</t>
  </si>
  <si>
    <t>Piso</t>
  </si>
  <si>
    <t>Sala</t>
  </si>
  <si>
    <t>LICENCIAMIENTO</t>
  </si>
  <si>
    <t>OBSERVACIONES</t>
  </si>
  <si>
    <t>Nombre CI</t>
  </si>
  <si>
    <t>Nivel 1</t>
  </si>
  <si>
    <t>Nivel 2</t>
  </si>
  <si>
    <t>Nivel 3</t>
  </si>
  <si>
    <t>Estado</t>
  </si>
  <si>
    <t>Número de pieza</t>
  </si>
  <si>
    <t>Número de serie</t>
  </si>
  <si>
    <t>Número de etiqueta</t>
  </si>
  <si>
    <t>Rol del sistema</t>
  </si>
  <si>
    <t>Impacto</t>
  </si>
  <si>
    <t>Urgencia</t>
  </si>
  <si>
    <t>Nombre del Producto</t>
  </si>
  <si>
    <t>Modelo</t>
  </si>
  <si>
    <t>Fabricante</t>
  </si>
  <si>
    <t>Especificación de entorno</t>
  </si>
  <si>
    <t>firmware_version</t>
  </si>
  <si>
    <t>CONTACT CENTER</t>
  </si>
  <si>
    <t>N/A</t>
  </si>
  <si>
    <t>8 LICENCIAS AGENTE (con AddOn de Redes sociales cada una)</t>
  </si>
  <si>
    <t>2 licencias supervisor</t>
  </si>
  <si>
    <t>MESA DE DINERO</t>
  </si>
  <si>
    <t>ID022 - Regional Distrito Capital</t>
  </si>
  <si>
    <t>Fiducia</t>
  </si>
  <si>
    <t>L30250-F600-C296</t>
  </si>
  <si>
    <t>ID022-ToIP-55G</t>
  </si>
  <si>
    <t>2093-14-4575</t>
  </si>
  <si>
    <t>001AE8A40D83</t>
  </si>
  <si>
    <t>COLTEL-145151</t>
  </si>
  <si>
    <t>Telefono de escritorio</t>
  </si>
  <si>
    <t>S30817-S7702-D107-26</t>
  </si>
  <si>
    <t>Unify OpenScape</t>
  </si>
  <si>
    <t>001AE8A40DB9</t>
  </si>
  <si>
    <t>COLTEL-145152</t>
  </si>
  <si>
    <t>Teléfono IP (2)</t>
  </si>
  <si>
    <t>55G</t>
  </si>
  <si>
    <t>L30258-W622-D477</t>
  </si>
  <si>
    <t>ID022_ToIP_TORRETA</t>
  </si>
  <si>
    <t>2018034263</t>
  </si>
  <si>
    <t>Diadema Softphone (torreta grande)</t>
  </si>
  <si>
    <t>S30122-X8008-X50</t>
  </si>
  <si>
    <t>2018034277</t>
  </si>
  <si>
    <t>S30122-X8008-X51</t>
  </si>
  <si>
    <t>Equipo Central</t>
  </si>
  <si>
    <t>L30258-W622-D475</t>
  </si>
  <si>
    <t>PE-022-N-SER-01</t>
  </si>
  <si>
    <t>NA</t>
  </si>
  <si>
    <t>No verificable</t>
  </si>
  <si>
    <t>Servidor virtualizados</t>
  </si>
  <si>
    <t>Debian 9</t>
  </si>
  <si>
    <t>Mesa de Dinero</t>
  </si>
  <si>
    <t>L30258-W600-D245</t>
  </si>
  <si>
    <t>PE-ID022-A-TI-MIC-01</t>
  </si>
  <si>
    <t>VIDEOCOMUNICACIONES</t>
  </si>
  <si>
    <t>EQUIPO DE AUDIO</t>
  </si>
  <si>
    <t>MICRÓFONO INALÁMBRICO</t>
  </si>
  <si>
    <t>Aplicado</t>
  </si>
  <si>
    <t>Tipo Micrófono:Inalámbrico</t>
  </si>
  <si>
    <t>4-Menor/Localizado</t>
  </si>
  <si>
    <t>Baja</t>
  </si>
  <si>
    <t>Microfono Inalambrico</t>
  </si>
  <si>
    <t>GOSSIE09</t>
  </si>
  <si>
    <t>Micrófono inalámbrico</t>
  </si>
  <si>
    <t>PE-ID022-A-TI-MIC-02</t>
  </si>
  <si>
    <t>PE-ID022-A-TI-MIC-03</t>
  </si>
  <si>
    <t>PE-ID022-A-TI-MIC-04</t>
  </si>
  <si>
    <t>PE-ID022-A-TI-MIC-05</t>
  </si>
  <si>
    <t>PE-ID022-A-TI-MIC-06</t>
  </si>
  <si>
    <t>PE-ID022-A-TI-MIC-07</t>
  </si>
  <si>
    <t>PE-ID022-A-TI-MIC-08</t>
  </si>
  <si>
    <t>PE-ID022-A-TI-MIC-09</t>
  </si>
  <si>
    <t>PE-ID022-A-TI-MIC-10</t>
  </si>
  <si>
    <t>20095233</t>
  </si>
  <si>
    <t>Tipo telefono: cuello de ganso</t>
  </si>
  <si>
    <t>Telefono con cuello de ganso</t>
  </si>
  <si>
    <t>PE-ID022-A-TI-MIC-11</t>
  </si>
  <si>
    <t>20095095</t>
  </si>
  <si>
    <t>PE-ID022-A-TI-MIC-12</t>
  </si>
  <si>
    <t>L30258-W600-D277</t>
  </si>
  <si>
    <t>PE-022-N-DIA-01</t>
  </si>
  <si>
    <t>Diadema Softphone</t>
  </si>
  <si>
    <t>OpenStage Xpert 6010p</t>
  </si>
  <si>
    <t>PE-022-N-DIA-02</t>
  </si>
  <si>
    <t>Area de Banca</t>
  </si>
  <si>
    <t>L30258-W600-D236</t>
  </si>
  <si>
    <t>PE-022-N-HAN-01</t>
  </si>
  <si>
    <t>No tiene serial</t>
  </si>
  <si>
    <t>Handset</t>
  </si>
  <si>
    <t>S30122-X8008-X10</t>
  </si>
  <si>
    <t>PE-022-N-HAN-02</t>
  </si>
  <si>
    <t>PE-022-N-HAN-03</t>
  </si>
  <si>
    <t>PE-022-N-HAN-04</t>
  </si>
  <si>
    <t>PE-022-N-HAN-05</t>
  </si>
  <si>
    <t>PE-022-N-HAN-06</t>
  </si>
  <si>
    <t>PE-022-N-HAN-07</t>
  </si>
  <si>
    <t>PE-022-N-HAN-08</t>
  </si>
  <si>
    <t>PE-022-N-HAN-09</t>
  </si>
  <si>
    <t>PE-022-N-HAN-10</t>
  </si>
  <si>
    <t>PE-022-N-HAN-11</t>
  </si>
  <si>
    <t>PE-022-N-HAN-12</t>
  </si>
  <si>
    <t>L30258-W600-D241</t>
  </si>
  <si>
    <t>ID022_ToIP_Convertidor Analogo a USB</t>
  </si>
  <si>
    <t>SJUU-M526011750</t>
  </si>
  <si>
    <t>USB Convertidor analogo</t>
  </si>
  <si>
    <t>S30807-U6732-X-5</t>
  </si>
  <si>
    <t>SJUU-M526011655</t>
  </si>
  <si>
    <t>SJUU-M526011560</t>
  </si>
  <si>
    <t>SJUU-M526011688</t>
  </si>
  <si>
    <t>SJUU-M617010365</t>
  </si>
  <si>
    <t>SJUU-M526011689</t>
  </si>
  <si>
    <t>SJUU-M526011660</t>
  </si>
  <si>
    <t>SJUU-M526011686</t>
  </si>
  <si>
    <t>SJUU-M526011656</t>
  </si>
  <si>
    <t>SJUU-M526011685</t>
  </si>
  <si>
    <t>PE-022-N-SER-05</t>
  </si>
  <si>
    <t>V7</t>
  </si>
  <si>
    <t>10 licencias básicas para softclient</t>
  </si>
  <si>
    <t>PORTAL CAUTIVO</t>
  </si>
  <si>
    <t>La licencia debe contener:
-Zonas WiFi de Invitados, Social &amp; Premium Login
-Programación automática de campañas por eventos
-Valoración de servicios antes de navegar
-Microsondeos e Identificación demográfica.
-Identificación y programación de políticas a empleados (ILE)
-Segmentación y perfilación de leads
-Marketing progresivo (Lead nurturing)
-Analítica Wi-Fi &amp; Reportes
-Múltilenguaje Automático
-Push notifications SMS &amp; WEB (sin necesidad de APP) (SMS como servicio con costos adicionales)
-Integración con plataformas de terceros (PMS, CRM, TripAdvisor)
-Analítica Wi-Fi avanzada con HeatMaps (Mapas de Calor)
-CRM reading/writing Calor)
(Capacidad de almacenamiento: Ilimitada durante la duración del contrato.)</t>
  </si>
  <si>
    <t>VIDEOCONFERENCIA</t>
  </si>
  <si>
    <t>Show Room</t>
  </si>
  <si>
    <t>PE-ID22-A-TM-AMP-01</t>
  </si>
  <si>
    <t>2035NEJ06064</t>
  </si>
  <si>
    <t>COLTEL-145015</t>
  </si>
  <si>
    <t>Amplificador</t>
  </si>
  <si>
    <t>AMP-8150</t>
  </si>
  <si>
    <t>Crestron</t>
  </si>
  <si>
    <t>PE-ID022-A-TM-AMP-02</t>
  </si>
  <si>
    <t>SISTEMAS DE CONTROL</t>
  </si>
  <si>
    <t>AMPLIFICADOR</t>
  </si>
  <si>
    <t>6507608</t>
  </si>
  <si>
    <t>2026NEJ19036</t>
  </si>
  <si>
    <t>COLTEL-145017</t>
  </si>
  <si>
    <t>Nombre del Software: Crestron</t>
  </si>
  <si>
    <t>1.00.272.033</t>
  </si>
  <si>
    <t>Tecnologias Web y Desarrollo Apps</t>
  </si>
  <si>
    <t>PE-ID022-A-TM-PAR-05</t>
  </si>
  <si>
    <t>PARLANTE</t>
  </si>
  <si>
    <t>97085000001</t>
  </si>
  <si>
    <t>AW400WH20360035</t>
  </si>
  <si>
    <t>COLTEL-144968</t>
  </si>
  <si>
    <t>3-Moderado/Limitado</t>
  </si>
  <si>
    <t>Medio</t>
  </si>
  <si>
    <t>Parlante</t>
  </si>
  <si>
    <t>AW-400</t>
  </si>
  <si>
    <t>Klispsch</t>
  </si>
  <si>
    <t>Impedancia: 8 Kohm; Frecuencia: 91 Hz - 20 kHz Potencia: 50 W</t>
  </si>
  <si>
    <t>PE-ID022-A-TM-PAR-08</t>
  </si>
  <si>
    <t>AW400WH20230268</t>
  </si>
  <si>
    <t>COLTEL-144971</t>
  </si>
  <si>
    <t>It Software de Negocios</t>
  </si>
  <si>
    <t>PE-ID022-A-TM-PAR-10</t>
  </si>
  <si>
    <t>AW400WH20230257</t>
  </si>
  <si>
    <t>COLTEL-144973</t>
  </si>
  <si>
    <t>PE-ID022-A-TM-PAR-12</t>
  </si>
  <si>
    <t>AW400WH20230117</t>
  </si>
  <si>
    <t>COLTEL-144972</t>
  </si>
  <si>
    <t>Area de Negociacion Bursatil</t>
  </si>
  <si>
    <t>PE-ID022-A-TM-PAR-16</t>
  </si>
  <si>
    <t>AW400WH20230249</t>
  </si>
  <si>
    <t>COLTEL-144975</t>
  </si>
  <si>
    <t>Zona Terraza</t>
  </si>
  <si>
    <t>PE-ID022-A-TM-MIN-02</t>
  </si>
  <si>
    <t>6597311</t>
  </si>
  <si>
    <t>2TL08113921</t>
  </si>
  <si>
    <t>COLTEL-145052</t>
  </si>
  <si>
    <t>BLX24R/SM58</t>
  </si>
  <si>
    <t>Shure</t>
  </si>
  <si>
    <t>PE-ID022-A-TM-MIN-01</t>
  </si>
  <si>
    <t>6597301</t>
  </si>
  <si>
    <t>3TA01661105</t>
  </si>
  <si>
    <t>COLTEL-145053</t>
  </si>
  <si>
    <t>BLX4RJ10</t>
  </si>
  <si>
    <t>PE-ID022-A-TM-PAR-17</t>
  </si>
  <si>
    <t>97089000001</t>
  </si>
  <si>
    <t>C525TWH203000106</t>
  </si>
  <si>
    <t>COLTEL-144985</t>
  </si>
  <si>
    <t>CA-525-T</t>
  </si>
  <si>
    <t>PE-ID022-A-TM-PAR-18</t>
  </si>
  <si>
    <t>C525TWH20300273</t>
  </si>
  <si>
    <t>COLTEL-144984</t>
  </si>
  <si>
    <t>PE-ID022-A-TM-PAR-19</t>
  </si>
  <si>
    <t>C525TWH20300154</t>
  </si>
  <si>
    <t>COLTEL-144987</t>
  </si>
  <si>
    <t>PE-ID022-A-TM-PAR-20</t>
  </si>
  <si>
    <t>C525TWH20300136</t>
  </si>
  <si>
    <t>COLTEL-144986</t>
  </si>
  <si>
    <t>Call Center</t>
  </si>
  <si>
    <t>PE-ID022-A-TM-PAR-21</t>
  </si>
  <si>
    <t>C525TWH20300053</t>
  </si>
  <si>
    <t>COLTEL-144989</t>
  </si>
  <si>
    <t>PE-ID022-A-TM-PAR-22</t>
  </si>
  <si>
    <t>C525TWH20300242</t>
  </si>
  <si>
    <t>COLTEL-144988</t>
  </si>
  <si>
    <t>2113JBH03751</t>
  </si>
  <si>
    <t>COLTEL-145163</t>
  </si>
  <si>
    <t>PE-ID022-A-TM-PAR-24</t>
  </si>
  <si>
    <t>C525TWH20300072</t>
  </si>
  <si>
    <t>COLTEL-144990</t>
  </si>
  <si>
    <t>PE-ID022-A-TM-PAR-25</t>
  </si>
  <si>
    <t>C525TWH20300272</t>
  </si>
  <si>
    <t>COLTEL-144993</t>
  </si>
  <si>
    <t>C525TWH20300095</t>
  </si>
  <si>
    <t>COLTEL-144992</t>
  </si>
  <si>
    <t>PE-ID022-A-TM-PAR-01</t>
  </si>
  <si>
    <t>97092000001</t>
  </si>
  <si>
    <t>C650TWH19500217</t>
  </si>
  <si>
    <t>COLTEL-144980</t>
  </si>
  <si>
    <t>CA-650-T</t>
  </si>
  <si>
    <t>Impedancia: 8 Kohm; Frecuencia: 70 Hz - 20 kHz Potencia: 85 W</t>
  </si>
  <si>
    <t>PE-ID022-A-TM-PAR-26</t>
  </si>
  <si>
    <t>C650TWH19430144</t>
  </si>
  <si>
    <t>COLTEL-144981</t>
  </si>
  <si>
    <t>PE-ID022-A-TM-PAR-03</t>
  </si>
  <si>
    <t>C650TWH19500257</t>
  </si>
  <si>
    <t>COLTEL-144982</t>
  </si>
  <si>
    <t>PE-ID022-A-TM-PAR-04</t>
  </si>
  <si>
    <t>C650TWH19500228</t>
  </si>
  <si>
    <t>COLTEL-144983</t>
  </si>
  <si>
    <t>PE-ID22-A-TM-CPU-01</t>
  </si>
  <si>
    <t>2032JBH02602</t>
  </si>
  <si>
    <t>COLTEL-145032</t>
  </si>
  <si>
    <t>Procesador Central</t>
  </si>
  <si>
    <t>CP3N</t>
  </si>
  <si>
    <t>PE-ID22-A-TM-CPU-02</t>
  </si>
  <si>
    <t>1846JBH19707</t>
  </si>
  <si>
    <t>COLTEL-145167</t>
  </si>
  <si>
    <t>PE-ID22-A-TM-NVX-21</t>
  </si>
  <si>
    <t>2047NEJ00640</t>
  </si>
  <si>
    <t>COLTEL-145026</t>
  </si>
  <si>
    <t>Codificador</t>
  </si>
  <si>
    <t>DM-NVX-360</t>
  </si>
  <si>
    <t>PE-ID22-A-TM-NVX-22</t>
  </si>
  <si>
    <t>2047NEJ00730</t>
  </si>
  <si>
    <t>COLTEL-145024</t>
  </si>
  <si>
    <t>PE-ID22-A-TM-NVX-23</t>
  </si>
  <si>
    <t>2047NEJ00631</t>
  </si>
  <si>
    <t>COLTEL-145025</t>
  </si>
  <si>
    <t>PE-ID22-A-TM-NVX-24</t>
  </si>
  <si>
    <t>2046NEJ04658</t>
  </si>
  <si>
    <t>COLTEL-145022</t>
  </si>
  <si>
    <t>PE-ID22-A-TM-NVX-04</t>
  </si>
  <si>
    <t>1911JBH24855</t>
  </si>
  <si>
    <t>COLTEL-145006</t>
  </si>
  <si>
    <t>DM-NVX-D30</t>
  </si>
  <si>
    <t>Salon Empresarios</t>
  </si>
  <si>
    <t>PE-ID22-A-TM-NVX-05</t>
  </si>
  <si>
    <t>1911JBH245471</t>
  </si>
  <si>
    <t>COLTEL-145009</t>
  </si>
  <si>
    <t>PE-ID22-A-TM-NVX-09</t>
  </si>
  <si>
    <t>1911JBH25255</t>
  </si>
  <si>
    <t>COLTEL-145008</t>
  </si>
  <si>
    <t>PE-ID22-A-TM-NVX-11</t>
  </si>
  <si>
    <t>1911JBH25274</t>
  </si>
  <si>
    <t>COLTEL-145010</t>
  </si>
  <si>
    <t>PE-ID22-A-TM-NVX-13</t>
  </si>
  <si>
    <t>1937JBH17162</t>
  </si>
  <si>
    <t>COLTEL-145011</t>
  </si>
  <si>
    <t>PE-ID22-A-TM-NVX-14</t>
  </si>
  <si>
    <t>1937JBH16315</t>
  </si>
  <si>
    <t>COLTEL-145013</t>
  </si>
  <si>
    <t>PE-ID22-A-TM-NVX-15</t>
  </si>
  <si>
    <t>1937JBH17158</t>
  </si>
  <si>
    <t>COLTEL-145016</t>
  </si>
  <si>
    <t>PE-ID22-A-TM-NVX-01</t>
  </si>
  <si>
    <t>1937JBH21153</t>
  </si>
  <si>
    <t>COLTEL-144995</t>
  </si>
  <si>
    <t>DM-NVX-E30</t>
  </si>
  <si>
    <t>PE-ID22-A-TM-NVX-02</t>
  </si>
  <si>
    <t>1910JBH05922</t>
  </si>
  <si>
    <t>COLTEL-144996</t>
  </si>
  <si>
    <t>PE-ID22-A-TM-NVX-03</t>
  </si>
  <si>
    <t>1937JBH19693</t>
  </si>
  <si>
    <t>COLTEL-144994</t>
  </si>
  <si>
    <t>Recepcion</t>
  </si>
  <si>
    <t>PE-ID22-A-TM-NVX-06</t>
  </si>
  <si>
    <t>1910JBH05921</t>
  </si>
  <si>
    <t>COLTEL-144997</t>
  </si>
  <si>
    <t>PE-ID22-A-TM-NVX-07</t>
  </si>
  <si>
    <t>1910JBH05919</t>
  </si>
  <si>
    <t>COLTEL-144999</t>
  </si>
  <si>
    <t>PE-ID22-A-TM-NVX-08</t>
  </si>
  <si>
    <t>1900JBH02855</t>
  </si>
  <si>
    <t>COLTEL-145001</t>
  </si>
  <si>
    <t>PE-ID22-A-TM-NVX-10</t>
  </si>
  <si>
    <t>2033JBM07398</t>
  </si>
  <si>
    <t>COLTEL-145003</t>
  </si>
  <si>
    <t>PE-ID22-A-TM-NVX-12</t>
  </si>
  <si>
    <t>2049JBM00487</t>
  </si>
  <si>
    <t>COLTEL-145000</t>
  </si>
  <si>
    <t>PE-ID22-A-TM-NVX-17</t>
  </si>
  <si>
    <t>2033JBM07332</t>
  </si>
  <si>
    <t>COLTEL-145002</t>
  </si>
  <si>
    <t>PE-ID22-A-TM-NVX-19</t>
  </si>
  <si>
    <t>2033JBM07402</t>
  </si>
  <si>
    <t>COLTEL-145004</t>
  </si>
  <si>
    <t>PE-ID22-A-TM-NVX-20</t>
  </si>
  <si>
    <t>2033JBM07418</t>
  </si>
  <si>
    <t>COLTEL-145005</t>
  </si>
  <si>
    <t>PE-ID22-A-TM-DSP-01</t>
  </si>
  <si>
    <t>2050JBH00535</t>
  </si>
  <si>
    <t>COLTEL-145012</t>
  </si>
  <si>
    <t>Pre Amplificador</t>
  </si>
  <si>
    <t>DSP-1281</t>
  </si>
  <si>
    <t>PE-ID22-A-TM-DSP-02</t>
  </si>
  <si>
    <t>2050JBH27626</t>
  </si>
  <si>
    <t>COLTEL-145161</t>
  </si>
  <si>
    <t>Sala de empresarios</t>
  </si>
  <si>
    <t>PE-ID22-A-TM-TOU-04</t>
  </si>
  <si>
    <t>DMPF2PXTQ1GD</t>
  </si>
  <si>
    <t>COLTEL-145166</t>
  </si>
  <si>
    <t>Tablet</t>
  </si>
  <si>
    <t>Mini</t>
  </si>
  <si>
    <t>Apple</t>
  </si>
  <si>
    <t>PE-ID22-A-TM-TOU-05</t>
  </si>
  <si>
    <t>DMPF2PXJQ1GD</t>
  </si>
  <si>
    <t>COLTEL-145162</t>
  </si>
  <si>
    <t>PE-022-AM-PAN-1</t>
  </si>
  <si>
    <t>EQUIPO DE APOYO</t>
  </si>
  <si>
    <t>SISTEMA PRESENTACION POLYCOM</t>
  </si>
  <si>
    <t>7200-84685-034</t>
  </si>
  <si>
    <t>8219504E60E4DZ</t>
  </si>
  <si>
    <t>COLTEL-145039</t>
  </si>
  <si>
    <t>Sistema de Presentacion</t>
  </si>
  <si>
    <t>PANO</t>
  </si>
  <si>
    <t>Poly</t>
  </si>
  <si>
    <t>Tipo: Pano; Conectividad: GigaEthernet; Resolución de Entrada: HDMI; Salida de Audio 1x3,5mm</t>
  </si>
  <si>
    <t>PE-022-AM-PAN-2</t>
  </si>
  <si>
    <t>8219504E6220DZ</t>
  </si>
  <si>
    <t>COLTEL-145038</t>
  </si>
  <si>
    <t>PE-022-N-SER-02</t>
  </si>
  <si>
    <t>J10149W6</t>
  </si>
  <si>
    <t>COLTEL-145150</t>
  </si>
  <si>
    <t>Servidor</t>
  </si>
  <si>
    <t>SR530</t>
  </si>
  <si>
    <t>Lenovo</t>
  </si>
  <si>
    <t>PE-ID22-A-TM-COD-01</t>
  </si>
  <si>
    <t>8L204056DBCFFB</t>
  </si>
  <si>
    <t>COLTEL-145034</t>
  </si>
  <si>
    <t>Codec</t>
  </si>
  <si>
    <t>STUDIO X50</t>
  </si>
  <si>
    <t>PE-ID22-A-TM-COD-02</t>
  </si>
  <si>
    <t>8L204056E409FB</t>
  </si>
  <si>
    <t>COLTEL-145036</t>
  </si>
  <si>
    <t>PE-ID022-A-TM-TOU-02</t>
  </si>
  <si>
    <t>2200-86270-034</t>
  </si>
  <si>
    <t>8L203957D3B8FD</t>
  </si>
  <si>
    <t>COLTEL-145035</t>
  </si>
  <si>
    <t>TC8</t>
  </si>
  <si>
    <t>PE-ID022-A-TM-TOU-03</t>
  </si>
  <si>
    <t>TABLET POLYCOM</t>
  </si>
  <si>
    <t>3810-30761-003</t>
  </si>
  <si>
    <t>8L203957D1AEFD</t>
  </si>
  <si>
    <t>COLTEL-145037</t>
  </si>
  <si>
    <t>2-Significativo/Amplio</t>
  </si>
  <si>
    <t>Alta</t>
  </si>
  <si>
    <t>Nombre del Software: Polycom</t>
  </si>
  <si>
    <t>6.2.2.1.600016</t>
  </si>
  <si>
    <t>PE-ID022-A-TM-AGE-07</t>
  </si>
  <si>
    <t>2051JBH02538</t>
  </si>
  <si>
    <t>COLTEL-145018</t>
  </si>
  <si>
    <t>Pantalla Agendamiento</t>
  </si>
  <si>
    <t>TSS-770-W-S</t>
  </si>
  <si>
    <t>PE-ID022-A-TM-AGE-08</t>
  </si>
  <si>
    <t>COLTEL-145164</t>
  </si>
  <si>
    <t>TSS-7-B-S-SSC</t>
  </si>
  <si>
    <t>PE-ID022-A-TM-TOU-01</t>
  </si>
  <si>
    <t>TABLET CRESTRON</t>
  </si>
  <si>
    <t>1928JBH24042</t>
  </si>
  <si>
    <t>COLTEL-144651</t>
  </si>
  <si>
    <t>TSW-1060-W-S</t>
  </si>
  <si>
    <t>2.003.0036</t>
  </si>
  <si>
    <t>PE-ID022-A-TM-AGE-01</t>
  </si>
  <si>
    <t>1851JBH06908</t>
  </si>
  <si>
    <t>COLTEL-145028</t>
  </si>
  <si>
    <t>TSW-760-W-S</t>
  </si>
  <si>
    <t>PE-ID022-A-TM-AGE-02</t>
  </si>
  <si>
    <t>1905JBH28219</t>
  </si>
  <si>
    <t>COLTEL-145030</t>
  </si>
  <si>
    <t>PE-ID22-A-TM-AGE-03</t>
  </si>
  <si>
    <t>1924JBH26172</t>
  </si>
  <si>
    <t>COLTEL-145031</t>
  </si>
  <si>
    <t>PE-ID22-A-TM-AGE-04</t>
  </si>
  <si>
    <t>1924JBH25557</t>
  </si>
  <si>
    <t>COLTEL-145029</t>
  </si>
  <si>
    <t>PE-ID22-A-TM-AGE-05</t>
  </si>
  <si>
    <t>1923JBH21426</t>
  </si>
  <si>
    <t>COLTEL-145027</t>
  </si>
  <si>
    <t>PE-ID22-A-TM-AGE-06</t>
  </si>
  <si>
    <t>1945JBH20600</t>
  </si>
  <si>
    <t>COLTEL-145023</t>
  </si>
  <si>
    <t>PE-ID022-A-TM-MON-02</t>
  </si>
  <si>
    <t>EQUIPO DE AUDIOVISUAL</t>
  </si>
  <si>
    <t>VIDEO WALL</t>
  </si>
  <si>
    <t>LH55UMHH</t>
  </si>
  <si>
    <t>06WLHCSN300070D</t>
  </si>
  <si>
    <t>COLTEL-145020</t>
  </si>
  <si>
    <t>Video Wall</t>
  </si>
  <si>
    <t>UM55H-E</t>
  </si>
  <si>
    <t>Samsung</t>
  </si>
  <si>
    <t>PE-ID022-A-TM-MON-03</t>
  </si>
  <si>
    <t>06WLHCSN300044A</t>
  </si>
  <si>
    <t>COLTEL-145019</t>
  </si>
  <si>
    <t>PE-ID022-A-TM-MON-04</t>
  </si>
  <si>
    <t>06WLHCSN300130E</t>
  </si>
  <si>
    <t>COLTEL-145021</t>
  </si>
  <si>
    <t>PE-ID022-A-TM-MON-05</t>
  </si>
  <si>
    <t>06WLHCSN300116J</t>
  </si>
  <si>
    <t>COLTEL-145069</t>
  </si>
  <si>
    <t>PE-ID022-A-TM-MON-06</t>
  </si>
  <si>
    <t>06WLHCSN300131Y</t>
  </si>
  <si>
    <t>COLTEL-145068</t>
  </si>
  <si>
    <t>PE-ID022-A-TM-MON-07</t>
  </si>
  <si>
    <t>06WLHCSN30040E</t>
  </si>
  <si>
    <t>COLTEL-145066</t>
  </si>
  <si>
    <t>PE-ID022-A-TM-MON-08</t>
  </si>
  <si>
    <t>06WLHCSN300038B</t>
  </si>
  <si>
    <t>COLTEL-145064</t>
  </si>
  <si>
    <t>PE-ID022-A-TM-MON-09</t>
  </si>
  <si>
    <t>06WLHCSN300033R</t>
  </si>
  <si>
    <t>COLTEL-145057</t>
  </si>
  <si>
    <t>PE-ID022-A-TM-MON-10</t>
  </si>
  <si>
    <t>06WLHCSN300147A</t>
  </si>
  <si>
    <t>COLTEL-145065</t>
  </si>
  <si>
    <t>PE-ID022-A-TM-MON-15</t>
  </si>
  <si>
    <t>06WLHCSN300144Y</t>
  </si>
  <si>
    <t>COLTEL-145062</t>
  </si>
  <si>
    <t>PE-ID022-A-TM-MON-16</t>
  </si>
  <si>
    <t>06WLHCSN300146F</t>
  </si>
  <si>
    <t>COLTEL-145063</t>
  </si>
  <si>
    <t>PE-ID022-A-TM-MON-17</t>
  </si>
  <si>
    <t>06WLHCSN300125T</t>
  </si>
  <si>
    <t>COLTEL-145060</t>
  </si>
  <si>
    <t>PE-ID022-A-TM-MON-18</t>
  </si>
  <si>
    <t>06WLHCSN300145V</t>
  </si>
  <si>
    <t>COLTEL-145061</t>
  </si>
  <si>
    <t>PE-ID022-A-TM-MON-19</t>
  </si>
  <si>
    <t>06WLHCSN300146L</t>
  </si>
  <si>
    <t>COLTEL-145058</t>
  </si>
  <si>
    <t>PE-ID22-A-TM-MON-20</t>
  </si>
  <si>
    <t>06WLHCSN300128B</t>
  </si>
  <si>
    <t>COLTEL-145059</t>
  </si>
  <si>
    <t>PE-ID022-A-TM-MON-01</t>
  </si>
  <si>
    <t>UN70TU7000K</t>
  </si>
  <si>
    <t>09LU3CFR100521X</t>
  </si>
  <si>
    <t>COLTEL-145050</t>
  </si>
  <si>
    <t>UN70TU7000KXZL</t>
  </si>
  <si>
    <t>PE-ID022-A-TM-MON-11</t>
  </si>
  <si>
    <t>09LU3CF100505T</t>
  </si>
  <si>
    <t>COLTEL-145051</t>
  </si>
  <si>
    <t>Tecnologias Web y Desarrollo de Apps</t>
  </si>
  <si>
    <t>PE-ID022-A-TM-MON-12</t>
  </si>
  <si>
    <t>09LU3CFR100519Z</t>
  </si>
  <si>
    <t>COLTEL-145049</t>
  </si>
  <si>
    <t>PE-ID022-A-TM-MON-13</t>
  </si>
  <si>
    <t>COLTEL-145048</t>
  </si>
  <si>
    <t>PE-ID022-A-TM-MON-14</t>
  </si>
  <si>
    <t>09LU3CDNC00175Z</t>
  </si>
  <si>
    <t>COLTEL-145041</t>
  </si>
  <si>
    <t>PE-ID022-A-TM-MON-21</t>
  </si>
  <si>
    <t>09LU3CFR100507P</t>
  </si>
  <si>
    <t>COLTEL-145042</t>
  </si>
  <si>
    <t>PE-022-N-SER-03</t>
  </si>
  <si>
    <t>V3</t>
  </si>
  <si>
    <t>Moodle</t>
  </si>
  <si>
    <t>PE-022-N-SER-04</t>
  </si>
  <si>
    <t>V4</t>
  </si>
  <si>
    <t>Issabel</t>
  </si>
  <si>
    <t>Equipo central</t>
  </si>
  <si>
    <t>PE-ID22-A-TM-S350-01</t>
  </si>
  <si>
    <t>SWITCH</t>
  </si>
  <si>
    <t>COMGB00ARC</t>
  </si>
  <si>
    <t>FOC1619W243</t>
  </si>
  <si>
    <t>COLTEL-145056</t>
  </si>
  <si>
    <t>Tipo comunicaciones: switch</t>
  </si>
  <si>
    <t>Switch</t>
  </si>
  <si>
    <t>WS-C2960S-48FPS-L</t>
  </si>
  <si>
    <t>Cisco</t>
  </si>
  <si>
    <t>PE-ID22-A-TM-S350-02</t>
  </si>
  <si>
    <t>FOC1551X308</t>
  </si>
  <si>
    <t>COLTEL-145054</t>
  </si>
  <si>
    <t>PE-ID022-A-TM-PAR-13</t>
  </si>
  <si>
    <t>F01U348780</t>
  </si>
  <si>
    <t>954142079744900.23</t>
  </si>
  <si>
    <t>COLTEL-145040</t>
  </si>
  <si>
    <t>ZLX-15BT</t>
  </si>
  <si>
    <t>electrovoice</t>
  </si>
  <si>
    <t>PE-ID022-A-TM-PAR-14</t>
  </si>
  <si>
    <t>954142079744900.24</t>
  </si>
  <si>
    <t>COLTEL-145055</t>
  </si>
  <si>
    <t>PE-022-N-PRO-01</t>
  </si>
  <si>
    <t>Q7D9852UAAAAC0001</t>
  </si>
  <si>
    <t>COLTEL-043296</t>
  </si>
  <si>
    <t>Video proyector</t>
  </si>
  <si>
    <t>ZU506 T-B</t>
  </si>
  <si>
    <t>Optoma</t>
  </si>
  <si>
    <t>PE-022-N-PRO-02</t>
  </si>
  <si>
    <t>Q7D9852UAAAAC0121</t>
  </si>
  <si>
    <t>COLTEL-013927</t>
  </si>
  <si>
    <t>1</t>
  </si>
  <si>
    <t>Tipo Móvil</t>
  </si>
  <si>
    <t>PE-ID022-A-TM-PAR-23</t>
  </si>
  <si>
    <t>C525TWH20300054</t>
  </si>
  <si>
    <t>COLTEL-144991</t>
  </si>
  <si>
    <t>PE-ID022-A-TM-MON-20</t>
  </si>
  <si>
    <t>UN55TU6900K</t>
  </si>
  <si>
    <t xml:space="preserve">VIDEOCOMUNICACIONES </t>
  </si>
  <si>
    <t>INNOVACIONES</t>
  </si>
  <si>
    <t xml:space="preserve">MESA DE DINERO </t>
  </si>
  <si>
    <t>GSD-604HP</t>
  </si>
  <si>
    <t>AK302220300132016</t>
  </si>
  <si>
    <t>COLTEL-145045</t>
  </si>
  <si>
    <t>Planet</t>
  </si>
  <si>
    <t>AK302220300131016</t>
  </si>
  <si>
    <t>COLTEL-145155</t>
  </si>
  <si>
    <t>PE-ID022-A-TM-MIC-12</t>
  </si>
  <si>
    <t>20095192</t>
  </si>
  <si>
    <t>PE-ID022-A-TM-MIC-13</t>
  </si>
  <si>
    <t>PE-ID022-A-TM-MIC-14</t>
  </si>
  <si>
    <t>Pantalla Interactiva 75".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</si>
</sst>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C9C9C9"/>
        <bgColor rgb="FFC9C9C9"/>
      </patternFill>
    </fill>
    <fill>
      <patternFill patternType="solid">
        <fgColor rgb="FF2F75B5"/>
        <bgColor rgb="FF2F75B5"/>
      </patternFill>
    </fill>
    <fill>
      <patternFill patternType="solid">
        <fgColor rgb="FFFCE4D6"/>
        <bgColor rgb="FFFCE4D6"/>
      </patternFill>
    </fill>
    <fill>
      <patternFill patternType="solid">
        <fgColor rgb="FFDBDBDB"/>
        <bgColor rgb="FFDBDBDB"/>
      </patternFill>
    </fill>
    <fill>
      <patternFill patternType="solid">
        <fgColor rgb="FFF4B084"/>
        <bgColor rgb="FFF4B084"/>
      </patternFill>
    </fill>
    <fill>
      <patternFill patternType="solid">
        <fgColor rgb="FF548235"/>
        <bgColor rgb="FF548235"/>
      </patternFill>
    </fill>
    <fill>
      <patternFill patternType="solid">
        <fgColor rgb="FF7B7B7B"/>
        <bgColor rgb="FF7B7B7B"/>
      </patternFill>
    </fill>
    <fill>
      <patternFill patternType="solid">
        <fgColor rgb="FFBF8F00"/>
        <bgColor rgb="FFBF8F00"/>
      </patternFill>
    </fill>
    <fill>
      <patternFill patternType="solid">
        <fgColor rgb="FF00FF00"/>
        <bgColor rgb="FF00FF00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EDEDED"/>
        <bgColor rgb="FFEDEDED"/>
      </patternFill>
    </fill>
    <fill>
      <patternFill patternType="solid">
        <fgColor rgb="FFBDD7EE"/>
        <bgColor rgb="FFBDD7EE"/>
      </patternFill>
    </fill>
    <fill>
      <patternFill patternType="solid">
        <fgColor rgb="FFD0CECE"/>
        <bgColor rgb="FFD0CECE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11" borderId="8" xfId="0" applyFont="1" applyFill="1" applyBorder="1" applyAlignment="1">
      <alignment horizontal="left" vertical="center"/>
    </xf>
    <xf numFmtId="0" fontId="3" fillId="11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12" borderId="7" xfId="0" applyFont="1" applyFill="1" applyBorder="1" applyAlignment="1">
      <alignment horizontal="center"/>
    </xf>
    <xf numFmtId="0" fontId="2" fillId="12" borderId="7" xfId="0" applyFont="1" applyFill="1" applyBorder="1"/>
    <xf numFmtId="0" fontId="4" fillId="12" borderId="10" xfId="0" applyFont="1" applyFill="1" applyBorder="1" applyAlignment="1">
      <alignment horizontal="center"/>
    </xf>
    <xf numFmtId="0" fontId="2" fillId="12" borderId="10" xfId="0" applyFont="1" applyFill="1" applyBorder="1"/>
    <xf numFmtId="0" fontId="6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20" borderId="3" xfId="0" applyFont="1" applyFill="1" applyBorder="1" applyAlignment="1">
      <alignment horizontal="center" vertical="center"/>
    </xf>
    <xf numFmtId="0" fontId="12" fillId="20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20" borderId="3" xfId="0" applyFont="1" applyFill="1" applyBorder="1" applyAlignment="1">
      <alignment horizontal="left" vertical="center"/>
    </xf>
    <xf numFmtId="0" fontId="12" fillId="20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7" xfId="1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1" applyNumberFormat="1" applyFont="1" applyFill="1" applyBorder="1" applyAlignment="1">
      <alignment horizontal="center"/>
    </xf>
    <xf numFmtId="0" fontId="2" fillId="12" borderId="13" xfId="0" applyFont="1" applyFill="1" applyBorder="1"/>
    <xf numFmtId="0" fontId="1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/>
    </xf>
    <xf numFmtId="1" fontId="4" fillId="0" borderId="13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22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3" fillId="0" borderId="0" xfId="0" applyFont="1"/>
    <xf numFmtId="0" fontId="2" fillId="20" borderId="0" xfId="0" applyFont="1" applyFill="1" applyAlignment="1">
      <alignment horizontal="center" vertical="center"/>
    </xf>
    <xf numFmtId="0" fontId="3" fillId="22" borderId="11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wrapText="1"/>
    </xf>
    <xf numFmtId="0" fontId="9" fillId="16" borderId="13" xfId="0" applyFont="1" applyFill="1" applyBorder="1" applyAlignment="1">
      <alignment horizontal="center" wrapText="1"/>
    </xf>
    <xf numFmtId="0" fontId="9" fillId="17" borderId="13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9" fillId="18" borderId="13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9" fillId="19" borderId="13" xfId="0" applyFont="1" applyFill="1" applyBorder="1" applyAlignment="1">
      <alignment horizontal="center" wrapText="1"/>
    </xf>
    <xf numFmtId="0" fontId="9" fillId="14" borderId="13" xfId="0" applyFont="1" applyFill="1" applyBorder="1" applyAlignment="1">
      <alignment horizontal="center" wrapText="1"/>
    </xf>
    <xf numFmtId="0" fontId="3" fillId="12" borderId="14" xfId="0" applyFont="1" applyFill="1" applyBorder="1" applyAlignment="1">
      <alignment horizontal="center" wrapText="1"/>
    </xf>
    <xf numFmtId="0" fontId="2" fillId="12" borderId="15" xfId="0" applyFont="1" applyFill="1" applyBorder="1" applyAlignment="1">
      <alignment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3" fillId="12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13" borderId="14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12" borderId="20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3" fillId="12" borderId="16" xfId="0" applyFont="1" applyFill="1" applyBorder="1" applyAlignment="1">
      <alignment horizontal="center" wrapText="1"/>
    </xf>
    <xf numFmtId="0" fontId="2" fillId="12" borderId="17" xfId="0" applyFont="1" applyFill="1" applyBorder="1" applyAlignment="1">
      <alignment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12" borderId="30" xfId="0" applyFont="1" applyFill="1" applyBorder="1" applyAlignment="1">
      <alignment horizontal="center" wrapText="1"/>
    </xf>
    <xf numFmtId="0" fontId="2" fillId="12" borderId="24" xfId="0" applyFont="1" applyFill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12" borderId="32" xfId="0" applyFont="1" applyFill="1" applyBorder="1" applyAlignment="1">
      <alignment horizontal="center" wrapText="1"/>
    </xf>
    <xf numFmtId="0" fontId="2" fillId="12" borderId="13" xfId="0" applyFont="1" applyFill="1" applyBorder="1" applyAlignment="1">
      <alignment wrapText="1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12" borderId="33" xfId="0" applyFont="1" applyFill="1" applyBorder="1" applyAlignment="1">
      <alignment horizontal="center" wrapText="1"/>
    </xf>
    <xf numFmtId="0" fontId="2" fillId="12" borderId="28" xfId="0" applyFont="1" applyFill="1" applyBorder="1" applyAlignment="1">
      <alignment wrapText="1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2" borderId="30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vertical="center" wrapText="1"/>
    </xf>
    <xf numFmtId="0" fontId="3" fillId="22" borderId="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3" fillId="12" borderId="20" xfId="0" applyFont="1" applyFill="1" applyBorder="1" applyAlignment="1">
      <alignment horizontal="center" wrapText="1"/>
    </xf>
    <xf numFmtId="0" fontId="2" fillId="12" borderId="21" xfId="0" applyFont="1" applyFill="1" applyBorder="1" applyAlignment="1">
      <alignment wrapText="1"/>
    </xf>
    <xf numFmtId="0" fontId="21" fillId="0" borderId="3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21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1" fontId="0" fillId="0" borderId="0" xfId="0" applyNumberFormat="1"/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23" borderId="35" xfId="0" applyFont="1" applyFill="1" applyBorder="1" applyAlignment="1">
      <alignment horizontal="center" vertical="center"/>
    </xf>
    <xf numFmtId="0" fontId="21" fillId="23" borderId="36" xfId="0" applyFont="1" applyFill="1" applyBorder="1" applyAlignment="1">
      <alignment horizontal="center" vertical="center"/>
    </xf>
    <xf numFmtId="0" fontId="21" fillId="23" borderId="41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/>
    </xf>
    <xf numFmtId="0" fontId="3" fillId="23" borderId="21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42" xfId="1" applyNumberFormat="1" applyFont="1" applyFill="1" applyBorder="1" applyAlignment="1">
      <alignment horizontal="center" vertical="center"/>
    </xf>
    <xf numFmtId="0" fontId="6" fillId="12" borderId="47" xfId="0" applyFont="1" applyFill="1" applyBorder="1" applyAlignment="1">
      <alignment horizontal="center"/>
    </xf>
    <xf numFmtId="0" fontId="6" fillId="12" borderId="48" xfId="0" applyFont="1" applyFill="1" applyBorder="1" applyAlignment="1">
      <alignment horizontal="center"/>
    </xf>
    <xf numFmtId="0" fontId="6" fillId="12" borderId="49" xfId="0" applyFont="1" applyFill="1" applyBorder="1" applyAlignment="1">
      <alignment horizontal="center"/>
    </xf>
    <xf numFmtId="1" fontId="4" fillId="0" borderId="43" xfId="1" applyNumberFormat="1" applyFont="1" applyFill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2F3D6431-9204-C146-92F3-79F5AE3D3748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EER 2022-style" pivot="0" count="3" xr9:uid="{00000000-0011-0000-FFFF-FFFF00000000}">
      <tableStyleElement type="headerRow" dxfId="73"/>
      <tableStyleElement type="firstRowStripe" dxfId="72"/>
      <tableStyleElement type="secondRowStripe" dxfId="71"/>
    </tableStyle>
    <tableStyle name="Conectividad local 2022-style" pivot="0" count="3" xr9:uid="{00000000-0011-0000-FFFF-FFFF01000000}">
      <tableStyleElement type="headerRow" dxfId="70"/>
      <tableStyleElement type="firstRowStripe" dxfId="69"/>
      <tableStyleElement type="secondRowStripe" dxfId="68"/>
    </tableStyle>
    <tableStyle name="CU2022 - Videoconferencia-style" pivot="0" count="3" xr9:uid="{00000000-0011-0000-FFFF-FFFF02000000}">
      <tableStyleElement type="headerRow" dxfId="67"/>
      <tableStyleElement type="firstRowStripe" dxfId="66"/>
      <tableStyleElement type="secondRowStripe" dxfId="65"/>
    </tableStyle>
    <tableStyle name="Listado de Sedes Criticas 2022-style" pivot="0" count="3" xr9:uid="{00000000-0011-0000-FFFF-FFFF03000000}">
      <tableStyleElement type="headerRow" dxfId="64"/>
      <tableStyleElement type="firstRowStripe" dxfId="63"/>
      <tableStyleElement type="secondRowStripe" dxfId="62"/>
    </tableStyle>
  </tableStyles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1:E22" headerRowCount="0">
  <tableColumns count="5">
    <tableColumn id="1" xr3:uid="{00000000-0010-0000-0300-000001000000}" name="Column1"/>
    <tableColumn id="5" xr3:uid="{00000000-0010-0000-0300-000005000000}" name="Column5"/>
    <tableColumn id="4" xr3:uid="{E9324613-09B7-7F49-BF1B-D323D31CD516}" name="Columna2" dataDxfId="61"/>
    <tableColumn id="6" xr3:uid="{00000000-0010-0000-0300-000006000000}" name="Column6"/>
    <tableColumn id="2" xr3:uid="{107154B2-0F48-F642-A2A1-3FB97AEDD940}" name="Columna1" dataDxfId="60"/>
  </tableColumns>
  <tableStyleInfo name="Listado de Sedes Criticas 2022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file:///C:\webcontent\nullS00000000298267|S00000015246494|S00000001198624" TargetMode="External"/><Relationship Id="rId13" Type="http://schemas.openxmlformats.org/officeDocument/2006/relationships/hyperlink" Target="file:///\\webcontent\nullS00000000298232|S00000015246458|S00000001198639" TargetMode="External"/><Relationship Id="rId18" Type="http://schemas.openxmlformats.org/officeDocument/2006/relationships/hyperlink" Target="file:///C:\webcontent\nullS00000000298237|S00000015246464|S00000001198627" TargetMode="External"/><Relationship Id="rId26" Type="http://schemas.openxmlformats.org/officeDocument/2006/relationships/hyperlink" Target="file:///C:\webcontent\nullS00000000298246|S00000015246473|S00000001198623" TargetMode="External"/><Relationship Id="rId39" Type="http://schemas.openxmlformats.org/officeDocument/2006/relationships/hyperlink" Target="file:///C:\webcontent\nullS00000000298270|S00000015246497|S00000001198656" TargetMode="External"/><Relationship Id="rId3" Type="http://schemas.openxmlformats.org/officeDocument/2006/relationships/hyperlink" Target="file:///C:\OS1\Proyectos%20Especiales%20HUB%20SENA\Hub%20Bogot&#225;\Cierre%20de%20Proyecto\Inventario%20Bogot&#225;\webcontent\nullS00000000298272|S00000015246499|S00000001198626" TargetMode="External"/><Relationship Id="rId21" Type="http://schemas.openxmlformats.org/officeDocument/2006/relationships/hyperlink" Target="file:///C:\webcontent\nullS00000000298240|S00000015246468|S00000001198618" TargetMode="External"/><Relationship Id="rId34" Type="http://schemas.openxmlformats.org/officeDocument/2006/relationships/hyperlink" Target="file:///C:\webcontent\nullS00000000298262|S00000015246488|S00000001198647" TargetMode="External"/><Relationship Id="rId42" Type="http://schemas.openxmlformats.org/officeDocument/2006/relationships/hyperlink" Target="file:///C:\webcontent\nullS00000000298274|S00000015246501|S00000001198631" TargetMode="External"/><Relationship Id="rId7" Type="http://schemas.openxmlformats.org/officeDocument/2006/relationships/hyperlink" Target="file:///C:\webcontent\nullS00000000298263|S00000015246489|S00000001198645" TargetMode="External"/><Relationship Id="rId12" Type="http://schemas.openxmlformats.org/officeDocument/2006/relationships/hyperlink" Target="file:///C:\webcontent\nullS00000000298231|S00000015246461|S00000001198620" TargetMode="External"/><Relationship Id="rId17" Type="http://schemas.openxmlformats.org/officeDocument/2006/relationships/hyperlink" Target="file:///C:\webcontent\nullS00000000298236|S00000015246459|S00000001198621" TargetMode="External"/><Relationship Id="rId25" Type="http://schemas.openxmlformats.org/officeDocument/2006/relationships/hyperlink" Target="file:///C:\webcontent\nullS00000000298245|S00000015246471|S00000001198651" TargetMode="External"/><Relationship Id="rId33" Type="http://schemas.openxmlformats.org/officeDocument/2006/relationships/hyperlink" Target="file:///C:\webcontent\nullS00000000298261|S00000015246487|S00000001198637" TargetMode="External"/><Relationship Id="rId38" Type="http://schemas.openxmlformats.org/officeDocument/2006/relationships/hyperlink" Target="file:///C:\webcontent\nullS00000000298269|S00000015246495|S00000001198632" TargetMode="External"/><Relationship Id="rId46" Type="http://schemas.openxmlformats.org/officeDocument/2006/relationships/hyperlink" Target="file:///C:\webcontent\nullS00000000298278|S00000015246505|S00000001198653" TargetMode="External"/><Relationship Id="rId2" Type="http://schemas.openxmlformats.org/officeDocument/2006/relationships/hyperlink" Target="file:///C:\OS1\Proyectos%20Especiales%20HUB%20SENA\Hub%20Bogot&#225;\Cierre%20de%20Proyecto\Inventario%20Bogot&#225;\webcontent\nullS00000000298272|S00000015246499|S00000001198626" TargetMode="External"/><Relationship Id="rId16" Type="http://schemas.openxmlformats.org/officeDocument/2006/relationships/hyperlink" Target="file:///\\webcontent\nullS00000000298235|S00000015246462|S00000001198652" TargetMode="External"/><Relationship Id="rId20" Type="http://schemas.openxmlformats.org/officeDocument/2006/relationships/hyperlink" Target="file:///C:\webcontent\nullS00000000298239|S00000015246466|S00000001198628" TargetMode="External"/><Relationship Id="rId29" Type="http://schemas.openxmlformats.org/officeDocument/2006/relationships/hyperlink" Target="file:///C:\webcontent\nullS00000000298257|S00000015246483|S00000001198646" TargetMode="External"/><Relationship Id="rId41" Type="http://schemas.openxmlformats.org/officeDocument/2006/relationships/hyperlink" Target="file:///\\webcontent\nullS00000000298273|S00000015246500|S00000001198615" TargetMode="External"/><Relationship Id="rId1" Type="http://schemas.openxmlformats.org/officeDocument/2006/relationships/hyperlink" Target="file:///C:\webcontent\nullS00000000298259|S00000015246485|S00000001198648" TargetMode="External"/><Relationship Id="rId6" Type="http://schemas.openxmlformats.org/officeDocument/2006/relationships/hyperlink" Target="file:///C:\webcontent\nullS00000000298260|S00000015246486|S00000001198617" TargetMode="External"/><Relationship Id="rId11" Type="http://schemas.openxmlformats.org/officeDocument/2006/relationships/hyperlink" Target="file:///C:\OS1\Proyectos%20Especiales%20HUB%20SENA\Hub%20Bogot&#225;\Cierre%20de%20Proyecto\Inventario%20Bogot&#225;\webcontent\nullS00000000298230|S00000015246457|S00000001198634" TargetMode="External"/><Relationship Id="rId24" Type="http://schemas.openxmlformats.org/officeDocument/2006/relationships/hyperlink" Target="file:///C:\webcontent\nullS00000000298244|S00000015246472|S00000001198650" TargetMode="External"/><Relationship Id="rId32" Type="http://schemas.openxmlformats.org/officeDocument/2006/relationships/hyperlink" Target="file:///C:\OS1\Proyectos%20Especiales%20HUB%20SENA\Hub%20Bogot&#225;\Cierre%20de%20Proyecto\Inventario%20Bogot&#225;\webcontent\nullS00000000298260|S00000015246486|S00000001198617" TargetMode="External"/><Relationship Id="rId37" Type="http://schemas.openxmlformats.org/officeDocument/2006/relationships/hyperlink" Target="file:///C:\webcontent\nullS00000000298268|S00000015246493|S00000001198654" TargetMode="External"/><Relationship Id="rId40" Type="http://schemas.openxmlformats.org/officeDocument/2006/relationships/hyperlink" Target="file:///C:\webcontent\nullS00000000298272|S00000015246499|S00000001198626" TargetMode="External"/><Relationship Id="rId45" Type="http://schemas.openxmlformats.org/officeDocument/2006/relationships/hyperlink" Target="file:///C:\webcontent\nullS00000000298277|S00000015246504|S00000001198619" TargetMode="External"/><Relationship Id="rId5" Type="http://schemas.openxmlformats.org/officeDocument/2006/relationships/hyperlink" Target="file:///\\webcontent\nullS00000000298248|S00000015246476|S00000001198630" TargetMode="External"/><Relationship Id="rId15" Type="http://schemas.openxmlformats.org/officeDocument/2006/relationships/hyperlink" Target="file:///C:\webcontent\nullS00000000298234|S00000015246460|S00000001198655" TargetMode="External"/><Relationship Id="rId23" Type="http://schemas.openxmlformats.org/officeDocument/2006/relationships/hyperlink" Target="file:///C:\webcontent\nullS00000000298243|S00000015246470|S00000001198635" TargetMode="External"/><Relationship Id="rId28" Type="http://schemas.openxmlformats.org/officeDocument/2006/relationships/hyperlink" Target="file:///C:\webcontent\nullS00000000298256|S00000015246482|S00000001198643" TargetMode="External"/><Relationship Id="rId36" Type="http://schemas.openxmlformats.org/officeDocument/2006/relationships/hyperlink" Target="file:///C:\webcontent\nullS00000000298264|S00000015246491|S00000001198633" TargetMode="External"/><Relationship Id="rId10" Type="http://schemas.openxmlformats.org/officeDocument/2006/relationships/hyperlink" Target="file:///C:\webcontent\nullS00000000298249|S00000015246475|S00000001198608" TargetMode="External"/><Relationship Id="rId19" Type="http://schemas.openxmlformats.org/officeDocument/2006/relationships/hyperlink" Target="file:///C:\webcontent\nullS00000000298238|S00000015246465|S00000001198622" TargetMode="External"/><Relationship Id="rId31" Type="http://schemas.openxmlformats.org/officeDocument/2006/relationships/hyperlink" Target="file:///C:\webcontent\nullS00000000298259|S00000015246485|S00000001198648" TargetMode="External"/><Relationship Id="rId44" Type="http://schemas.openxmlformats.org/officeDocument/2006/relationships/hyperlink" Target="file:///C:\webcontent\nullS00000000298276|S00000015246503|S00000001198613" TargetMode="External"/><Relationship Id="rId4" Type="http://schemas.openxmlformats.org/officeDocument/2006/relationships/hyperlink" Target="file:///C:\OS1\Proyectos%20Especiales%20HUB%20SENA\Hub%20Bogot&#225;\Cierre%20de%20Proyecto\Inventario%20Bogot&#225;\webcontent\nullS00000000298272|S00000015246499|S00000001198626" TargetMode="External"/><Relationship Id="rId9" Type="http://schemas.openxmlformats.org/officeDocument/2006/relationships/hyperlink" Target="file:///C:\OS1\Proyectos%20Especiales%20HUB%20SENA\Hub%20Bogot&#225;\Cierre%20de%20Proyecto\Inventario%20Bogot&#225;\webcontent\nullS00000000298251|S00000015246481|S00000001198610" TargetMode="External"/><Relationship Id="rId14" Type="http://schemas.openxmlformats.org/officeDocument/2006/relationships/hyperlink" Target="file:///C:\webcontent\nullS00000000298233|S00000015246463|S00000001198629" TargetMode="External"/><Relationship Id="rId22" Type="http://schemas.openxmlformats.org/officeDocument/2006/relationships/hyperlink" Target="file:///C:\webcontent\nullS00000000298241|S00000015246467|S00000001198638" TargetMode="External"/><Relationship Id="rId27" Type="http://schemas.openxmlformats.org/officeDocument/2006/relationships/hyperlink" Target="file:///C:\webcontent\nullS00000000298255|S00000015246480|S00000001198649" TargetMode="External"/><Relationship Id="rId30" Type="http://schemas.openxmlformats.org/officeDocument/2006/relationships/hyperlink" Target="file:///C:\webcontent\nullS00000000298258|S00000015246484|S00000001198616" TargetMode="External"/><Relationship Id="rId35" Type="http://schemas.openxmlformats.org/officeDocument/2006/relationships/hyperlink" Target="file:///C:\webcontent\nullS00000000298263|S00000015246489|S00000001198645" TargetMode="External"/><Relationship Id="rId43" Type="http://schemas.openxmlformats.org/officeDocument/2006/relationships/hyperlink" Target="file:///C:\webcontent\nullS00000000298275|S00000015246502|S0000000119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11"/>
  <sheetViews>
    <sheetView showGridLines="0" workbookViewId="0">
      <pane xSplit="1" ySplit="1" topLeftCell="AN2" activePane="bottomRight" state="frozen"/>
      <selection pane="topRight" activeCell="B1" sqref="B1"/>
      <selection pane="bottomLeft" activeCell="A4" sqref="A4"/>
      <selection pane="bottomRight" activeCell="BD1" sqref="BD1"/>
    </sheetView>
  </sheetViews>
  <sheetFormatPr baseColWidth="10" defaultColWidth="8.85546875" defaultRowHeight="15.75" x14ac:dyDescent="0.25"/>
  <cols>
    <col min="1" max="1" width="8.28515625" style="51" bestFit="1" customWidth="1"/>
    <col min="2" max="2" width="63.42578125" style="52" bestFit="1" customWidth="1"/>
    <col min="3" max="3" width="63.42578125" style="52" customWidth="1"/>
    <col min="4" max="5" width="20.140625" style="52" customWidth="1"/>
    <col min="6" max="25" width="6.7109375" style="50" customWidth="1"/>
    <col min="26" max="26" width="13.28515625" style="50" customWidth="1"/>
    <col min="27" max="48" width="6.7109375" style="50" customWidth="1"/>
    <col min="49" max="56" width="13.42578125" style="50" customWidth="1"/>
    <col min="57" max="16384" width="8.85546875" style="50"/>
  </cols>
  <sheetData>
    <row r="1" spans="1:56" s="153" customFormat="1" ht="63" x14ac:dyDescent="0.25">
      <c r="A1" s="155" t="s">
        <v>0</v>
      </c>
      <c r="B1" s="156" t="s">
        <v>2</v>
      </c>
      <c r="C1" s="155" t="s">
        <v>4</v>
      </c>
      <c r="D1" s="155" t="s">
        <v>1</v>
      </c>
      <c r="E1" s="155" t="s">
        <v>3</v>
      </c>
      <c r="F1" s="154" t="s">
        <v>5</v>
      </c>
      <c r="G1" s="154" t="s">
        <v>6</v>
      </c>
      <c r="H1" s="154" t="s">
        <v>7</v>
      </c>
      <c r="I1" s="154" t="s">
        <v>8</v>
      </c>
      <c r="J1" s="154" t="s">
        <v>9</v>
      </c>
      <c r="K1" s="154" t="s">
        <v>10</v>
      </c>
      <c r="L1" s="154" t="s">
        <v>11</v>
      </c>
      <c r="M1" s="154" t="s">
        <v>12</v>
      </c>
      <c r="N1" s="154" t="s">
        <v>13</v>
      </c>
      <c r="O1" s="154" t="s">
        <v>14</v>
      </c>
      <c r="P1" s="154" t="s">
        <v>15</v>
      </c>
      <c r="Q1" s="154" t="s">
        <v>16</v>
      </c>
      <c r="R1" s="154" t="s">
        <v>17</v>
      </c>
      <c r="S1" s="154" t="s">
        <v>18</v>
      </c>
      <c r="T1" s="154" t="s">
        <v>19</v>
      </c>
      <c r="U1" s="154" t="s">
        <v>20</v>
      </c>
      <c r="V1" s="154" t="s">
        <v>21</v>
      </c>
      <c r="W1" s="154" t="s">
        <v>22</v>
      </c>
      <c r="X1" s="154" t="s">
        <v>23</v>
      </c>
      <c r="Y1" s="154" t="s">
        <v>24</v>
      </c>
      <c r="Z1" s="154" t="s">
        <v>1252</v>
      </c>
      <c r="AA1" s="154" t="s">
        <v>25</v>
      </c>
      <c r="AB1" s="154" t="s">
        <v>26</v>
      </c>
      <c r="AC1" s="154" t="s">
        <v>27</v>
      </c>
      <c r="AD1" s="154" t="s">
        <v>28</v>
      </c>
      <c r="AE1" s="154" t="s">
        <v>1253</v>
      </c>
      <c r="AF1" s="154" t="s">
        <v>29</v>
      </c>
      <c r="AG1" s="154" t="s">
        <v>30</v>
      </c>
      <c r="AH1" s="154" t="s">
        <v>31</v>
      </c>
      <c r="AI1" s="154" t="s">
        <v>32</v>
      </c>
      <c r="AJ1" s="154" t="s">
        <v>33</v>
      </c>
      <c r="AK1" s="154" t="s">
        <v>34</v>
      </c>
      <c r="AL1" s="154" t="s">
        <v>35</v>
      </c>
      <c r="AM1" s="154" t="s">
        <v>36</v>
      </c>
      <c r="AN1" s="154" t="s">
        <v>37</v>
      </c>
      <c r="AO1" s="154" t="s">
        <v>38</v>
      </c>
      <c r="AP1" s="154" t="s">
        <v>39</v>
      </c>
      <c r="AQ1" s="154" t="s">
        <v>40</v>
      </c>
      <c r="AR1" s="154" t="s">
        <v>41</v>
      </c>
      <c r="AS1" s="154" t="s">
        <v>42</v>
      </c>
      <c r="AT1" s="154" t="s">
        <v>43</v>
      </c>
      <c r="AU1" s="154" t="s">
        <v>44</v>
      </c>
      <c r="AV1" s="154" t="s">
        <v>1254</v>
      </c>
      <c r="AW1" s="154" t="s">
        <v>1255</v>
      </c>
      <c r="AX1" s="154" t="s">
        <v>1394</v>
      </c>
      <c r="AY1" s="154" t="s">
        <v>1256</v>
      </c>
      <c r="AZ1" s="154" t="s">
        <v>1389</v>
      </c>
      <c r="BA1" s="154" t="s">
        <v>1390</v>
      </c>
      <c r="BB1" s="154" t="s">
        <v>1391</v>
      </c>
      <c r="BC1" s="154" t="s">
        <v>1392</v>
      </c>
      <c r="BD1" s="154" t="s">
        <v>1393</v>
      </c>
    </row>
    <row r="2" spans="1:56" s="63" customFormat="1" ht="17.100000000000001" customHeight="1" x14ac:dyDescent="0.25">
      <c r="A2" s="143">
        <v>1</v>
      </c>
      <c r="B2" s="53" t="s">
        <v>45</v>
      </c>
      <c r="C2" s="152" t="s">
        <v>47</v>
      </c>
      <c r="D2" s="62" t="s">
        <v>45</v>
      </c>
      <c r="E2" s="62" t="s">
        <v>46</v>
      </c>
      <c r="F2" s="151">
        <v>80</v>
      </c>
      <c r="G2" s="151">
        <v>80</v>
      </c>
      <c r="H2" s="151">
        <v>1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>
        <f>SUM(F2:Y2)</f>
        <v>161</v>
      </c>
      <c r="AA2" s="151"/>
      <c r="AB2" s="151"/>
      <c r="AC2" s="151"/>
      <c r="AD2" s="151"/>
      <c r="AE2" s="151">
        <f>SUM(AA2:AD2)</f>
        <v>0</v>
      </c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>
        <f>SUM(AF2:AV2)</f>
        <v>0</v>
      </c>
      <c r="AX2" s="151"/>
      <c r="AY2" s="151"/>
      <c r="AZ2" s="151">
        <v>13</v>
      </c>
      <c r="BA2" s="151">
        <v>1313</v>
      </c>
      <c r="BB2" s="151">
        <v>1</v>
      </c>
      <c r="BC2" s="151">
        <v>1</v>
      </c>
      <c r="BD2" s="151">
        <v>2</v>
      </c>
    </row>
    <row r="3" spans="1:56" s="63" customFormat="1" ht="17.100000000000001" customHeight="1" x14ac:dyDescent="0.25">
      <c r="A3" s="143">
        <v>2</v>
      </c>
      <c r="B3" s="53" t="s">
        <v>50</v>
      </c>
      <c r="C3" s="152" t="s">
        <v>52</v>
      </c>
      <c r="D3" s="62" t="s">
        <v>48</v>
      </c>
      <c r="E3" s="62" t="s">
        <v>51</v>
      </c>
      <c r="F3" s="172">
        <v>6</v>
      </c>
      <c r="G3" s="172">
        <v>6</v>
      </c>
      <c r="H3" s="172">
        <v>2</v>
      </c>
      <c r="I3" s="172">
        <v>2</v>
      </c>
      <c r="J3" s="172">
        <v>2</v>
      </c>
      <c r="K3" s="172">
        <v>2</v>
      </c>
      <c r="L3" s="172">
        <v>2</v>
      </c>
      <c r="M3" s="172">
        <v>1.5</v>
      </c>
      <c r="N3" s="172">
        <v>2</v>
      </c>
      <c r="O3" s="172">
        <v>1.5</v>
      </c>
      <c r="P3" s="172">
        <v>1.5</v>
      </c>
      <c r="Q3" s="172">
        <v>1</v>
      </c>
      <c r="R3" s="172">
        <v>1</v>
      </c>
      <c r="S3" s="172"/>
      <c r="T3" s="172"/>
      <c r="U3" s="172"/>
      <c r="V3" s="172"/>
      <c r="W3" s="172"/>
      <c r="X3" s="172"/>
      <c r="Y3" s="172"/>
      <c r="Z3" s="172">
        <f>SUM(F3:Y3)</f>
        <v>30.5</v>
      </c>
      <c r="AA3" s="172"/>
      <c r="AB3" s="172"/>
      <c r="AC3" s="172"/>
      <c r="AD3" s="172"/>
      <c r="AE3" s="172">
        <f>SUM(AA3:AD3)</f>
        <v>0</v>
      </c>
      <c r="AF3" s="172">
        <v>30</v>
      </c>
      <c r="AG3" s="172">
        <v>30</v>
      </c>
      <c r="AH3" s="172">
        <v>25</v>
      </c>
      <c r="AI3" s="172">
        <v>20</v>
      </c>
      <c r="AJ3" s="172">
        <v>20</v>
      </c>
      <c r="AK3" s="172">
        <v>15</v>
      </c>
      <c r="AL3" s="172">
        <v>15</v>
      </c>
      <c r="AM3" s="172">
        <v>50</v>
      </c>
      <c r="AN3" s="172">
        <v>50</v>
      </c>
      <c r="AO3" s="172">
        <v>60</v>
      </c>
      <c r="AP3" s="172">
        <v>40</v>
      </c>
      <c r="AQ3" s="172">
        <v>20</v>
      </c>
      <c r="AR3" s="172"/>
      <c r="AS3" s="172"/>
      <c r="AT3" s="172"/>
      <c r="AU3" s="172"/>
      <c r="AV3" s="172"/>
      <c r="AW3" s="172">
        <f>SUM(AF3:AV3)</f>
        <v>375</v>
      </c>
      <c r="AX3" s="172"/>
      <c r="AY3" s="172"/>
      <c r="AZ3" s="172">
        <v>31</v>
      </c>
      <c r="BA3" s="172">
        <f>3137+31</f>
        <v>3168</v>
      </c>
      <c r="BB3" s="172">
        <v>2</v>
      </c>
      <c r="BC3" s="172">
        <v>11</v>
      </c>
      <c r="BD3" s="172">
        <v>4</v>
      </c>
    </row>
    <row r="4" spans="1:56" s="63" customFormat="1" ht="17.100000000000001" customHeight="1" x14ac:dyDescent="0.25">
      <c r="A4" s="143" t="s">
        <v>1270</v>
      </c>
      <c r="B4" s="53" t="s">
        <v>1271</v>
      </c>
      <c r="C4" s="152" t="s">
        <v>52</v>
      </c>
      <c r="D4" s="62" t="s">
        <v>51</v>
      </c>
      <c r="E4" s="62" t="s">
        <v>48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</row>
    <row r="5" spans="1:56" s="63" customFormat="1" ht="17.100000000000001" customHeight="1" x14ac:dyDescent="0.25">
      <c r="A5" s="143" t="s">
        <v>1272</v>
      </c>
      <c r="B5" s="53" t="s">
        <v>1273</v>
      </c>
      <c r="C5" s="152" t="s">
        <v>52</v>
      </c>
      <c r="D5" s="62" t="s">
        <v>51</v>
      </c>
      <c r="E5" s="62" t="s">
        <v>48</v>
      </c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</row>
    <row r="6" spans="1:56" s="63" customFormat="1" ht="17.100000000000001" customHeight="1" x14ac:dyDescent="0.25">
      <c r="A6" s="143" t="s">
        <v>1274</v>
      </c>
      <c r="B6" s="53" t="s">
        <v>1275</v>
      </c>
      <c r="C6" s="152" t="s">
        <v>52</v>
      </c>
      <c r="D6" s="62" t="s">
        <v>51</v>
      </c>
      <c r="E6" s="62" t="s">
        <v>48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</row>
    <row r="7" spans="1:56" s="63" customFormat="1" ht="17.100000000000001" customHeight="1" x14ac:dyDescent="0.25">
      <c r="A7" s="143">
        <v>4</v>
      </c>
      <c r="B7" s="53" t="s">
        <v>53</v>
      </c>
      <c r="C7" s="152" t="s">
        <v>54</v>
      </c>
      <c r="D7" s="62" t="s">
        <v>48</v>
      </c>
      <c r="E7" s="62" t="s">
        <v>51</v>
      </c>
      <c r="F7" s="151">
        <v>3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>
        <f>SUM(F7:Y7)</f>
        <v>3</v>
      </c>
      <c r="AA7" s="151"/>
      <c r="AB7" s="151"/>
      <c r="AC7" s="151"/>
      <c r="AD7" s="151"/>
      <c r="AE7" s="151">
        <f>SUM(AA7:AD7)</f>
        <v>0</v>
      </c>
      <c r="AF7" s="151">
        <v>10</v>
      </c>
      <c r="AG7" s="151">
        <v>12</v>
      </c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>
        <f>SUM(AF7:AV7)</f>
        <v>22</v>
      </c>
      <c r="AX7" s="151"/>
      <c r="AY7" s="151"/>
      <c r="AZ7" s="151">
        <v>3</v>
      </c>
      <c r="BA7" s="151">
        <v>77</v>
      </c>
      <c r="BB7" s="151">
        <v>0</v>
      </c>
      <c r="BC7" s="151">
        <v>0</v>
      </c>
      <c r="BD7" s="151">
        <v>0</v>
      </c>
    </row>
    <row r="8" spans="1:56" s="63" customFormat="1" ht="17.100000000000001" customHeight="1" x14ac:dyDescent="0.25">
      <c r="A8" s="143">
        <v>5</v>
      </c>
      <c r="B8" s="53" t="s">
        <v>55</v>
      </c>
      <c r="C8" s="152" t="s">
        <v>57</v>
      </c>
      <c r="D8" s="62" t="s">
        <v>48</v>
      </c>
      <c r="E8" s="62" t="s">
        <v>56</v>
      </c>
      <c r="F8" s="151">
        <v>3</v>
      </c>
      <c r="G8" s="151">
        <v>1</v>
      </c>
      <c r="H8" s="151">
        <v>1</v>
      </c>
      <c r="I8" s="151">
        <v>1</v>
      </c>
      <c r="J8" s="151">
        <v>1</v>
      </c>
      <c r="K8" s="151">
        <v>1</v>
      </c>
      <c r="L8" s="151"/>
      <c r="M8" s="151">
        <v>1</v>
      </c>
      <c r="N8" s="151">
        <v>1</v>
      </c>
      <c r="O8" s="151">
        <v>1</v>
      </c>
      <c r="P8" s="151">
        <v>2</v>
      </c>
      <c r="Q8" s="151"/>
      <c r="R8" s="151"/>
      <c r="S8" s="151"/>
      <c r="T8" s="151"/>
      <c r="U8" s="151"/>
      <c r="V8" s="151"/>
      <c r="W8" s="151"/>
      <c r="X8" s="151"/>
      <c r="Y8" s="151"/>
      <c r="Z8" s="151">
        <f>SUM(F8:Y8)</f>
        <v>13</v>
      </c>
      <c r="AA8" s="151"/>
      <c r="AB8" s="151"/>
      <c r="AC8" s="151"/>
      <c r="AD8" s="151"/>
      <c r="AE8" s="151">
        <f>SUM(AA8:AD8)</f>
        <v>0</v>
      </c>
      <c r="AF8" s="151">
        <v>40</v>
      </c>
      <c r="AG8" s="151">
        <v>14</v>
      </c>
      <c r="AH8" s="151"/>
      <c r="AI8" s="151">
        <v>10</v>
      </c>
      <c r="AJ8" s="151">
        <v>12</v>
      </c>
      <c r="AK8" s="151">
        <v>12</v>
      </c>
      <c r="AL8" s="151">
        <v>8</v>
      </c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>
        <f>SUM(AF8:AV8)</f>
        <v>96</v>
      </c>
      <c r="AX8" s="151"/>
      <c r="AY8" s="151"/>
      <c r="AZ8" s="151">
        <f>17+1</f>
        <v>18</v>
      </c>
      <c r="BA8" s="151">
        <v>596</v>
      </c>
      <c r="BB8" s="151">
        <v>4</v>
      </c>
      <c r="BC8" s="151">
        <f>2+5</f>
        <v>7</v>
      </c>
      <c r="BD8" s="151">
        <v>1</v>
      </c>
    </row>
    <row r="9" spans="1:56" s="63" customFormat="1" ht="17.100000000000001" customHeight="1" x14ac:dyDescent="0.25">
      <c r="A9" s="143">
        <v>7</v>
      </c>
      <c r="B9" s="53" t="s">
        <v>58</v>
      </c>
      <c r="C9" s="152" t="s">
        <v>60</v>
      </c>
      <c r="D9" s="62" t="s">
        <v>48</v>
      </c>
      <c r="E9" s="62" t="s">
        <v>59</v>
      </c>
      <c r="F9" s="151">
        <v>2</v>
      </c>
      <c r="G9" s="151">
        <v>2</v>
      </c>
      <c r="H9" s="151">
        <v>1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>
        <f>SUM(F9:Y9)</f>
        <v>5</v>
      </c>
      <c r="AA9" s="151"/>
      <c r="AB9" s="151"/>
      <c r="AC9" s="151"/>
      <c r="AD9" s="151"/>
      <c r="AE9" s="151">
        <f>SUM(AA9:AD9)</f>
        <v>0</v>
      </c>
      <c r="AF9" s="151">
        <v>15</v>
      </c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>
        <f>SUM(AF9:AV9)</f>
        <v>15</v>
      </c>
      <c r="AX9" s="151"/>
      <c r="AY9" s="151"/>
      <c r="AZ9" s="151">
        <v>2</v>
      </c>
      <c r="BA9" s="151">
        <v>72</v>
      </c>
      <c r="BB9" s="151">
        <v>1</v>
      </c>
      <c r="BC9" s="151">
        <v>1</v>
      </c>
      <c r="BD9" s="151">
        <v>1</v>
      </c>
    </row>
    <row r="10" spans="1:56" s="63" customFormat="1" ht="17.100000000000001" customHeight="1" x14ac:dyDescent="0.25">
      <c r="A10" s="143">
        <v>8</v>
      </c>
      <c r="B10" s="53" t="s">
        <v>61</v>
      </c>
      <c r="C10" s="152" t="s">
        <v>63</v>
      </c>
      <c r="D10" s="62" t="s">
        <v>48</v>
      </c>
      <c r="E10" s="62" t="s">
        <v>62</v>
      </c>
      <c r="F10" s="166">
        <v>6</v>
      </c>
      <c r="G10" s="166">
        <v>1</v>
      </c>
      <c r="H10" s="166">
        <v>1</v>
      </c>
      <c r="I10" s="166">
        <v>1</v>
      </c>
      <c r="J10" s="166">
        <v>1</v>
      </c>
      <c r="K10" s="166">
        <v>1</v>
      </c>
      <c r="L10" s="166">
        <v>1</v>
      </c>
      <c r="M10" s="166">
        <v>2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>
        <f>SUM(F10:Y10)</f>
        <v>14</v>
      </c>
      <c r="AA10" s="166"/>
      <c r="AB10" s="166"/>
      <c r="AC10" s="166"/>
      <c r="AD10" s="166"/>
      <c r="AE10" s="166">
        <f>SUM(AA10:AD10)</f>
        <v>0</v>
      </c>
      <c r="AF10" s="166">
        <v>45</v>
      </c>
      <c r="AG10" s="166">
        <v>45</v>
      </c>
      <c r="AH10" s="166">
        <v>45</v>
      </c>
      <c r="AI10" s="166">
        <v>10</v>
      </c>
      <c r="AJ10" s="166">
        <v>4</v>
      </c>
      <c r="AK10" s="166">
        <v>35</v>
      </c>
      <c r="AL10" s="166">
        <v>12</v>
      </c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>
        <f>SUM(AF10:AV10)</f>
        <v>196</v>
      </c>
      <c r="AX10" s="166"/>
      <c r="AY10" s="166"/>
      <c r="AZ10" s="166">
        <v>23</v>
      </c>
      <c r="BA10" s="166">
        <v>1444</v>
      </c>
      <c r="BB10" s="166">
        <v>1</v>
      </c>
      <c r="BC10" s="166">
        <v>6</v>
      </c>
      <c r="BD10" s="166">
        <v>6</v>
      </c>
    </row>
    <row r="11" spans="1:56" s="63" customFormat="1" ht="17.100000000000001" customHeight="1" x14ac:dyDescent="0.25">
      <c r="A11" s="143" t="s">
        <v>1276</v>
      </c>
      <c r="B11" s="53" t="s">
        <v>1277</v>
      </c>
      <c r="C11" s="152" t="s">
        <v>1386</v>
      </c>
      <c r="D11" s="62" t="s">
        <v>48</v>
      </c>
      <c r="E11" s="62" t="s">
        <v>62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</row>
    <row r="12" spans="1:56" s="63" customFormat="1" ht="17.100000000000001" customHeight="1" x14ac:dyDescent="0.25">
      <c r="A12" s="143" t="s">
        <v>1278</v>
      </c>
      <c r="B12" s="53" t="s">
        <v>1279</v>
      </c>
      <c r="C12" s="152" t="s">
        <v>1385</v>
      </c>
      <c r="D12" s="62" t="s">
        <v>48</v>
      </c>
      <c r="E12" s="62" t="s">
        <v>62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</row>
    <row r="13" spans="1:56" s="63" customFormat="1" ht="17.100000000000001" customHeight="1" x14ac:dyDescent="0.25">
      <c r="A13" s="143">
        <v>9</v>
      </c>
      <c r="B13" s="53" t="s">
        <v>64</v>
      </c>
      <c r="C13" s="152" t="s">
        <v>65</v>
      </c>
      <c r="D13" s="62" t="s">
        <v>48</v>
      </c>
      <c r="E13" s="62" t="s">
        <v>51</v>
      </c>
      <c r="F13" s="166">
        <v>6</v>
      </c>
      <c r="G13" s="166">
        <v>1</v>
      </c>
      <c r="H13" s="166">
        <v>1</v>
      </c>
      <c r="I13" s="166">
        <v>1</v>
      </c>
      <c r="J13" s="166">
        <v>1</v>
      </c>
      <c r="K13" s="166">
        <v>1</v>
      </c>
      <c r="L13" s="166">
        <v>1</v>
      </c>
      <c r="M13" s="166">
        <v>1</v>
      </c>
      <c r="N13" s="166">
        <v>1</v>
      </c>
      <c r="O13" s="166">
        <v>1</v>
      </c>
      <c r="P13" s="166">
        <v>1</v>
      </c>
      <c r="Q13" s="166">
        <v>1</v>
      </c>
      <c r="R13" s="166">
        <v>1.5</v>
      </c>
      <c r="S13" s="166">
        <v>1.5</v>
      </c>
      <c r="T13" s="166">
        <v>2</v>
      </c>
      <c r="U13" s="166"/>
      <c r="V13" s="166">
        <v>1.5</v>
      </c>
      <c r="W13" s="166"/>
      <c r="X13" s="166"/>
      <c r="Y13" s="166"/>
      <c r="Z13" s="166">
        <f>SUM(F13:Y13)</f>
        <v>23.5</v>
      </c>
      <c r="AA13" s="166"/>
      <c r="AB13" s="166"/>
      <c r="AC13" s="166"/>
      <c r="AD13" s="166"/>
      <c r="AE13" s="166">
        <f>SUM(AA13:AD13)</f>
        <v>0</v>
      </c>
      <c r="AF13" s="166">
        <v>60</v>
      </c>
      <c r="AG13" s="166">
        <v>40</v>
      </c>
      <c r="AH13" s="166">
        <v>30</v>
      </c>
      <c r="AI13" s="166">
        <v>30</v>
      </c>
      <c r="AJ13" s="166">
        <v>30</v>
      </c>
      <c r="AK13" s="166">
        <v>25</v>
      </c>
      <c r="AL13" s="166">
        <v>30</v>
      </c>
      <c r="AM13" s="166">
        <v>20</v>
      </c>
      <c r="AN13" s="166">
        <v>20</v>
      </c>
      <c r="AO13" s="166">
        <v>15</v>
      </c>
      <c r="AP13" s="166">
        <v>5</v>
      </c>
      <c r="AQ13" s="166">
        <v>5</v>
      </c>
      <c r="AR13" s="166">
        <v>10</v>
      </c>
      <c r="AS13" s="166"/>
      <c r="AT13" s="166"/>
      <c r="AU13" s="166"/>
      <c r="AV13" s="166"/>
      <c r="AW13" s="166">
        <f>SUM(AF13:AV13)</f>
        <v>320</v>
      </c>
      <c r="AX13" s="166"/>
      <c r="AY13" s="166"/>
      <c r="AZ13" s="166">
        <f>26+1</f>
        <v>27</v>
      </c>
      <c r="BA13" s="166">
        <f>2646+133</f>
        <v>2779</v>
      </c>
      <c r="BB13" s="166">
        <v>3</v>
      </c>
      <c r="BC13" s="166">
        <f>11+3</f>
        <v>14</v>
      </c>
      <c r="BD13" s="166">
        <f>8+3+2</f>
        <v>13</v>
      </c>
    </row>
    <row r="14" spans="1:56" s="63" customFormat="1" ht="17.100000000000001" customHeight="1" x14ac:dyDescent="0.25">
      <c r="A14" s="143" t="s">
        <v>1282</v>
      </c>
      <c r="B14" s="53" t="s">
        <v>1283</v>
      </c>
      <c r="C14" s="152" t="s">
        <v>1384</v>
      </c>
      <c r="D14" s="62" t="s">
        <v>48</v>
      </c>
      <c r="E14" s="62" t="s">
        <v>51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</row>
    <row r="15" spans="1:56" s="63" customFormat="1" ht="17.100000000000001" customHeight="1" x14ac:dyDescent="0.25">
      <c r="A15" s="143" t="s">
        <v>1280</v>
      </c>
      <c r="B15" s="53" t="s">
        <v>1281</v>
      </c>
      <c r="C15" s="152" t="s">
        <v>1384</v>
      </c>
      <c r="D15" s="62" t="s">
        <v>48</v>
      </c>
      <c r="E15" s="62" t="s">
        <v>51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</row>
    <row r="16" spans="1:56" s="63" customFormat="1" ht="17.100000000000001" customHeight="1" x14ac:dyDescent="0.25">
      <c r="A16" s="143">
        <v>10</v>
      </c>
      <c r="B16" s="53" t="s">
        <v>66</v>
      </c>
      <c r="C16" s="152" t="s">
        <v>68</v>
      </c>
      <c r="D16" s="62" t="s">
        <v>48</v>
      </c>
      <c r="E16" s="62" t="s">
        <v>67</v>
      </c>
      <c r="F16" s="151">
        <v>1.5</v>
      </c>
      <c r="G16" s="151">
        <v>1.5</v>
      </c>
      <c r="H16" s="151">
        <v>1</v>
      </c>
      <c r="I16" s="151">
        <v>0.5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>
        <f t="shared" ref="Z16:Z25" si="0">SUM(F16:Y16)</f>
        <v>4.5</v>
      </c>
      <c r="AA16" s="151"/>
      <c r="AB16" s="151"/>
      <c r="AC16" s="151"/>
      <c r="AD16" s="151"/>
      <c r="AE16" s="151">
        <f t="shared" ref="AE16:AE22" si="1">SUM(AA16:AD16)</f>
        <v>0</v>
      </c>
      <c r="AF16" s="151">
        <v>20</v>
      </c>
      <c r="AG16" s="151">
        <v>25</v>
      </c>
      <c r="AH16" s="151">
        <v>10</v>
      </c>
      <c r="AI16" s="151">
        <v>15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>
        <f t="shared" ref="AW16:AW22" si="2">SUM(AF16:AV16)</f>
        <v>70</v>
      </c>
      <c r="AX16" s="151"/>
      <c r="AY16" s="151"/>
      <c r="AZ16" s="151">
        <f>2+2</f>
        <v>4</v>
      </c>
      <c r="BA16" s="151">
        <f>284+298</f>
        <v>582</v>
      </c>
      <c r="BB16" s="151">
        <v>1</v>
      </c>
      <c r="BC16" s="151">
        <v>2</v>
      </c>
      <c r="BD16" s="151">
        <f>1+1</f>
        <v>2</v>
      </c>
    </row>
    <row r="17" spans="1:56" s="63" customFormat="1" ht="17.100000000000001" customHeight="1" x14ac:dyDescent="0.25">
      <c r="A17" s="143">
        <v>11</v>
      </c>
      <c r="B17" s="53" t="s">
        <v>69</v>
      </c>
      <c r="C17" s="152" t="s">
        <v>70</v>
      </c>
      <c r="D17" s="62" t="s">
        <v>48</v>
      </c>
      <c r="E17" s="62" t="s">
        <v>69</v>
      </c>
      <c r="F17" s="151">
        <v>1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>
        <f t="shared" si="0"/>
        <v>1</v>
      </c>
      <c r="AA17" s="151"/>
      <c r="AB17" s="151"/>
      <c r="AC17" s="151"/>
      <c r="AD17" s="151"/>
      <c r="AE17" s="151">
        <f t="shared" si="1"/>
        <v>0</v>
      </c>
      <c r="AF17" s="151">
        <v>25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>
        <f t="shared" si="2"/>
        <v>25</v>
      </c>
      <c r="AX17" s="151"/>
      <c r="AY17" s="151"/>
      <c r="AZ17" s="151">
        <v>2</v>
      </c>
      <c r="BA17" s="151">
        <v>165</v>
      </c>
      <c r="BB17" s="151">
        <v>1</v>
      </c>
      <c r="BC17" s="151">
        <v>1</v>
      </c>
      <c r="BD17" s="151">
        <v>1</v>
      </c>
    </row>
    <row r="18" spans="1:56" s="63" customFormat="1" ht="17.100000000000001" customHeight="1" x14ac:dyDescent="0.25">
      <c r="A18" s="143">
        <v>12</v>
      </c>
      <c r="B18" s="53" t="s">
        <v>71</v>
      </c>
      <c r="C18" s="152" t="s">
        <v>73</v>
      </c>
      <c r="D18" s="62" t="s">
        <v>48</v>
      </c>
      <c r="E18" s="62" t="s">
        <v>72</v>
      </c>
      <c r="F18" s="151">
        <v>3</v>
      </c>
      <c r="G18" s="151">
        <v>2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>
        <f t="shared" si="0"/>
        <v>5</v>
      </c>
      <c r="AA18" s="151"/>
      <c r="AB18" s="151"/>
      <c r="AC18" s="151"/>
      <c r="AD18" s="151"/>
      <c r="AE18" s="151">
        <f t="shared" si="1"/>
        <v>0</v>
      </c>
      <c r="AF18" s="151">
        <v>20</v>
      </c>
      <c r="AG18" s="151">
        <v>20</v>
      </c>
      <c r="AH18" s="151">
        <v>20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>
        <f t="shared" si="2"/>
        <v>60</v>
      </c>
      <c r="AX18" s="151"/>
      <c r="AY18" s="151"/>
      <c r="AZ18" s="151">
        <v>4</v>
      </c>
      <c r="BA18" s="151">
        <v>394</v>
      </c>
      <c r="BB18" s="151">
        <v>1</v>
      </c>
      <c r="BC18" s="151">
        <v>1</v>
      </c>
      <c r="BD18" s="151">
        <v>1</v>
      </c>
    </row>
    <row r="19" spans="1:56" s="63" customFormat="1" ht="17.100000000000001" customHeight="1" x14ac:dyDescent="0.25">
      <c r="A19" s="143">
        <v>13</v>
      </c>
      <c r="B19" s="53" t="s">
        <v>74</v>
      </c>
      <c r="C19" s="152" t="s">
        <v>76</v>
      </c>
      <c r="D19" s="62" t="s">
        <v>48</v>
      </c>
      <c r="E19" s="62" t="s">
        <v>75</v>
      </c>
      <c r="F19" s="151">
        <v>1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>
        <f t="shared" si="0"/>
        <v>1</v>
      </c>
      <c r="AA19" s="151"/>
      <c r="AB19" s="151"/>
      <c r="AC19" s="151"/>
      <c r="AD19" s="151"/>
      <c r="AE19" s="151">
        <f t="shared" si="1"/>
        <v>0</v>
      </c>
      <c r="AF19" s="151">
        <v>10</v>
      </c>
      <c r="AG19" s="151">
        <v>10</v>
      </c>
      <c r="AH19" s="151">
        <v>10</v>
      </c>
      <c r="AI19" s="151">
        <v>10</v>
      </c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>
        <f t="shared" si="2"/>
        <v>40</v>
      </c>
      <c r="AX19" s="151"/>
      <c r="AY19" s="151"/>
      <c r="AZ19" s="151">
        <v>4</v>
      </c>
      <c r="BA19" s="151">
        <v>222</v>
      </c>
      <c r="BB19" s="151">
        <v>1</v>
      </c>
      <c r="BC19" s="151">
        <v>1</v>
      </c>
      <c r="BD19" s="151">
        <v>1</v>
      </c>
    </row>
    <row r="20" spans="1:56" s="63" customFormat="1" ht="17.100000000000001" customHeight="1" x14ac:dyDescent="0.25">
      <c r="A20" s="143">
        <v>14</v>
      </c>
      <c r="B20" s="53" t="s">
        <v>77</v>
      </c>
      <c r="C20" s="152" t="s">
        <v>79</v>
      </c>
      <c r="D20" s="62" t="s">
        <v>48</v>
      </c>
      <c r="E20" s="62" t="s">
        <v>78</v>
      </c>
      <c r="F20" s="151">
        <v>3</v>
      </c>
      <c r="G20" s="151">
        <v>3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>
        <f t="shared" si="0"/>
        <v>6</v>
      </c>
      <c r="AA20" s="151"/>
      <c r="AB20" s="151"/>
      <c r="AC20" s="151"/>
      <c r="AD20" s="151"/>
      <c r="AE20" s="151">
        <f t="shared" si="1"/>
        <v>0</v>
      </c>
      <c r="AF20" s="151">
        <v>30</v>
      </c>
      <c r="AG20" s="151">
        <v>30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>
        <f t="shared" si="2"/>
        <v>60</v>
      </c>
      <c r="AX20" s="151"/>
      <c r="AY20" s="151"/>
      <c r="AZ20" s="151">
        <v>4</v>
      </c>
      <c r="BA20" s="151">
        <v>374</v>
      </c>
      <c r="BB20" s="151">
        <v>1</v>
      </c>
      <c r="BC20" s="151">
        <v>0</v>
      </c>
      <c r="BD20" s="151">
        <v>1</v>
      </c>
    </row>
    <row r="21" spans="1:56" s="63" customFormat="1" ht="17.100000000000001" customHeight="1" x14ac:dyDescent="0.25">
      <c r="A21" s="143">
        <v>15</v>
      </c>
      <c r="B21" s="53" t="s">
        <v>80</v>
      </c>
      <c r="C21" s="152" t="s">
        <v>82</v>
      </c>
      <c r="D21" s="62" t="s">
        <v>48</v>
      </c>
      <c r="E21" s="62" t="s">
        <v>81</v>
      </c>
      <c r="F21" s="151">
        <v>1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>
        <f t="shared" si="0"/>
        <v>1</v>
      </c>
      <c r="AA21" s="151"/>
      <c r="AB21" s="151"/>
      <c r="AC21" s="151"/>
      <c r="AD21" s="151"/>
      <c r="AE21" s="151">
        <f t="shared" si="1"/>
        <v>0</v>
      </c>
      <c r="AF21" s="151">
        <v>15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>
        <f t="shared" si="2"/>
        <v>15</v>
      </c>
      <c r="AX21" s="151"/>
      <c r="AY21" s="151"/>
      <c r="AZ21" s="151">
        <v>1</v>
      </c>
      <c r="BA21" s="151">
        <v>78</v>
      </c>
      <c r="BB21" s="151">
        <v>1</v>
      </c>
      <c r="BC21" s="151">
        <v>1</v>
      </c>
      <c r="BD21" s="151">
        <v>1</v>
      </c>
    </row>
    <row r="22" spans="1:56" s="63" customFormat="1" ht="17.100000000000001" customHeight="1" x14ac:dyDescent="0.25">
      <c r="A22" s="143">
        <v>16</v>
      </c>
      <c r="B22" s="53" t="s">
        <v>83</v>
      </c>
      <c r="C22" s="152" t="s">
        <v>84</v>
      </c>
      <c r="D22" s="62" t="s">
        <v>48</v>
      </c>
      <c r="E22" s="62" t="s">
        <v>78</v>
      </c>
      <c r="F22" s="151">
        <v>1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>
        <f t="shared" si="0"/>
        <v>1</v>
      </c>
      <c r="AA22" s="151"/>
      <c r="AB22" s="151"/>
      <c r="AC22" s="151"/>
      <c r="AD22" s="151"/>
      <c r="AE22" s="151">
        <f t="shared" si="1"/>
        <v>0</v>
      </c>
      <c r="AF22" s="151">
        <v>12</v>
      </c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>
        <f t="shared" si="2"/>
        <v>12</v>
      </c>
      <c r="AX22" s="151"/>
      <c r="AY22" s="151"/>
      <c r="AZ22" s="151">
        <v>1</v>
      </c>
      <c r="BA22" s="151">
        <v>55</v>
      </c>
      <c r="BB22" s="151">
        <v>1</v>
      </c>
      <c r="BC22" s="151">
        <v>1</v>
      </c>
      <c r="BD22" s="151">
        <v>1</v>
      </c>
    </row>
    <row r="23" spans="1:56" s="63" customFormat="1" ht="17.100000000000001" customHeight="1" x14ac:dyDescent="0.25">
      <c r="A23" s="143">
        <v>17</v>
      </c>
      <c r="B23" s="53" t="s">
        <v>1383</v>
      </c>
      <c r="C23" s="152" t="s">
        <v>1382</v>
      </c>
      <c r="D23" s="62" t="s">
        <v>48</v>
      </c>
      <c r="E23" s="62" t="s">
        <v>78</v>
      </c>
      <c r="F23" s="151">
        <v>1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>
        <f t="shared" si="0"/>
        <v>1</v>
      </c>
      <c r="AA23" s="151"/>
      <c r="AB23" s="151"/>
      <c r="AC23" s="151"/>
      <c r="AD23" s="151"/>
      <c r="AE23" s="151">
        <v>50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>
        <v>40</v>
      </c>
      <c r="AX23" s="151"/>
      <c r="AY23" s="151"/>
      <c r="AZ23" s="151">
        <v>0</v>
      </c>
      <c r="BA23" s="151">
        <v>411</v>
      </c>
      <c r="BB23" s="151"/>
      <c r="BC23" s="151"/>
      <c r="BD23" s="151"/>
    </row>
    <row r="24" spans="1:56" s="63" customFormat="1" ht="17.100000000000001" customHeight="1" x14ac:dyDescent="0.25">
      <c r="A24" s="143">
        <v>18</v>
      </c>
      <c r="B24" s="53" t="s">
        <v>85</v>
      </c>
      <c r="C24" s="152" t="s">
        <v>87</v>
      </c>
      <c r="D24" s="62" t="s">
        <v>48</v>
      </c>
      <c r="E24" s="62" t="s">
        <v>86</v>
      </c>
      <c r="F24" s="151">
        <v>30</v>
      </c>
      <c r="G24" s="151">
        <v>2</v>
      </c>
      <c r="H24" s="151">
        <f>10+5</f>
        <v>15</v>
      </c>
      <c r="I24" s="151">
        <f>3+12</f>
        <v>15</v>
      </c>
      <c r="J24" s="151">
        <v>3</v>
      </c>
      <c r="K24" s="151">
        <v>1</v>
      </c>
      <c r="L24" s="151">
        <v>1</v>
      </c>
      <c r="M24" s="151">
        <f>1+1</f>
        <v>2</v>
      </c>
      <c r="N24" s="151">
        <f>1+5</f>
        <v>6</v>
      </c>
      <c r="O24" s="151">
        <v>1.5</v>
      </c>
      <c r="P24" s="151">
        <v>1.5</v>
      </c>
      <c r="Q24" s="151"/>
      <c r="R24" s="151"/>
      <c r="S24" s="151"/>
      <c r="T24" s="151"/>
      <c r="U24" s="151"/>
      <c r="V24" s="151"/>
      <c r="W24" s="151"/>
      <c r="X24" s="151"/>
      <c r="Y24" s="151"/>
      <c r="Z24" s="151">
        <f t="shared" si="0"/>
        <v>78</v>
      </c>
      <c r="AA24" s="151"/>
      <c r="AB24" s="151"/>
      <c r="AC24" s="151"/>
      <c r="AD24" s="151"/>
      <c r="AE24" s="151">
        <f>SUM(AA24:AD24)</f>
        <v>0</v>
      </c>
      <c r="AF24" s="151">
        <v>30</v>
      </c>
      <c r="AG24" s="151">
        <v>3</v>
      </c>
      <c r="AH24" s="151">
        <v>5</v>
      </c>
      <c r="AI24" s="151">
        <v>10</v>
      </c>
      <c r="AJ24" s="151">
        <v>12</v>
      </c>
      <c r="AK24" s="151">
        <v>5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>
        <f>SUM(AF24:AV24)</f>
        <v>65</v>
      </c>
      <c r="AX24" s="151"/>
      <c r="AY24" s="151"/>
      <c r="AZ24" s="151">
        <v>7</v>
      </c>
      <c r="BA24" s="151">
        <f>109+208</f>
        <v>317</v>
      </c>
      <c r="BB24" s="151">
        <v>3</v>
      </c>
      <c r="BC24" s="151">
        <v>5</v>
      </c>
      <c r="BD24" s="151">
        <v>4</v>
      </c>
    </row>
    <row r="25" spans="1:56" s="63" customFormat="1" ht="17.100000000000001" customHeight="1" x14ac:dyDescent="0.25">
      <c r="A25" s="143">
        <v>19</v>
      </c>
      <c r="B25" s="53" t="s">
        <v>89</v>
      </c>
      <c r="C25" s="152" t="s">
        <v>91</v>
      </c>
      <c r="D25" s="62" t="s">
        <v>88</v>
      </c>
      <c r="E25" s="62" t="s">
        <v>90</v>
      </c>
      <c r="F25" s="166">
        <v>6</v>
      </c>
      <c r="G25" s="166">
        <v>1</v>
      </c>
      <c r="H25" s="166">
        <v>1</v>
      </c>
      <c r="I25" s="166">
        <v>1</v>
      </c>
      <c r="J25" s="166">
        <v>1</v>
      </c>
      <c r="K25" s="166">
        <v>1</v>
      </c>
      <c r="L25" s="166">
        <v>1</v>
      </c>
      <c r="M25" s="166">
        <v>1</v>
      </c>
      <c r="N25" s="166">
        <v>1</v>
      </c>
      <c r="O25" s="166">
        <v>1</v>
      </c>
      <c r="P25" s="166">
        <v>1</v>
      </c>
      <c r="Q25" s="166">
        <v>1</v>
      </c>
      <c r="R25" s="166">
        <v>6</v>
      </c>
      <c r="S25" s="166">
        <v>3</v>
      </c>
      <c r="T25" s="166"/>
      <c r="U25" s="166"/>
      <c r="V25" s="166"/>
      <c r="W25" s="166"/>
      <c r="X25" s="166"/>
      <c r="Y25" s="166"/>
      <c r="Z25" s="166">
        <f t="shared" si="0"/>
        <v>26</v>
      </c>
      <c r="AA25" s="166"/>
      <c r="AB25" s="166"/>
      <c r="AC25" s="166"/>
      <c r="AD25" s="166"/>
      <c r="AE25" s="166">
        <f>SUM(AA25:AD25)</f>
        <v>0</v>
      </c>
      <c r="AF25" s="166">
        <v>35</v>
      </c>
      <c r="AG25" s="166">
        <v>35</v>
      </c>
      <c r="AH25" s="166">
        <v>20</v>
      </c>
      <c r="AI25" s="166">
        <v>10</v>
      </c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>
        <f>SUM(AF25:AV25)</f>
        <v>100</v>
      </c>
      <c r="AX25" s="166"/>
      <c r="AY25" s="166"/>
      <c r="AZ25" s="166">
        <v>16</v>
      </c>
      <c r="BA25" s="166">
        <f>711+12</f>
        <v>723</v>
      </c>
      <c r="BB25" s="166">
        <v>1</v>
      </c>
      <c r="BC25" s="166">
        <f>8+6</f>
        <v>14</v>
      </c>
      <c r="BD25" s="166">
        <f>3+3</f>
        <v>6</v>
      </c>
    </row>
    <row r="26" spans="1:56" s="63" customFormat="1" ht="17.100000000000001" customHeight="1" x14ac:dyDescent="0.25">
      <c r="A26" s="143" t="s">
        <v>1284</v>
      </c>
      <c r="B26" s="53" t="s">
        <v>1285</v>
      </c>
      <c r="C26" s="152" t="s">
        <v>1381</v>
      </c>
      <c r="D26" s="62" t="s">
        <v>88</v>
      </c>
      <c r="E26" s="62" t="s">
        <v>90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</row>
    <row r="27" spans="1:56" s="63" customFormat="1" ht="17.100000000000001" customHeight="1" x14ac:dyDescent="0.25">
      <c r="A27" s="143">
        <v>20</v>
      </c>
      <c r="B27" s="53" t="s">
        <v>92</v>
      </c>
      <c r="C27" s="152" t="s">
        <v>94</v>
      </c>
      <c r="D27" s="62" t="s">
        <v>88</v>
      </c>
      <c r="E27" s="62" t="s">
        <v>93</v>
      </c>
      <c r="F27" s="151">
        <v>2</v>
      </c>
      <c r="G27" s="151">
        <v>1.5</v>
      </c>
      <c r="H27" s="151">
        <v>1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>
        <f>SUM(F27:Y27)</f>
        <v>4.5</v>
      </c>
      <c r="AA27" s="151"/>
      <c r="AB27" s="151"/>
      <c r="AC27" s="151"/>
      <c r="AD27" s="151"/>
      <c r="AE27" s="151">
        <f>SUM(AA27:AD27)</f>
        <v>0</v>
      </c>
      <c r="AF27" s="151">
        <v>10</v>
      </c>
      <c r="AG27" s="151">
        <v>10</v>
      </c>
      <c r="AH27" s="151">
        <v>15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>
        <f>SUM(AF27:AV27)</f>
        <v>35</v>
      </c>
      <c r="AX27" s="151"/>
      <c r="AY27" s="151"/>
      <c r="AZ27" s="151">
        <f>4+1</f>
        <v>5</v>
      </c>
      <c r="BA27" s="151">
        <f>146+5</f>
        <v>151</v>
      </c>
      <c r="BB27" s="151">
        <v>1</v>
      </c>
      <c r="BC27" s="151">
        <f>1+1</f>
        <v>2</v>
      </c>
      <c r="BD27" s="151">
        <f>1+1</f>
        <v>2</v>
      </c>
    </row>
    <row r="28" spans="1:56" s="63" customFormat="1" ht="17.100000000000001" customHeight="1" x14ac:dyDescent="0.25">
      <c r="A28" s="143">
        <v>21</v>
      </c>
      <c r="B28" s="53" t="s">
        <v>95</v>
      </c>
      <c r="C28" s="152" t="s">
        <v>96</v>
      </c>
      <c r="D28" s="62" t="s">
        <v>88</v>
      </c>
      <c r="E28" s="62" t="s">
        <v>90</v>
      </c>
      <c r="F28" s="166">
        <v>3</v>
      </c>
      <c r="G28" s="166">
        <v>1</v>
      </c>
      <c r="H28" s="166">
        <v>1</v>
      </c>
      <c r="I28" s="166">
        <v>1</v>
      </c>
      <c r="J28" s="166">
        <v>1</v>
      </c>
      <c r="K28" s="166">
        <v>1</v>
      </c>
      <c r="L28" s="166">
        <v>1</v>
      </c>
      <c r="M28" s="166">
        <v>1</v>
      </c>
      <c r="N28" s="166">
        <v>1</v>
      </c>
      <c r="O28" s="166">
        <v>3</v>
      </c>
      <c r="P28" s="166">
        <v>2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>
        <f>SUM(F28:Y28)</f>
        <v>16</v>
      </c>
      <c r="AA28" s="166"/>
      <c r="AB28" s="166"/>
      <c r="AC28" s="166"/>
      <c r="AD28" s="166"/>
      <c r="AE28" s="166">
        <f>SUM(AA28:AD28)</f>
        <v>0</v>
      </c>
      <c r="AF28" s="166">
        <v>20</v>
      </c>
      <c r="AG28" s="166">
        <v>15</v>
      </c>
      <c r="AH28" s="166">
        <v>12</v>
      </c>
      <c r="AI28" s="166">
        <v>10</v>
      </c>
      <c r="AJ28" s="166">
        <v>2</v>
      </c>
      <c r="AK28" s="166">
        <v>6</v>
      </c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>
        <f>SUM(AF28:AV28)</f>
        <v>65</v>
      </c>
      <c r="AX28" s="166"/>
      <c r="AY28" s="166"/>
      <c r="AZ28" s="166">
        <v>9</v>
      </c>
      <c r="BA28" s="166">
        <v>386</v>
      </c>
      <c r="BB28" s="166">
        <v>2</v>
      </c>
      <c r="BC28" s="166">
        <f>4+1</f>
        <v>5</v>
      </c>
      <c r="BD28" s="166">
        <f>3+1</f>
        <v>4</v>
      </c>
    </row>
    <row r="29" spans="1:56" s="63" customFormat="1" ht="17.100000000000001" customHeight="1" x14ac:dyDescent="0.25">
      <c r="A29" s="143" t="s">
        <v>1286</v>
      </c>
      <c r="B29" s="53" t="s">
        <v>1287</v>
      </c>
      <c r="C29" s="152" t="s">
        <v>96</v>
      </c>
      <c r="D29" s="62" t="s">
        <v>88</v>
      </c>
      <c r="E29" s="62" t="s">
        <v>90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</row>
    <row r="30" spans="1:56" s="63" customFormat="1" ht="17.100000000000001" customHeight="1" x14ac:dyDescent="0.25">
      <c r="A30" s="143">
        <v>22</v>
      </c>
      <c r="B30" s="53" t="s">
        <v>98</v>
      </c>
      <c r="C30" s="152" t="s">
        <v>99</v>
      </c>
      <c r="D30" s="62" t="s">
        <v>97</v>
      </c>
      <c r="E30" s="62" t="s">
        <v>46</v>
      </c>
      <c r="F30" s="166">
        <v>80</v>
      </c>
      <c r="G30" s="166">
        <v>60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>
        <f>SUM(F30:Y30)</f>
        <v>140</v>
      </c>
      <c r="AA30" s="166"/>
      <c r="AB30" s="166"/>
      <c r="AC30" s="166"/>
      <c r="AD30" s="166"/>
      <c r="AE30" s="166">
        <f>SUM(AA30:AD30)</f>
        <v>0</v>
      </c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>
        <f>SUM(AF30:AV30)</f>
        <v>0</v>
      </c>
      <c r="AX30" s="166"/>
      <c r="AY30" s="166"/>
      <c r="AZ30" s="166">
        <v>23</v>
      </c>
      <c r="BA30" s="166">
        <f>1535+37</f>
        <v>1572</v>
      </c>
      <c r="BB30" s="166">
        <v>1</v>
      </c>
      <c r="BC30" s="166">
        <v>13</v>
      </c>
      <c r="BD30" s="166">
        <v>7</v>
      </c>
    </row>
    <row r="31" spans="1:56" s="63" customFormat="1" ht="17.100000000000001" customHeight="1" x14ac:dyDescent="0.25">
      <c r="A31" s="143" t="s">
        <v>1288</v>
      </c>
      <c r="B31" s="53" t="s">
        <v>1289</v>
      </c>
      <c r="C31" s="152" t="s">
        <v>99</v>
      </c>
      <c r="D31" s="62" t="s">
        <v>97</v>
      </c>
      <c r="E31" s="62" t="s">
        <v>46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</row>
    <row r="32" spans="1:56" s="63" customFormat="1" ht="17.100000000000001" customHeight="1" x14ac:dyDescent="0.25">
      <c r="A32" s="143">
        <v>23</v>
      </c>
      <c r="B32" s="53" t="s">
        <v>100</v>
      </c>
      <c r="C32" s="152" t="s">
        <v>101</v>
      </c>
      <c r="D32" s="62" t="s">
        <v>97</v>
      </c>
      <c r="E32" s="62" t="s">
        <v>46</v>
      </c>
      <c r="F32" s="151">
        <v>6</v>
      </c>
      <c r="G32" s="151">
        <v>1</v>
      </c>
      <c r="H32" s="151">
        <v>1</v>
      </c>
      <c r="I32" s="151">
        <v>1</v>
      </c>
      <c r="J32" s="151">
        <v>1</v>
      </c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>
        <f>SUM(F32:Y32)</f>
        <v>10</v>
      </c>
      <c r="AA32" s="151"/>
      <c r="AB32" s="151"/>
      <c r="AC32" s="151"/>
      <c r="AD32" s="151"/>
      <c r="AE32" s="151">
        <f>SUM(AA32:AD32)</f>
        <v>0</v>
      </c>
      <c r="AF32" s="151">
        <v>30</v>
      </c>
      <c r="AG32" s="151">
        <v>10</v>
      </c>
      <c r="AH32" s="151">
        <v>10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>
        <f>SUM(AF32:AV32)</f>
        <v>50</v>
      </c>
      <c r="AX32" s="151"/>
      <c r="AY32" s="151"/>
      <c r="AZ32" s="151">
        <f>9+1</f>
        <v>10</v>
      </c>
      <c r="BA32" s="151">
        <f>244+51</f>
        <v>295</v>
      </c>
      <c r="BB32" s="151">
        <v>1</v>
      </c>
      <c r="BC32" s="151">
        <f>4+1</f>
        <v>5</v>
      </c>
      <c r="BD32" s="151">
        <v>1</v>
      </c>
    </row>
    <row r="33" spans="1:56" s="63" customFormat="1" ht="17.100000000000001" customHeight="1" x14ac:dyDescent="0.25">
      <c r="A33" s="143">
        <v>24</v>
      </c>
      <c r="B33" s="53" t="s">
        <v>102</v>
      </c>
      <c r="C33" s="152" t="s">
        <v>103</v>
      </c>
      <c r="D33" s="62" t="s">
        <v>97</v>
      </c>
      <c r="E33" s="62" t="s">
        <v>46</v>
      </c>
      <c r="F33" s="166">
        <v>40</v>
      </c>
      <c r="G33" s="166">
        <v>40</v>
      </c>
      <c r="H33" s="166">
        <v>30</v>
      </c>
      <c r="I33" s="166">
        <v>30</v>
      </c>
      <c r="J33" s="166">
        <v>30</v>
      </c>
      <c r="K33" s="166">
        <v>25</v>
      </c>
      <c r="L33" s="166">
        <v>15</v>
      </c>
      <c r="M33" s="166">
        <v>6</v>
      </c>
      <c r="N33" s="166">
        <v>15</v>
      </c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>
        <f>SUM(F33:Y33)</f>
        <v>231</v>
      </c>
      <c r="AA33" s="166"/>
      <c r="AB33" s="166"/>
      <c r="AC33" s="166"/>
      <c r="AD33" s="166"/>
      <c r="AE33" s="166">
        <f>SUM(AA33:AD33)</f>
        <v>0</v>
      </c>
      <c r="AF33" s="166">
        <v>30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>
        <f>SUM(AF33:AV33)</f>
        <v>30</v>
      </c>
      <c r="AX33" s="166"/>
      <c r="AY33" s="166"/>
      <c r="AZ33" s="166">
        <v>39</v>
      </c>
      <c r="BA33" s="166">
        <f>1940+72</f>
        <v>2012</v>
      </c>
      <c r="BB33" s="166">
        <v>2</v>
      </c>
      <c r="BC33" s="166">
        <v>14</v>
      </c>
      <c r="BD33" s="166">
        <v>4</v>
      </c>
    </row>
    <row r="34" spans="1:56" s="63" customFormat="1" ht="17.100000000000001" customHeight="1" x14ac:dyDescent="0.25">
      <c r="A34" s="143" t="s">
        <v>1290</v>
      </c>
      <c r="B34" s="53" t="s">
        <v>1291</v>
      </c>
      <c r="C34" s="152" t="s">
        <v>103</v>
      </c>
      <c r="D34" s="62" t="s">
        <v>97</v>
      </c>
      <c r="E34" s="62" t="s">
        <v>46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</row>
    <row r="35" spans="1:56" s="63" customFormat="1" ht="17.100000000000001" customHeight="1" x14ac:dyDescent="0.25">
      <c r="A35" s="143" t="s">
        <v>1292</v>
      </c>
      <c r="B35" s="53" t="s">
        <v>1293</v>
      </c>
      <c r="C35" s="152" t="s">
        <v>103</v>
      </c>
      <c r="D35" s="62" t="s">
        <v>97</v>
      </c>
      <c r="E35" s="62" t="s">
        <v>46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</row>
    <row r="36" spans="1:56" s="63" customFormat="1" ht="17.100000000000001" customHeight="1" x14ac:dyDescent="0.25">
      <c r="A36" s="143" t="s">
        <v>1294</v>
      </c>
      <c r="B36" s="53" t="s">
        <v>1295</v>
      </c>
      <c r="C36" s="152" t="s">
        <v>103</v>
      </c>
      <c r="D36" s="62" t="s">
        <v>97</v>
      </c>
      <c r="E36" s="62" t="s">
        <v>46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</row>
    <row r="37" spans="1:56" s="63" customFormat="1" ht="17.100000000000001" customHeight="1" x14ac:dyDescent="0.25">
      <c r="A37" s="143">
        <v>25</v>
      </c>
      <c r="B37" s="53" t="s">
        <v>104</v>
      </c>
      <c r="C37" s="152" t="s">
        <v>105</v>
      </c>
      <c r="D37" s="62" t="s">
        <v>97</v>
      </c>
      <c r="E37" s="62" t="s">
        <v>46</v>
      </c>
      <c r="F37" s="166">
        <v>8</v>
      </c>
      <c r="G37" s="166">
        <v>15</v>
      </c>
      <c r="H37" s="166">
        <v>1</v>
      </c>
      <c r="I37" s="166">
        <v>1</v>
      </c>
      <c r="J37" s="166">
        <v>1</v>
      </c>
      <c r="K37" s="166">
        <v>1</v>
      </c>
      <c r="L37" s="166">
        <v>1</v>
      </c>
      <c r="M37" s="166">
        <v>1</v>
      </c>
      <c r="N37" s="166">
        <v>1</v>
      </c>
      <c r="O37" s="166">
        <v>1</v>
      </c>
      <c r="P37" s="166">
        <v>1</v>
      </c>
      <c r="Q37" s="166">
        <v>1</v>
      </c>
      <c r="R37" s="166">
        <v>1</v>
      </c>
      <c r="S37" s="166">
        <v>1</v>
      </c>
      <c r="T37" s="166">
        <v>1</v>
      </c>
      <c r="U37" s="166">
        <v>3</v>
      </c>
      <c r="V37" s="166"/>
      <c r="W37" s="166"/>
      <c r="X37" s="166"/>
      <c r="Y37" s="166"/>
      <c r="Z37" s="166">
        <f>SUM(F37:Y37)</f>
        <v>39</v>
      </c>
      <c r="AA37" s="166"/>
      <c r="AB37" s="166"/>
      <c r="AC37" s="166"/>
      <c r="AD37" s="166"/>
      <c r="AE37" s="166">
        <f>SUM(AA37:AD37)</f>
        <v>0</v>
      </c>
      <c r="AF37" s="166">
        <v>35</v>
      </c>
      <c r="AG37" s="166">
        <v>60</v>
      </c>
      <c r="AH37" s="166">
        <v>60</v>
      </c>
      <c r="AI37" s="166">
        <v>60</v>
      </c>
      <c r="AJ37" s="166">
        <f>20+5</f>
        <v>25</v>
      </c>
      <c r="AK37" s="166">
        <v>30</v>
      </c>
      <c r="AL37" s="166">
        <v>30</v>
      </c>
      <c r="AM37" s="166">
        <v>30</v>
      </c>
      <c r="AN37" s="166">
        <v>10</v>
      </c>
      <c r="AO37" s="166">
        <v>12</v>
      </c>
      <c r="AP37" s="166">
        <v>10</v>
      </c>
      <c r="AQ37" s="166"/>
      <c r="AR37" s="166"/>
      <c r="AS37" s="166"/>
      <c r="AT37" s="166"/>
      <c r="AU37" s="166"/>
      <c r="AV37" s="166"/>
      <c r="AW37" s="166">
        <f>SUM(AF37:AV37)</f>
        <v>362</v>
      </c>
      <c r="AX37" s="166"/>
      <c r="AY37" s="166"/>
      <c r="AZ37" s="166">
        <v>39</v>
      </c>
      <c r="BA37" s="166">
        <v>3016</v>
      </c>
      <c r="BB37" s="166">
        <v>2</v>
      </c>
      <c r="BC37" s="166">
        <v>10</v>
      </c>
      <c r="BD37" s="166">
        <f>6+1</f>
        <v>7</v>
      </c>
    </row>
    <row r="38" spans="1:56" s="63" customFormat="1" ht="17.100000000000001" customHeight="1" x14ac:dyDescent="0.25">
      <c r="A38" s="143" t="s">
        <v>1296</v>
      </c>
      <c r="B38" s="53" t="s">
        <v>1297</v>
      </c>
      <c r="C38" s="152" t="s">
        <v>105</v>
      </c>
      <c r="D38" s="62" t="s">
        <v>97</v>
      </c>
      <c r="E38" s="62" t="s">
        <v>46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</row>
    <row r="39" spans="1:56" s="63" customFormat="1" ht="17.100000000000001" customHeight="1" x14ac:dyDescent="0.25">
      <c r="A39" s="143" t="s">
        <v>1298</v>
      </c>
      <c r="B39" s="53" t="s">
        <v>1299</v>
      </c>
      <c r="C39" s="152" t="s">
        <v>105</v>
      </c>
      <c r="D39" s="62" t="s">
        <v>97</v>
      </c>
      <c r="E39" s="62" t="s">
        <v>46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63" customFormat="1" ht="17.100000000000001" customHeight="1" x14ac:dyDescent="0.25">
      <c r="A40" s="143" t="s">
        <v>1300</v>
      </c>
      <c r="B40" s="53" t="s">
        <v>1301</v>
      </c>
      <c r="C40" s="152" t="s">
        <v>105</v>
      </c>
      <c r="D40" s="62" t="s">
        <v>97</v>
      </c>
      <c r="E40" s="62" t="s">
        <v>46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</row>
    <row r="41" spans="1:56" s="63" customFormat="1" ht="17.100000000000001" customHeight="1" x14ac:dyDescent="0.25">
      <c r="A41" s="143">
        <v>26</v>
      </c>
      <c r="B41" s="53" t="s">
        <v>106</v>
      </c>
      <c r="C41" s="152" t="s">
        <v>107</v>
      </c>
      <c r="D41" s="62" t="s">
        <v>97</v>
      </c>
      <c r="E41" s="62" t="s">
        <v>46</v>
      </c>
      <c r="F41" s="151">
        <v>1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>
        <f t="shared" ref="Z41:Z56" si="3">SUM(F41:Y41)</f>
        <v>1</v>
      </c>
      <c r="AA41" s="151"/>
      <c r="AB41" s="151"/>
      <c r="AC41" s="151"/>
      <c r="AD41" s="151"/>
      <c r="AE41" s="151">
        <f t="shared" ref="AE41:AE56" si="4">SUM(AA41:AD41)</f>
        <v>0</v>
      </c>
      <c r="AF41" s="151">
        <v>25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>
        <f t="shared" ref="AW41:AW56" si="5">SUM(AF41:AV41)</f>
        <v>25</v>
      </c>
      <c r="AX41" s="151"/>
      <c r="AY41" s="151"/>
      <c r="AZ41" s="151">
        <v>2</v>
      </c>
      <c r="BA41" s="151">
        <v>176</v>
      </c>
      <c r="BB41" s="151">
        <v>1</v>
      </c>
      <c r="BC41" s="151">
        <v>1</v>
      </c>
      <c r="BD41" s="151">
        <v>1</v>
      </c>
    </row>
    <row r="42" spans="1:56" s="63" customFormat="1" ht="17.100000000000001" customHeight="1" x14ac:dyDescent="0.25">
      <c r="A42" s="143">
        <v>27</v>
      </c>
      <c r="B42" s="53" t="s">
        <v>108</v>
      </c>
      <c r="C42" s="152" t="s">
        <v>109</v>
      </c>
      <c r="D42" s="62" t="s">
        <v>97</v>
      </c>
      <c r="E42" s="62" t="s">
        <v>46</v>
      </c>
      <c r="F42" s="151">
        <v>1</v>
      </c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>
        <f t="shared" si="3"/>
        <v>1</v>
      </c>
      <c r="AA42" s="151"/>
      <c r="AB42" s="151"/>
      <c r="AC42" s="151"/>
      <c r="AD42" s="151"/>
      <c r="AE42" s="151">
        <f t="shared" si="4"/>
        <v>0</v>
      </c>
      <c r="AF42" s="151">
        <v>10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>
        <f t="shared" si="5"/>
        <v>10</v>
      </c>
      <c r="AX42" s="151"/>
      <c r="AY42" s="151"/>
      <c r="AZ42" s="151">
        <v>1</v>
      </c>
      <c r="BA42" s="151">
        <v>55</v>
      </c>
      <c r="BB42" s="151">
        <v>1</v>
      </c>
      <c r="BC42" s="151">
        <v>0</v>
      </c>
      <c r="BD42" s="151">
        <v>0</v>
      </c>
    </row>
    <row r="43" spans="1:56" s="63" customFormat="1" ht="17.100000000000001" customHeight="1" x14ac:dyDescent="0.25">
      <c r="A43" s="143">
        <v>28</v>
      </c>
      <c r="B43" s="53" t="s">
        <v>110</v>
      </c>
      <c r="C43" s="152" t="s">
        <v>111</v>
      </c>
      <c r="D43" s="62" t="s">
        <v>97</v>
      </c>
      <c r="E43" s="62" t="s">
        <v>46</v>
      </c>
      <c r="F43" s="151">
        <v>3</v>
      </c>
      <c r="G43" s="151">
        <v>3</v>
      </c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>
        <f t="shared" si="3"/>
        <v>6</v>
      </c>
      <c r="AA43" s="151"/>
      <c r="AB43" s="151"/>
      <c r="AC43" s="151"/>
      <c r="AD43" s="151"/>
      <c r="AE43" s="151">
        <f t="shared" si="4"/>
        <v>0</v>
      </c>
      <c r="AF43" s="151">
        <v>30</v>
      </c>
      <c r="AG43" s="151">
        <v>15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>
        <f t="shared" si="5"/>
        <v>45</v>
      </c>
      <c r="AX43" s="151"/>
      <c r="AY43" s="151"/>
      <c r="AZ43" s="151">
        <v>4</v>
      </c>
      <c r="BA43" s="151">
        <v>285</v>
      </c>
      <c r="BB43" s="151">
        <v>1</v>
      </c>
      <c r="BC43" s="151">
        <v>1</v>
      </c>
      <c r="BD43" s="151">
        <v>1</v>
      </c>
    </row>
    <row r="44" spans="1:56" s="63" customFormat="1" ht="17.100000000000001" customHeight="1" x14ac:dyDescent="0.25">
      <c r="A44" s="143">
        <v>29</v>
      </c>
      <c r="B44" s="53" t="s">
        <v>112</v>
      </c>
      <c r="C44" s="152" t="s">
        <v>113</v>
      </c>
      <c r="D44" s="62" t="s">
        <v>45</v>
      </c>
      <c r="E44" s="62" t="s">
        <v>46</v>
      </c>
      <c r="F44" s="151">
        <v>1</v>
      </c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>
        <f t="shared" si="3"/>
        <v>1</v>
      </c>
      <c r="AA44" s="151"/>
      <c r="AB44" s="151"/>
      <c r="AC44" s="151"/>
      <c r="AD44" s="151"/>
      <c r="AE44" s="151">
        <f t="shared" si="4"/>
        <v>0</v>
      </c>
      <c r="AF44" s="151">
        <v>15</v>
      </c>
      <c r="AG44" s="151">
        <v>5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>
        <f t="shared" si="5"/>
        <v>20</v>
      </c>
      <c r="AX44" s="151"/>
      <c r="AY44" s="151"/>
      <c r="AZ44" s="151">
        <v>2</v>
      </c>
      <c r="BA44" s="151">
        <f>101+10</f>
        <v>111</v>
      </c>
      <c r="BB44" s="151">
        <v>1</v>
      </c>
      <c r="BC44" s="151">
        <v>1</v>
      </c>
      <c r="BD44" s="151">
        <v>1</v>
      </c>
    </row>
    <row r="45" spans="1:56" s="63" customFormat="1" ht="17.100000000000001" customHeight="1" x14ac:dyDescent="0.25">
      <c r="A45" s="143">
        <v>30</v>
      </c>
      <c r="B45" s="53" t="s">
        <v>114</v>
      </c>
      <c r="C45" s="152" t="s">
        <v>115</v>
      </c>
      <c r="D45" s="62" t="s">
        <v>97</v>
      </c>
      <c r="E45" s="62" t="s">
        <v>46</v>
      </c>
      <c r="F45" s="151">
        <v>6</v>
      </c>
      <c r="G45" s="151">
        <v>1</v>
      </c>
      <c r="H45" s="151">
        <v>1</v>
      </c>
      <c r="I45" s="151">
        <v>1</v>
      </c>
      <c r="J45" s="151">
        <v>1.5</v>
      </c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>
        <f t="shared" si="3"/>
        <v>10.5</v>
      </c>
      <c r="AA45" s="151"/>
      <c r="AB45" s="151"/>
      <c r="AC45" s="151"/>
      <c r="AD45" s="151"/>
      <c r="AE45" s="151">
        <f t="shared" si="4"/>
        <v>0</v>
      </c>
      <c r="AF45" s="151">
        <v>40</v>
      </c>
      <c r="AG45" s="151">
        <v>40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>
        <f t="shared" si="5"/>
        <v>80</v>
      </c>
      <c r="AX45" s="151"/>
      <c r="AY45" s="151"/>
      <c r="AZ45" s="151">
        <v>7</v>
      </c>
      <c r="BA45" s="151">
        <v>629</v>
      </c>
      <c r="BB45" s="151">
        <v>1</v>
      </c>
      <c r="BC45" s="151">
        <v>4</v>
      </c>
      <c r="BD45" s="151">
        <v>2</v>
      </c>
    </row>
    <row r="46" spans="1:56" s="63" customFormat="1" ht="17.100000000000001" customHeight="1" x14ac:dyDescent="0.25">
      <c r="A46" s="143">
        <v>31</v>
      </c>
      <c r="B46" s="53" t="s">
        <v>116</v>
      </c>
      <c r="C46" s="152" t="s">
        <v>117</v>
      </c>
      <c r="D46" s="62" t="s">
        <v>97</v>
      </c>
      <c r="E46" s="62" t="s">
        <v>46</v>
      </c>
      <c r="F46" s="151">
        <v>1</v>
      </c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>
        <f t="shared" si="3"/>
        <v>1</v>
      </c>
      <c r="AA46" s="151"/>
      <c r="AB46" s="151"/>
      <c r="AC46" s="151"/>
      <c r="AD46" s="151"/>
      <c r="AE46" s="151">
        <f t="shared" si="4"/>
        <v>0</v>
      </c>
      <c r="AF46" s="151">
        <v>10</v>
      </c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>
        <f t="shared" si="5"/>
        <v>10</v>
      </c>
      <c r="AX46" s="151"/>
      <c r="AY46" s="151"/>
      <c r="AZ46" s="151">
        <v>1</v>
      </c>
      <c r="BA46" s="151">
        <v>45</v>
      </c>
      <c r="BB46" s="151">
        <v>1</v>
      </c>
      <c r="BC46" s="151">
        <v>1</v>
      </c>
      <c r="BD46" s="151">
        <v>1</v>
      </c>
    </row>
    <row r="47" spans="1:56" s="63" customFormat="1" ht="17.100000000000001" customHeight="1" x14ac:dyDescent="0.25">
      <c r="A47" s="143">
        <v>32</v>
      </c>
      <c r="B47" s="53" t="s">
        <v>118</v>
      </c>
      <c r="C47" s="152" t="s">
        <v>119</v>
      </c>
      <c r="D47" s="62" t="s">
        <v>97</v>
      </c>
      <c r="E47" s="62" t="s">
        <v>46</v>
      </c>
      <c r="F47" s="151">
        <v>6</v>
      </c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>
        <f t="shared" si="3"/>
        <v>6</v>
      </c>
      <c r="AA47" s="151"/>
      <c r="AB47" s="151"/>
      <c r="AC47" s="151"/>
      <c r="AD47" s="151"/>
      <c r="AE47" s="151">
        <f t="shared" si="4"/>
        <v>0</v>
      </c>
      <c r="AF47" s="151">
        <v>20</v>
      </c>
      <c r="AG47" s="151">
        <v>30</v>
      </c>
      <c r="AH47" s="151">
        <v>12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>
        <f t="shared" si="5"/>
        <v>62</v>
      </c>
      <c r="AX47" s="151"/>
      <c r="AY47" s="151"/>
      <c r="AZ47" s="151">
        <v>6</v>
      </c>
      <c r="BA47" s="151">
        <v>463</v>
      </c>
      <c r="BB47" s="151">
        <v>1</v>
      </c>
      <c r="BC47" s="151">
        <v>1</v>
      </c>
      <c r="BD47" s="151">
        <v>1</v>
      </c>
    </row>
    <row r="48" spans="1:56" s="63" customFormat="1" ht="17.100000000000001" customHeight="1" x14ac:dyDescent="0.25">
      <c r="A48" s="143">
        <v>33</v>
      </c>
      <c r="B48" s="53" t="s">
        <v>120</v>
      </c>
      <c r="C48" s="152" t="s">
        <v>121</v>
      </c>
      <c r="D48" s="62" t="s">
        <v>97</v>
      </c>
      <c r="E48" s="62" t="s">
        <v>46</v>
      </c>
      <c r="F48" s="151">
        <v>1</v>
      </c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>
        <f t="shared" si="3"/>
        <v>1</v>
      </c>
      <c r="AA48" s="151"/>
      <c r="AB48" s="151"/>
      <c r="AC48" s="151"/>
      <c r="AD48" s="151"/>
      <c r="AE48" s="151">
        <f t="shared" si="4"/>
        <v>0</v>
      </c>
      <c r="AF48" s="151">
        <v>10</v>
      </c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>
        <f t="shared" si="5"/>
        <v>10</v>
      </c>
      <c r="AX48" s="151"/>
      <c r="AY48" s="151"/>
      <c r="AZ48" s="151">
        <v>1</v>
      </c>
      <c r="BA48" s="151">
        <v>52</v>
      </c>
      <c r="BB48" s="151">
        <v>1</v>
      </c>
      <c r="BC48" s="151">
        <v>1</v>
      </c>
      <c r="BD48" s="151">
        <v>0</v>
      </c>
    </row>
    <row r="49" spans="1:56" s="63" customFormat="1" ht="17.100000000000001" customHeight="1" x14ac:dyDescent="0.25">
      <c r="A49" s="143">
        <v>34</v>
      </c>
      <c r="B49" s="53" t="s">
        <v>122</v>
      </c>
      <c r="C49" s="152" t="s">
        <v>123</v>
      </c>
      <c r="D49" s="62" t="s">
        <v>97</v>
      </c>
      <c r="E49" s="62" t="s">
        <v>46</v>
      </c>
      <c r="F49" s="151">
        <v>1</v>
      </c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>
        <f t="shared" si="3"/>
        <v>1</v>
      </c>
      <c r="AA49" s="151"/>
      <c r="AB49" s="151"/>
      <c r="AC49" s="151"/>
      <c r="AD49" s="151"/>
      <c r="AE49" s="151">
        <f t="shared" si="4"/>
        <v>0</v>
      </c>
      <c r="AF49" s="151">
        <v>10</v>
      </c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>
        <f t="shared" si="5"/>
        <v>10</v>
      </c>
      <c r="AX49" s="151"/>
      <c r="AY49" s="151"/>
      <c r="AZ49" s="151">
        <v>1</v>
      </c>
      <c r="BA49" s="151">
        <v>41</v>
      </c>
      <c r="BB49" s="151">
        <v>1</v>
      </c>
      <c r="BC49" s="151">
        <v>1</v>
      </c>
      <c r="BD49" s="151">
        <v>1</v>
      </c>
    </row>
    <row r="50" spans="1:56" s="63" customFormat="1" ht="17.100000000000001" customHeight="1" x14ac:dyDescent="0.25">
      <c r="A50" s="143">
        <v>35</v>
      </c>
      <c r="B50" s="53" t="s">
        <v>124</v>
      </c>
      <c r="C50" s="152" t="s">
        <v>126</v>
      </c>
      <c r="D50" s="62" t="s">
        <v>97</v>
      </c>
      <c r="E50" s="62" t="s">
        <v>125</v>
      </c>
      <c r="F50" s="151">
        <v>20</v>
      </c>
      <c r="G50" s="151">
        <v>3</v>
      </c>
      <c r="H50" s="151">
        <v>1</v>
      </c>
      <c r="I50" s="151">
        <v>1</v>
      </c>
      <c r="J50" s="151">
        <v>1</v>
      </c>
      <c r="K50" s="151">
        <v>1</v>
      </c>
      <c r="L50" s="151">
        <v>1</v>
      </c>
      <c r="M50" s="151">
        <v>6</v>
      </c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>
        <f t="shared" si="3"/>
        <v>34</v>
      </c>
      <c r="AA50" s="151"/>
      <c r="AB50" s="151"/>
      <c r="AC50" s="151"/>
      <c r="AD50" s="151"/>
      <c r="AE50" s="151">
        <f t="shared" si="4"/>
        <v>0</v>
      </c>
      <c r="AF50" s="151">
        <v>15</v>
      </c>
      <c r="AG50" s="151">
        <v>6</v>
      </c>
      <c r="AH50" s="151">
        <v>35</v>
      </c>
      <c r="AI50" s="151">
        <v>5</v>
      </c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>
        <f t="shared" si="5"/>
        <v>61</v>
      </c>
      <c r="AX50" s="151"/>
      <c r="AY50" s="151"/>
      <c r="AZ50" s="151">
        <f>11+1</f>
        <v>12</v>
      </c>
      <c r="BA50" s="151">
        <f>529+29</f>
        <v>558</v>
      </c>
      <c r="BB50" s="151">
        <v>0</v>
      </c>
      <c r="BC50" s="151">
        <v>7</v>
      </c>
      <c r="BD50" s="151">
        <v>5</v>
      </c>
    </row>
    <row r="51" spans="1:56" s="63" customFormat="1" ht="17.100000000000001" customHeight="1" x14ac:dyDescent="0.25">
      <c r="A51" s="143">
        <v>37</v>
      </c>
      <c r="B51" s="53" t="s">
        <v>127</v>
      </c>
      <c r="C51" s="152" t="s">
        <v>128</v>
      </c>
      <c r="D51" s="62" t="s">
        <v>97</v>
      </c>
      <c r="E51" s="62" t="s">
        <v>46</v>
      </c>
      <c r="F51" s="151">
        <v>1.5</v>
      </c>
      <c r="G51" s="151">
        <v>2</v>
      </c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>
        <f t="shared" si="3"/>
        <v>3.5</v>
      </c>
      <c r="AA51" s="151"/>
      <c r="AB51" s="151"/>
      <c r="AC51" s="151"/>
      <c r="AD51" s="151"/>
      <c r="AE51" s="151">
        <f t="shared" si="4"/>
        <v>0</v>
      </c>
      <c r="AF51" s="151">
        <v>40</v>
      </c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>
        <f t="shared" si="5"/>
        <v>40</v>
      </c>
      <c r="AX51" s="151"/>
      <c r="AY51" s="151"/>
      <c r="AZ51" s="151">
        <v>3</v>
      </c>
      <c r="BA51" s="151">
        <f>328+30</f>
        <v>358</v>
      </c>
      <c r="BB51" s="151">
        <v>1</v>
      </c>
      <c r="BC51" s="151">
        <v>1</v>
      </c>
      <c r="BD51" s="151">
        <v>1</v>
      </c>
    </row>
    <row r="52" spans="1:56" s="63" customFormat="1" ht="17.100000000000001" customHeight="1" x14ac:dyDescent="0.25">
      <c r="A52" s="143">
        <v>38</v>
      </c>
      <c r="B52" s="53" t="s">
        <v>129</v>
      </c>
      <c r="C52" s="152" t="s">
        <v>130</v>
      </c>
      <c r="D52" s="62" t="s">
        <v>97</v>
      </c>
      <c r="E52" s="62" t="s">
        <v>46</v>
      </c>
      <c r="F52" s="151">
        <v>1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>
        <f t="shared" si="3"/>
        <v>1</v>
      </c>
      <c r="AA52" s="151"/>
      <c r="AB52" s="151"/>
      <c r="AC52" s="151"/>
      <c r="AD52" s="151"/>
      <c r="AE52" s="151">
        <f t="shared" si="4"/>
        <v>0</v>
      </c>
      <c r="AF52" s="151">
        <v>10</v>
      </c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>
        <f t="shared" si="5"/>
        <v>10</v>
      </c>
      <c r="AX52" s="151"/>
      <c r="AY52" s="151"/>
      <c r="AZ52" s="151">
        <v>1</v>
      </c>
      <c r="BA52" s="151">
        <v>43</v>
      </c>
      <c r="BB52" s="151">
        <v>1</v>
      </c>
      <c r="BC52" s="151">
        <v>1</v>
      </c>
      <c r="BD52" s="151">
        <v>0</v>
      </c>
    </row>
    <row r="53" spans="1:56" s="63" customFormat="1" ht="17.100000000000001" customHeight="1" x14ac:dyDescent="0.25">
      <c r="A53" s="143">
        <v>41</v>
      </c>
      <c r="B53" s="53" t="s">
        <v>131</v>
      </c>
      <c r="C53" s="152" t="s">
        <v>132</v>
      </c>
      <c r="D53" s="62" t="s">
        <v>97</v>
      </c>
      <c r="E53" s="62" t="s">
        <v>46</v>
      </c>
      <c r="F53" s="151">
        <v>60</v>
      </c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>
        <f t="shared" si="3"/>
        <v>60</v>
      </c>
      <c r="AA53" s="151"/>
      <c r="AB53" s="151"/>
      <c r="AC53" s="151"/>
      <c r="AD53" s="151"/>
      <c r="AE53" s="151">
        <f t="shared" si="4"/>
        <v>0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>
        <f t="shared" si="5"/>
        <v>0</v>
      </c>
      <c r="AX53" s="151"/>
      <c r="AY53" s="151"/>
      <c r="AZ53" s="151">
        <v>9</v>
      </c>
      <c r="BA53" s="151">
        <v>749</v>
      </c>
      <c r="BB53" s="151">
        <v>1</v>
      </c>
      <c r="BC53" s="151">
        <v>4</v>
      </c>
      <c r="BD53" s="151">
        <v>4</v>
      </c>
    </row>
    <row r="54" spans="1:56" s="63" customFormat="1" ht="17.100000000000001" customHeight="1" x14ac:dyDescent="0.25">
      <c r="A54" s="143">
        <v>42</v>
      </c>
      <c r="B54" s="53" t="s">
        <v>133</v>
      </c>
      <c r="C54" s="152" t="s">
        <v>134</v>
      </c>
      <c r="D54" s="62" t="s">
        <v>97</v>
      </c>
      <c r="E54" s="62" t="s">
        <v>46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>
        <f t="shared" si="3"/>
        <v>0</v>
      </c>
      <c r="AA54" s="151">
        <v>160</v>
      </c>
      <c r="AB54" s="151"/>
      <c r="AC54" s="151"/>
      <c r="AD54" s="151"/>
      <c r="AE54" s="151">
        <f t="shared" si="4"/>
        <v>160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>
        <f t="shared" si="5"/>
        <v>0</v>
      </c>
      <c r="AX54" s="151"/>
      <c r="AY54" s="151"/>
      <c r="AZ54" s="151">
        <v>31</v>
      </c>
      <c r="BA54" s="151">
        <v>1245</v>
      </c>
      <c r="BB54" s="151">
        <v>0</v>
      </c>
      <c r="BC54" s="151">
        <v>15</v>
      </c>
      <c r="BD54" s="151">
        <v>0</v>
      </c>
    </row>
    <row r="55" spans="1:56" s="63" customFormat="1" ht="17.100000000000001" customHeight="1" x14ac:dyDescent="0.25">
      <c r="A55" s="143">
        <v>43</v>
      </c>
      <c r="B55" s="53" t="s">
        <v>136</v>
      </c>
      <c r="C55" s="152" t="s">
        <v>138</v>
      </c>
      <c r="D55" s="62" t="s">
        <v>135</v>
      </c>
      <c r="E55" s="62" t="s">
        <v>137</v>
      </c>
      <c r="F55" s="151">
        <v>1</v>
      </c>
      <c r="G55" s="151">
        <v>2</v>
      </c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>
        <f t="shared" si="3"/>
        <v>3</v>
      </c>
      <c r="AA55" s="151"/>
      <c r="AB55" s="151"/>
      <c r="AC55" s="151"/>
      <c r="AD55" s="151"/>
      <c r="AE55" s="151">
        <f t="shared" si="4"/>
        <v>0</v>
      </c>
      <c r="AF55" s="151">
        <v>6</v>
      </c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>
        <f t="shared" si="5"/>
        <v>6</v>
      </c>
      <c r="AX55" s="151"/>
      <c r="AY55" s="151"/>
      <c r="AZ55" s="151">
        <v>1</v>
      </c>
      <c r="BA55" s="151">
        <v>23</v>
      </c>
      <c r="BB55" s="151">
        <v>0</v>
      </c>
      <c r="BC55" s="151">
        <v>1</v>
      </c>
      <c r="BD55" s="151">
        <v>1</v>
      </c>
    </row>
    <row r="56" spans="1:56" s="63" customFormat="1" ht="17.100000000000001" customHeight="1" x14ac:dyDescent="0.25">
      <c r="A56" s="143">
        <v>44</v>
      </c>
      <c r="B56" s="53" t="s">
        <v>139</v>
      </c>
      <c r="C56" s="152" t="s">
        <v>140</v>
      </c>
      <c r="D56" s="62" t="s">
        <v>135</v>
      </c>
      <c r="E56" s="62" t="s">
        <v>137</v>
      </c>
      <c r="F56" s="166">
        <v>4</v>
      </c>
      <c r="G56" s="166">
        <v>1</v>
      </c>
      <c r="H56" s="166">
        <v>1</v>
      </c>
      <c r="I56" s="166"/>
      <c r="J56" s="166"/>
      <c r="K56" s="166"/>
      <c r="L56" s="166"/>
      <c r="M56" s="166">
        <v>1</v>
      </c>
      <c r="N56" s="166">
        <v>1</v>
      </c>
      <c r="O56" s="166"/>
      <c r="P56" s="166">
        <v>1.5</v>
      </c>
      <c r="Q56" s="166"/>
      <c r="R56" s="166"/>
      <c r="S56" s="166"/>
      <c r="T56" s="166"/>
      <c r="U56" s="166"/>
      <c r="V56" s="166"/>
      <c r="W56" s="166"/>
      <c r="X56" s="166"/>
      <c r="Y56" s="166"/>
      <c r="Z56" s="166">
        <f t="shared" si="3"/>
        <v>9.5</v>
      </c>
      <c r="AA56" s="166"/>
      <c r="AB56" s="166"/>
      <c r="AC56" s="166"/>
      <c r="AD56" s="166"/>
      <c r="AE56" s="166">
        <f t="shared" si="4"/>
        <v>0</v>
      </c>
      <c r="AF56" s="166">
        <v>25</v>
      </c>
      <c r="AG56" s="166">
        <v>25</v>
      </c>
      <c r="AH56" s="166">
        <v>25</v>
      </c>
      <c r="AI56" s="166">
        <v>10</v>
      </c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>
        <f t="shared" si="5"/>
        <v>85</v>
      </c>
      <c r="AX56" s="166"/>
      <c r="AY56" s="166"/>
      <c r="AZ56" s="166">
        <v>15</v>
      </c>
      <c r="BA56" s="166">
        <f>481+112</f>
        <v>593</v>
      </c>
      <c r="BB56" s="166">
        <f>1+2</f>
        <v>3</v>
      </c>
      <c r="BC56" s="166">
        <v>6</v>
      </c>
      <c r="BD56" s="166">
        <f>6+1</f>
        <v>7</v>
      </c>
    </row>
    <row r="57" spans="1:56" s="63" customFormat="1" ht="17.100000000000001" customHeight="1" x14ac:dyDescent="0.25">
      <c r="A57" s="143" t="s">
        <v>1302</v>
      </c>
      <c r="B57" s="53" t="s">
        <v>1303</v>
      </c>
      <c r="C57" s="152" t="s">
        <v>140</v>
      </c>
      <c r="D57" s="62" t="s">
        <v>135</v>
      </c>
      <c r="E57" s="62" t="s">
        <v>137</v>
      </c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</row>
    <row r="58" spans="1:56" s="63" customFormat="1" ht="17.100000000000001" customHeight="1" x14ac:dyDescent="0.25">
      <c r="A58" s="143" t="s">
        <v>1304</v>
      </c>
      <c r="B58" s="53" t="s">
        <v>1285</v>
      </c>
      <c r="C58" s="152" t="s">
        <v>773</v>
      </c>
      <c r="D58" s="62" t="s">
        <v>135</v>
      </c>
      <c r="E58" s="62" t="s">
        <v>137</v>
      </c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</row>
    <row r="59" spans="1:56" s="63" customFormat="1" ht="17.100000000000001" customHeight="1" x14ac:dyDescent="0.25">
      <c r="A59" s="143">
        <v>46</v>
      </c>
      <c r="B59" s="53" t="s">
        <v>141</v>
      </c>
      <c r="C59" s="152" t="s">
        <v>142</v>
      </c>
      <c r="D59" s="62" t="s">
        <v>135</v>
      </c>
      <c r="E59" s="62" t="s">
        <v>137</v>
      </c>
      <c r="F59" s="151">
        <v>2</v>
      </c>
      <c r="G59" s="151">
        <v>1</v>
      </c>
      <c r="H59" s="151">
        <v>1</v>
      </c>
      <c r="I59" s="151">
        <v>1.5</v>
      </c>
      <c r="J59" s="151">
        <v>15</v>
      </c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>
        <f t="shared" ref="Z59:Z66" si="6">SUM(F59:Y59)</f>
        <v>20.5</v>
      </c>
      <c r="AA59" s="151"/>
      <c r="AB59" s="151"/>
      <c r="AC59" s="151"/>
      <c r="AD59" s="151"/>
      <c r="AE59" s="151">
        <f t="shared" ref="AE59:AE66" si="7">SUM(AA59:AD59)</f>
        <v>0</v>
      </c>
      <c r="AF59" s="151">
        <v>30</v>
      </c>
      <c r="AG59" s="151">
        <v>15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>
        <f t="shared" ref="AW59:AW66" si="8">SUM(AF59:AV59)</f>
        <v>45</v>
      </c>
      <c r="AX59" s="151"/>
      <c r="AY59" s="151"/>
      <c r="AZ59" s="151">
        <v>11</v>
      </c>
      <c r="BA59" s="151">
        <v>351</v>
      </c>
      <c r="BB59" s="151">
        <v>1</v>
      </c>
      <c r="BC59" s="151">
        <v>2</v>
      </c>
      <c r="BD59" s="151">
        <v>1</v>
      </c>
    </row>
    <row r="60" spans="1:56" s="63" customFormat="1" ht="17.100000000000001" customHeight="1" x14ac:dyDescent="0.25">
      <c r="A60" s="143">
        <v>47</v>
      </c>
      <c r="B60" s="53" t="s">
        <v>143</v>
      </c>
      <c r="C60" s="152" t="s">
        <v>144</v>
      </c>
      <c r="D60" s="62" t="s">
        <v>135</v>
      </c>
      <c r="E60" s="62" t="s">
        <v>137</v>
      </c>
      <c r="F60" s="151">
        <v>4</v>
      </c>
      <c r="G60" s="151">
        <v>1</v>
      </c>
      <c r="H60" s="151">
        <v>1</v>
      </c>
      <c r="I60" s="151">
        <v>1</v>
      </c>
      <c r="J60" s="151">
        <v>1</v>
      </c>
      <c r="K60" s="151">
        <v>1</v>
      </c>
      <c r="L60" s="151">
        <v>1.5</v>
      </c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>
        <f t="shared" si="6"/>
        <v>10.5</v>
      </c>
      <c r="AA60" s="151"/>
      <c r="AB60" s="151"/>
      <c r="AC60" s="151"/>
      <c r="AD60" s="151"/>
      <c r="AE60" s="151">
        <f t="shared" si="7"/>
        <v>0</v>
      </c>
      <c r="AF60" s="151">
        <v>40</v>
      </c>
      <c r="AG60" s="151">
        <v>12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>
        <f t="shared" si="8"/>
        <v>52</v>
      </c>
      <c r="AX60" s="151"/>
      <c r="AY60" s="151"/>
      <c r="AZ60" s="151">
        <v>8</v>
      </c>
      <c r="BA60" s="151">
        <f>360+2</f>
        <v>362</v>
      </c>
      <c r="BB60" s="151">
        <v>1</v>
      </c>
      <c r="BC60" s="151">
        <f>1+5</f>
        <v>6</v>
      </c>
      <c r="BD60" s="151">
        <f>1+4</f>
        <v>5</v>
      </c>
    </row>
    <row r="61" spans="1:56" s="63" customFormat="1" ht="17.100000000000001" customHeight="1" x14ac:dyDescent="0.25">
      <c r="A61" s="143">
        <v>48</v>
      </c>
      <c r="B61" s="53" t="s">
        <v>145</v>
      </c>
      <c r="C61" s="152" t="s">
        <v>147</v>
      </c>
      <c r="D61" s="62" t="s">
        <v>135</v>
      </c>
      <c r="E61" s="62" t="s">
        <v>146</v>
      </c>
      <c r="F61" s="151">
        <v>1</v>
      </c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>
        <f t="shared" si="6"/>
        <v>1</v>
      </c>
      <c r="AA61" s="151"/>
      <c r="AB61" s="151"/>
      <c r="AC61" s="151"/>
      <c r="AD61" s="151"/>
      <c r="AE61" s="151">
        <f t="shared" si="7"/>
        <v>0</v>
      </c>
      <c r="AF61" s="151">
        <v>8</v>
      </c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>
        <f t="shared" si="8"/>
        <v>8</v>
      </c>
      <c r="AX61" s="151"/>
      <c r="AY61" s="151"/>
      <c r="AZ61" s="151">
        <v>1</v>
      </c>
      <c r="BA61" s="151">
        <v>38</v>
      </c>
      <c r="BB61" s="151">
        <v>1</v>
      </c>
      <c r="BC61" s="151">
        <v>1</v>
      </c>
      <c r="BD61" s="151">
        <v>1</v>
      </c>
    </row>
    <row r="62" spans="1:56" s="63" customFormat="1" ht="17.100000000000001" customHeight="1" x14ac:dyDescent="0.25">
      <c r="A62" s="143">
        <v>49</v>
      </c>
      <c r="B62" s="53" t="s">
        <v>148</v>
      </c>
      <c r="C62" s="152" t="s">
        <v>150</v>
      </c>
      <c r="D62" s="62" t="s">
        <v>135</v>
      </c>
      <c r="E62" s="62" t="s">
        <v>149</v>
      </c>
      <c r="F62" s="151">
        <v>1</v>
      </c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>
        <f t="shared" si="6"/>
        <v>1</v>
      </c>
      <c r="AA62" s="151"/>
      <c r="AB62" s="151"/>
      <c r="AC62" s="151"/>
      <c r="AD62" s="151"/>
      <c r="AE62" s="151">
        <f t="shared" si="7"/>
        <v>0</v>
      </c>
      <c r="AF62" s="151">
        <v>10</v>
      </c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>
        <f t="shared" si="8"/>
        <v>10</v>
      </c>
      <c r="AX62" s="151"/>
      <c r="AY62" s="151"/>
      <c r="AZ62" s="151">
        <v>1</v>
      </c>
      <c r="BA62" s="151">
        <v>54</v>
      </c>
      <c r="BB62" s="151">
        <v>1</v>
      </c>
      <c r="BC62" s="151">
        <v>1</v>
      </c>
      <c r="BD62" s="151">
        <v>1</v>
      </c>
    </row>
    <row r="63" spans="1:56" s="63" customFormat="1" ht="17.100000000000001" customHeight="1" x14ac:dyDescent="0.25">
      <c r="A63" s="143">
        <v>50</v>
      </c>
      <c r="B63" s="53" t="s">
        <v>151</v>
      </c>
      <c r="C63" s="152" t="s">
        <v>152</v>
      </c>
      <c r="D63" s="62" t="s">
        <v>48</v>
      </c>
      <c r="E63" s="62" t="s">
        <v>51</v>
      </c>
      <c r="F63" s="151">
        <v>4</v>
      </c>
      <c r="G63" s="151">
        <v>1</v>
      </c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>
        <f t="shared" si="6"/>
        <v>5</v>
      </c>
      <c r="AA63" s="151"/>
      <c r="AB63" s="151"/>
      <c r="AC63" s="151"/>
      <c r="AD63" s="151"/>
      <c r="AE63" s="151">
        <f t="shared" si="7"/>
        <v>0</v>
      </c>
      <c r="AF63" s="151">
        <v>40</v>
      </c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>
        <f t="shared" si="8"/>
        <v>40</v>
      </c>
      <c r="AX63" s="151"/>
      <c r="AY63" s="151"/>
      <c r="AZ63" s="151">
        <v>5</v>
      </c>
      <c r="BA63" s="151">
        <v>284</v>
      </c>
      <c r="BB63" s="151">
        <v>1</v>
      </c>
      <c r="BC63" s="151">
        <v>2</v>
      </c>
      <c r="BD63" s="151">
        <v>0</v>
      </c>
    </row>
    <row r="64" spans="1:56" s="63" customFormat="1" ht="17.100000000000001" customHeight="1" x14ac:dyDescent="0.25">
      <c r="A64" s="143">
        <v>51</v>
      </c>
      <c r="B64" s="53" t="s">
        <v>154</v>
      </c>
      <c r="C64" s="152" t="s">
        <v>156</v>
      </c>
      <c r="D64" s="62" t="s">
        <v>153</v>
      </c>
      <c r="E64" s="62" t="s">
        <v>155</v>
      </c>
      <c r="F64" s="151">
        <v>1</v>
      </c>
      <c r="G64" s="151">
        <v>1</v>
      </c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>
        <f t="shared" si="6"/>
        <v>2</v>
      </c>
      <c r="AA64" s="151"/>
      <c r="AB64" s="151"/>
      <c r="AC64" s="151"/>
      <c r="AD64" s="151"/>
      <c r="AE64" s="151">
        <f t="shared" si="7"/>
        <v>0</v>
      </c>
      <c r="AF64" s="151">
        <v>10</v>
      </c>
      <c r="AG64" s="151">
        <v>6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>
        <f t="shared" si="8"/>
        <v>16</v>
      </c>
      <c r="AX64" s="151"/>
      <c r="AY64" s="151"/>
      <c r="AZ64" s="151">
        <v>2</v>
      </c>
      <c r="BA64" s="151">
        <v>65</v>
      </c>
      <c r="BB64" s="151">
        <v>1</v>
      </c>
      <c r="BC64" s="151">
        <v>2</v>
      </c>
      <c r="BD64" s="151">
        <v>0</v>
      </c>
    </row>
    <row r="65" spans="1:56" s="63" customFormat="1" ht="17.100000000000001" customHeight="1" x14ac:dyDescent="0.25">
      <c r="A65" s="143">
        <v>52</v>
      </c>
      <c r="B65" s="53" t="s">
        <v>157</v>
      </c>
      <c r="C65" s="152" t="s">
        <v>159</v>
      </c>
      <c r="D65" s="62" t="s">
        <v>153</v>
      </c>
      <c r="E65" s="62" t="s">
        <v>158</v>
      </c>
      <c r="F65" s="151">
        <v>1</v>
      </c>
      <c r="G65" s="151">
        <v>1</v>
      </c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>
        <f t="shared" si="6"/>
        <v>2</v>
      </c>
      <c r="AA65" s="151"/>
      <c r="AB65" s="151"/>
      <c r="AC65" s="151"/>
      <c r="AD65" s="151"/>
      <c r="AE65" s="151">
        <f t="shared" si="7"/>
        <v>0</v>
      </c>
      <c r="AF65" s="151">
        <v>10</v>
      </c>
      <c r="AG65" s="151">
        <v>8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>
        <f t="shared" si="8"/>
        <v>18</v>
      </c>
      <c r="AX65" s="151"/>
      <c r="AY65" s="151"/>
      <c r="AZ65" s="151">
        <v>2</v>
      </c>
      <c r="BA65" s="151">
        <v>84</v>
      </c>
      <c r="BB65" s="151">
        <v>1</v>
      </c>
      <c r="BC65" s="151">
        <v>2</v>
      </c>
      <c r="BD65" s="151">
        <v>1</v>
      </c>
    </row>
    <row r="66" spans="1:56" s="63" customFormat="1" ht="17.100000000000001" customHeight="1" x14ac:dyDescent="0.25">
      <c r="A66" s="143">
        <v>53</v>
      </c>
      <c r="B66" s="53" t="s">
        <v>160</v>
      </c>
      <c r="C66" s="152" t="s">
        <v>162</v>
      </c>
      <c r="D66" s="62" t="s">
        <v>153</v>
      </c>
      <c r="E66" s="62" t="s">
        <v>161</v>
      </c>
      <c r="F66" s="166">
        <v>25</v>
      </c>
      <c r="G66" s="166">
        <v>10</v>
      </c>
      <c r="H66" s="166">
        <v>10</v>
      </c>
      <c r="I66" s="166">
        <v>1</v>
      </c>
      <c r="J66" s="166">
        <v>1</v>
      </c>
      <c r="K66" s="166">
        <v>1</v>
      </c>
      <c r="L66" s="166">
        <v>1.5</v>
      </c>
      <c r="M66" s="166">
        <v>1</v>
      </c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>
        <f t="shared" si="6"/>
        <v>50.5</v>
      </c>
      <c r="AA66" s="166"/>
      <c r="AB66" s="166"/>
      <c r="AC66" s="166"/>
      <c r="AD66" s="166"/>
      <c r="AE66" s="166">
        <f t="shared" si="7"/>
        <v>0</v>
      </c>
      <c r="AF66" s="166">
        <v>40</v>
      </c>
      <c r="AG66" s="166">
        <v>40</v>
      </c>
      <c r="AH66" s="166">
        <v>10</v>
      </c>
      <c r="AI66" s="166">
        <v>8</v>
      </c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>
        <f t="shared" si="8"/>
        <v>98</v>
      </c>
      <c r="AX66" s="166"/>
      <c r="AY66" s="166"/>
      <c r="AZ66" s="166">
        <f>14+1</f>
        <v>15</v>
      </c>
      <c r="BA66" s="166">
        <f>901+9</f>
        <v>910</v>
      </c>
      <c r="BB66" s="166">
        <v>3</v>
      </c>
      <c r="BC66" s="166">
        <f>6+1</f>
        <v>7</v>
      </c>
      <c r="BD66" s="166">
        <v>2</v>
      </c>
    </row>
    <row r="67" spans="1:56" s="63" customFormat="1" ht="17.100000000000001" customHeight="1" x14ac:dyDescent="0.25">
      <c r="A67" s="143" t="s">
        <v>1305</v>
      </c>
      <c r="B67" s="53" t="s">
        <v>1306</v>
      </c>
      <c r="C67" s="152" t="s">
        <v>162</v>
      </c>
      <c r="D67" s="62" t="s">
        <v>153</v>
      </c>
      <c r="E67" s="62" t="s">
        <v>161</v>
      </c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</row>
    <row r="68" spans="1:56" s="63" customFormat="1" ht="17.100000000000001" customHeight="1" x14ac:dyDescent="0.25">
      <c r="A68" s="143">
        <v>54</v>
      </c>
      <c r="B68" s="53" t="s">
        <v>163</v>
      </c>
      <c r="C68" s="152" t="s">
        <v>164</v>
      </c>
      <c r="D68" s="62" t="s">
        <v>153</v>
      </c>
      <c r="E68" s="62" t="s">
        <v>158</v>
      </c>
      <c r="F68" s="151">
        <v>15</v>
      </c>
      <c r="G68" s="151">
        <v>15</v>
      </c>
      <c r="H68" s="151">
        <v>15</v>
      </c>
      <c r="I68" s="151">
        <v>15</v>
      </c>
      <c r="J68" s="151">
        <v>20</v>
      </c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>
        <f t="shared" ref="Z68:Z73" si="9">SUM(F68:Y68)</f>
        <v>80</v>
      </c>
      <c r="AA68" s="151"/>
      <c r="AB68" s="151"/>
      <c r="AC68" s="151"/>
      <c r="AD68" s="151"/>
      <c r="AE68" s="151">
        <f t="shared" ref="AE68:AE73" si="10">SUM(AA68:AD68)</f>
        <v>0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>
        <f t="shared" ref="AW68:AW73" si="11">SUM(AF68:AV68)</f>
        <v>0</v>
      </c>
      <c r="AX68" s="151"/>
      <c r="AY68" s="151"/>
      <c r="AZ68" s="151">
        <v>9</v>
      </c>
      <c r="BA68" s="151">
        <v>435</v>
      </c>
      <c r="BB68" s="151">
        <v>2</v>
      </c>
      <c r="BC68" s="151">
        <v>5</v>
      </c>
      <c r="BD68" s="151">
        <v>0</v>
      </c>
    </row>
    <row r="69" spans="1:56" s="63" customFormat="1" ht="17.100000000000001" customHeight="1" x14ac:dyDescent="0.25">
      <c r="A69" s="143">
        <v>55</v>
      </c>
      <c r="B69" s="53" t="s">
        <v>165</v>
      </c>
      <c r="C69" s="152" t="s">
        <v>167</v>
      </c>
      <c r="D69" s="62" t="s">
        <v>153</v>
      </c>
      <c r="E69" s="62" t="s">
        <v>166</v>
      </c>
      <c r="F69" s="151">
        <v>1</v>
      </c>
      <c r="G69" s="151">
        <v>1</v>
      </c>
      <c r="H69" s="151">
        <v>1</v>
      </c>
      <c r="I69" s="151">
        <v>1</v>
      </c>
      <c r="J69" s="151">
        <v>1</v>
      </c>
      <c r="K69" s="151">
        <v>1</v>
      </c>
      <c r="L69" s="151">
        <v>1</v>
      </c>
      <c r="M69" s="151">
        <v>1</v>
      </c>
      <c r="N69" s="151">
        <v>1</v>
      </c>
      <c r="O69" s="151">
        <v>2</v>
      </c>
      <c r="P69" s="151">
        <v>1</v>
      </c>
      <c r="Q69" s="151"/>
      <c r="R69" s="151"/>
      <c r="S69" s="151"/>
      <c r="T69" s="151"/>
      <c r="U69" s="151"/>
      <c r="V69" s="151"/>
      <c r="W69" s="151"/>
      <c r="X69" s="151"/>
      <c r="Y69" s="151"/>
      <c r="Z69" s="151">
        <f t="shared" si="9"/>
        <v>12</v>
      </c>
      <c r="AA69" s="151"/>
      <c r="AB69" s="151"/>
      <c r="AC69" s="151"/>
      <c r="AD69" s="151"/>
      <c r="AE69" s="151">
        <f t="shared" si="10"/>
        <v>0</v>
      </c>
      <c r="AF69" s="151">
        <v>25</v>
      </c>
      <c r="AG69" s="151">
        <v>10</v>
      </c>
      <c r="AH69" s="151">
        <v>10</v>
      </c>
      <c r="AI69" s="151">
        <v>10</v>
      </c>
      <c r="AJ69" s="151">
        <v>30</v>
      </c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>
        <f t="shared" si="11"/>
        <v>85</v>
      </c>
      <c r="AX69" s="151"/>
      <c r="AY69" s="151"/>
      <c r="AZ69" s="151">
        <v>9</v>
      </c>
      <c r="BA69" s="151">
        <v>516</v>
      </c>
      <c r="BB69" s="151">
        <f>2+1</f>
        <v>3</v>
      </c>
      <c r="BC69" s="151">
        <f>1+5</f>
        <v>6</v>
      </c>
      <c r="BD69" s="151">
        <v>1</v>
      </c>
    </row>
    <row r="70" spans="1:56" s="63" customFormat="1" ht="17.100000000000001" customHeight="1" x14ac:dyDescent="0.25">
      <c r="A70" s="143">
        <v>56</v>
      </c>
      <c r="B70" s="53" t="s">
        <v>168</v>
      </c>
      <c r="C70" s="152" t="s">
        <v>170</v>
      </c>
      <c r="D70" s="62" t="s">
        <v>153</v>
      </c>
      <c r="E70" s="62" t="s">
        <v>169</v>
      </c>
      <c r="F70" s="151">
        <v>1.5</v>
      </c>
      <c r="G70" s="151">
        <v>1</v>
      </c>
      <c r="H70" s="151">
        <v>1</v>
      </c>
      <c r="I70" s="151">
        <v>2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>
        <f t="shared" si="9"/>
        <v>5.5</v>
      </c>
      <c r="AA70" s="151"/>
      <c r="AB70" s="151"/>
      <c r="AC70" s="151"/>
      <c r="AD70" s="151"/>
      <c r="AE70" s="151">
        <f t="shared" si="10"/>
        <v>0</v>
      </c>
      <c r="AF70" s="151">
        <v>20</v>
      </c>
      <c r="AG70" s="151">
        <v>25</v>
      </c>
      <c r="AH70" s="151">
        <v>8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>
        <f t="shared" si="11"/>
        <v>53</v>
      </c>
      <c r="AX70" s="151"/>
      <c r="AY70" s="151"/>
      <c r="AZ70" s="151">
        <v>5</v>
      </c>
      <c r="BA70" s="151">
        <f>332+2</f>
        <v>334</v>
      </c>
      <c r="BB70" s="151">
        <v>1</v>
      </c>
      <c r="BC70" s="151">
        <f>2+1</f>
        <v>3</v>
      </c>
      <c r="BD70" s="151">
        <v>0</v>
      </c>
    </row>
    <row r="71" spans="1:56" s="63" customFormat="1" ht="17.100000000000001" customHeight="1" x14ac:dyDescent="0.25">
      <c r="A71" s="143">
        <v>57</v>
      </c>
      <c r="B71" s="53" t="s">
        <v>171</v>
      </c>
      <c r="C71" s="152" t="s">
        <v>173</v>
      </c>
      <c r="D71" s="62" t="s">
        <v>153</v>
      </c>
      <c r="E71" s="62" t="s">
        <v>172</v>
      </c>
      <c r="F71" s="151">
        <v>1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>
        <f t="shared" si="9"/>
        <v>1</v>
      </c>
      <c r="AA71" s="151"/>
      <c r="AB71" s="151"/>
      <c r="AC71" s="151"/>
      <c r="AD71" s="151"/>
      <c r="AE71" s="151">
        <f t="shared" si="10"/>
        <v>0</v>
      </c>
      <c r="AF71" s="151">
        <v>10</v>
      </c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>
        <f t="shared" si="11"/>
        <v>10</v>
      </c>
      <c r="AX71" s="151"/>
      <c r="AY71" s="151"/>
      <c r="AZ71" s="151">
        <v>2</v>
      </c>
      <c r="BA71" s="151">
        <v>26</v>
      </c>
      <c r="BB71" s="151">
        <v>1</v>
      </c>
      <c r="BC71" s="151">
        <v>1</v>
      </c>
      <c r="BD71" s="151">
        <v>1</v>
      </c>
    </row>
    <row r="72" spans="1:56" s="63" customFormat="1" ht="17.100000000000001" customHeight="1" x14ac:dyDescent="0.25">
      <c r="A72" s="143">
        <v>58</v>
      </c>
      <c r="B72" s="53" t="s">
        <v>174</v>
      </c>
      <c r="C72" s="152" t="s">
        <v>175</v>
      </c>
      <c r="D72" s="62" t="s">
        <v>153</v>
      </c>
      <c r="E72" s="62" t="s">
        <v>169</v>
      </c>
      <c r="F72" s="151">
        <v>1</v>
      </c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>
        <f t="shared" si="9"/>
        <v>1</v>
      </c>
      <c r="AA72" s="151"/>
      <c r="AB72" s="151"/>
      <c r="AC72" s="151"/>
      <c r="AD72" s="151"/>
      <c r="AE72" s="151">
        <f t="shared" si="10"/>
        <v>0</v>
      </c>
      <c r="AF72" s="151">
        <v>10</v>
      </c>
      <c r="AG72" s="151">
        <v>8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>
        <f t="shared" si="11"/>
        <v>18</v>
      </c>
      <c r="AX72" s="151"/>
      <c r="AY72" s="151"/>
      <c r="AZ72" s="151">
        <v>2</v>
      </c>
      <c r="BA72" s="151">
        <v>77</v>
      </c>
      <c r="BB72" s="151">
        <v>1</v>
      </c>
      <c r="BC72" s="151">
        <v>1</v>
      </c>
      <c r="BD72" s="151">
        <v>0</v>
      </c>
    </row>
    <row r="73" spans="1:56" s="63" customFormat="1" ht="17.100000000000001" customHeight="1" x14ac:dyDescent="0.25">
      <c r="A73" s="143">
        <v>59</v>
      </c>
      <c r="B73" s="53" t="s">
        <v>176</v>
      </c>
      <c r="C73" s="152" t="s">
        <v>178</v>
      </c>
      <c r="D73" s="62" t="s">
        <v>56</v>
      </c>
      <c r="E73" s="62" t="s">
        <v>177</v>
      </c>
      <c r="F73" s="166">
        <v>6</v>
      </c>
      <c r="G73" s="166">
        <v>1</v>
      </c>
      <c r="H73" s="166">
        <v>1</v>
      </c>
      <c r="I73" s="166">
        <v>1</v>
      </c>
      <c r="J73" s="166">
        <v>1</v>
      </c>
      <c r="K73" s="166">
        <v>1</v>
      </c>
      <c r="L73" s="166">
        <v>1</v>
      </c>
      <c r="M73" s="166">
        <v>1</v>
      </c>
      <c r="N73" s="166">
        <v>1</v>
      </c>
      <c r="O73" s="166">
        <v>1</v>
      </c>
      <c r="P73" s="166">
        <v>1</v>
      </c>
      <c r="Q73" s="166">
        <v>1</v>
      </c>
      <c r="R73" s="166">
        <v>1</v>
      </c>
      <c r="S73" s="166">
        <v>1.5</v>
      </c>
      <c r="T73" s="166">
        <v>1</v>
      </c>
      <c r="U73" s="166">
        <v>1</v>
      </c>
      <c r="V73" s="166"/>
      <c r="W73" s="166"/>
      <c r="X73" s="166"/>
      <c r="Y73" s="166"/>
      <c r="Z73" s="166">
        <f t="shared" si="9"/>
        <v>21.5</v>
      </c>
      <c r="AA73" s="166"/>
      <c r="AB73" s="166"/>
      <c r="AC73" s="166"/>
      <c r="AD73" s="166"/>
      <c r="AE73" s="166">
        <f t="shared" si="10"/>
        <v>0</v>
      </c>
      <c r="AF73" s="166">
        <v>20</v>
      </c>
      <c r="AG73" s="166">
        <v>12</v>
      </c>
      <c r="AH73" s="166">
        <v>20</v>
      </c>
      <c r="AI73" s="166">
        <v>20</v>
      </c>
      <c r="AJ73" s="166">
        <v>25</v>
      </c>
      <c r="AK73" s="166">
        <v>8</v>
      </c>
      <c r="AL73" s="166">
        <v>15</v>
      </c>
      <c r="AM73" s="166">
        <v>15</v>
      </c>
      <c r="AN73" s="166">
        <v>10</v>
      </c>
      <c r="AO73" s="166">
        <v>25</v>
      </c>
      <c r="AP73" s="166">
        <v>15</v>
      </c>
      <c r="AQ73" s="166">
        <v>30</v>
      </c>
      <c r="AR73" s="166">
        <v>5</v>
      </c>
      <c r="AS73" s="166">
        <v>10</v>
      </c>
      <c r="AT73" s="166">
        <v>4</v>
      </c>
      <c r="AU73" s="166">
        <v>6</v>
      </c>
      <c r="AV73" s="166">
        <v>1</v>
      </c>
      <c r="AW73" s="166">
        <f t="shared" si="11"/>
        <v>241</v>
      </c>
      <c r="AX73" s="166"/>
      <c r="AY73" s="166"/>
      <c r="AZ73" s="166">
        <v>19</v>
      </c>
      <c r="BA73" s="166">
        <f>137+144</f>
        <v>281</v>
      </c>
      <c r="BB73" s="166">
        <f>2+1</f>
        <v>3</v>
      </c>
      <c r="BC73" s="166">
        <f>14+1</f>
        <v>15</v>
      </c>
      <c r="BD73" s="166">
        <v>1</v>
      </c>
    </row>
    <row r="74" spans="1:56" s="63" customFormat="1" ht="17.100000000000001" customHeight="1" x14ac:dyDescent="0.25">
      <c r="A74" s="143" t="s">
        <v>1307</v>
      </c>
      <c r="B74" s="53" t="s">
        <v>1308</v>
      </c>
      <c r="C74" s="152" t="s">
        <v>785</v>
      </c>
      <c r="D74" s="62" t="s">
        <v>56</v>
      </c>
      <c r="E74" s="62" t="s">
        <v>177</v>
      </c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</row>
    <row r="75" spans="1:56" s="63" customFormat="1" ht="17.100000000000001" customHeight="1" x14ac:dyDescent="0.25">
      <c r="A75" s="143" t="s">
        <v>1309</v>
      </c>
      <c r="B75" s="53" t="s">
        <v>1310</v>
      </c>
      <c r="C75" s="152" t="s">
        <v>785</v>
      </c>
      <c r="D75" s="62" t="s">
        <v>56</v>
      </c>
      <c r="E75" s="62" t="s">
        <v>177</v>
      </c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</row>
    <row r="76" spans="1:56" s="63" customFormat="1" ht="17.100000000000001" customHeight="1" x14ac:dyDescent="0.25">
      <c r="A76" s="143" t="s">
        <v>1311</v>
      </c>
      <c r="B76" s="53" t="s">
        <v>1312</v>
      </c>
      <c r="C76" s="152" t="s">
        <v>1380</v>
      </c>
      <c r="D76" s="62" t="s">
        <v>56</v>
      </c>
      <c r="E76" s="62" t="s">
        <v>177</v>
      </c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</row>
    <row r="77" spans="1:56" s="63" customFormat="1" ht="17.100000000000001" customHeight="1" x14ac:dyDescent="0.25">
      <c r="A77" s="143" t="s">
        <v>1313</v>
      </c>
      <c r="B77" s="53" t="s">
        <v>1285</v>
      </c>
      <c r="C77" s="152" t="s">
        <v>785</v>
      </c>
      <c r="D77" s="62" t="s">
        <v>56</v>
      </c>
      <c r="E77" s="62" t="s">
        <v>177</v>
      </c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</row>
    <row r="78" spans="1:56" s="63" customFormat="1" ht="17.100000000000001" customHeight="1" x14ac:dyDescent="0.25">
      <c r="A78" s="143">
        <v>60</v>
      </c>
      <c r="B78" s="53" t="s">
        <v>179</v>
      </c>
      <c r="C78" s="152" t="s">
        <v>180</v>
      </c>
      <c r="D78" s="62" t="s">
        <v>56</v>
      </c>
      <c r="E78" s="62" t="s">
        <v>177</v>
      </c>
      <c r="F78" s="151">
        <v>1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>
        <f t="shared" ref="Z78:Z87" si="12">SUM(F78:Y78)</f>
        <v>1</v>
      </c>
      <c r="AA78" s="151"/>
      <c r="AB78" s="151"/>
      <c r="AC78" s="151"/>
      <c r="AD78" s="151"/>
      <c r="AE78" s="151">
        <f t="shared" ref="AE78:AE87" si="13">SUM(AA78:AD78)</f>
        <v>0</v>
      </c>
      <c r="AF78" s="151">
        <v>10</v>
      </c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>
        <f t="shared" ref="AW78:AW87" si="14">SUM(AF78:AV78)</f>
        <v>10</v>
      </c>
      <c r="AX78" s="151"/>
      <c r="AY78" s="151"/>
      <c r="AZ78" s="151">
        <v>1</v>
      </c>
      <c r="BA78" s="151">
        <v>69</v>
      </c>
      <c r="BB78" s="151">
        <v>1</v>
      </c>
      <c r="BC78" s="151">
        <v>1</v>
      </c>
      <c r="BD78" s="151">
        <v>1</v>
      </c>
    </row>
    <row r="79" spans="1:56" s="63" customFormat="1" ht="17.100000000000001" customHeight="1" x14ac:dyDescent="0.25">
      <c r="A79" s="143">
        <v>61</v>
      </c>
      <c r="B79" s="53" t="s">
        <v>181</v>
      </c>
      <c r="C79" s="152" t="s">
        <v>183</v>
      </c>
      <c r="D79" s="62" t="s">
        <v>56</v>
      </c>
      <c r="E79" s="62" t="s">
        <v>182</v>
      </c>
      <c r="F79" s="151">
        <v>1.5</v>
      </c>
      <c r="G79" s="151">
        <v>1</v>
      </c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>
        <f t="shared" si="12"/>
        <v>2.5</v>
      </c>
      <c r="AA79" s="151"/>
      <c r="AB79" s="151"/>
      <c r="AC79" s="151"/>
      <c r="AD79" s="151"/>
      <c r="AE79" s="151">
        <f t="shared" si="13"/>
        <v>0</v>
      </c>
      <c r="AF79" s="151">
        <v>30</v>
      </c>
      <c r="AG79" s="151">
        <v>3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>
        <f t="shared" si="14"/>
        <v>33</v>
      </c>
      <c r="AX79" s="151"/>
      <c r="AY79" s="151"/>
      <c r="AZ79" s="151">
        <v>4</v>
      </c>
      <c r="BA79" s="151">
        <f>247+2</f>
        <v>249</v>
      </c>
      <c r="BB79" s="151">
        <v>2</v>
      </c>
      <c r="BC79" s="151">
        <v>1</v>
      </c>
      <c r="BD79" s="151">
        <v>2</v>
      </c>
    </row>
    <row r="80" spans="1:56" s="63" customFormat="1" ht="17.100000000000001" customHeight="1" x14ac:dyDescent="0.25">
      <c r="A80" s="143">
        <v>62</v>
      </c>
      <c r="B80" s="53" t="s">
        <v>184</v>
      </c>
      <c r="C80" s="152" t="s">
        <v>186</v>
      </c>
      <c r="D80" s="62" t="s">
        <v>56</v>
      </c>
      <c r="E80" s="62" t="s">
        <v>185</v>
      </c>
      <c r="F80" s="151">
        <v>4</v>
      </c>
      <c r="G80" s="151">
        <v>1</v>
      </c>
      <c r="H80" s="151">
        <v>1</v>
      </c>
      <c r="I80" s="151">
        <v>1.5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>
        <f t="shared" si="12"/>
        <v>7.5</v>
      </c>
      <c r="AA80" s="151"/>
      <c r="AB80" s="151"/>
      <c r="AC80" s="151"/>
      <c r="AD80" s="151"/>
      <c r="AE80" s="151">
        <f t="shared" si="13"/>
        <v>0</v>
      </c>
      <c r="AF80" s="151">
        <v>30</v>
      </c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>
        <f t="shared" si="14"/>
        <v>30</v>
      </c>
      <c r="AX80" s="151"/>
      <c r="AY80" s="151"/>
      <c r="AZ80" s="151">
        <v>3</v>
      </c>
      <c r="BA80" s="151">
        <f>229+1</f>
        <v>230</v>
      </c>
      <c r="BB80" s="151">
        <v>1</v>
      </c>
      <c r="BC80" s="151">
        <v>1</v>
      </c>
      <c r="BD80" s="151">
        <v>1</v>
      </c>
    </row>
    <row r="81" spans="1:56" s="63" customFormat="1" ht="17.100000000000001" customHeight="1" x14ac:dyDescent="0.25">
      <c r="A81" s="143">
        <v>64</v>
      </c>
      <c r="B81" s="53" t="s">
        <v>191</v>
      </c>
      <c r="C81" s="152" t="s">
        <v>193</v>
      </c>
      <c r="D81" s="62" t="s">
        <v>187</v>
      </c>
      <c r="E81" s="62" t="s">
        <v>192</v>
      </c>
      <c r="F81" s="151">
        <v>1</v>
      </c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>
        <f t="shared" si="12"/>
        <v>1</v>
      </c>
      <c r="AA81" s="151"/>
      <c r="AB81" s="151"/>
      <c r="AC81" s="151"/>
      <c r="AD81" s="151"/>
      <c r="AE81" s="151">
        <f t="shared" si="13"/>
        <v>0</v>
      </c>
      <c r="AF81" s="151">
        <v>15</v>
      </c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>
        <f t="shared" si="14"/>
        <v>15</v>
      </c>
      <c r="AX81" s="151"/>
      <c r="AY81" s="151"/>
      <c r="AZ81" s="151">
        <v>1</v>
      </c>
      <c r="BA81" s="151">
        <v>65</v>
      </c>
      <c r="BB81" s="151">
        <v>1</v>
      </c>
      <c r="BC81" s="151">
        <v>1</v>
      </c>
      <c r="BD81" s="151">
        <v>1</v>
      </c>
    </row>
    <row r="82" spans="1:56" s="63" customFormat="1" ht="17.100000000000001" customHeight="1" x14ac:dyDescent="0.25">
      <c r="A82" s="143">
        <v>65</v>
      </c>
      <c r="B82" s="53" t="s">
        <v>195</v>
      </c>
      <c r="C82" s="152" t="s">
        <v>197</v>
      </c>
      <c r="D82" s="62" t="s">
        <v>194</v>
      </c>
      <c r="E82" s="62" t="s">
        <v>196</v>
      </c>
      <c r="F82" s="151">
        <v>1.5</v>
      </c>
      <c r="G82" s="151">
        <v>1</v>
      </c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>
        <f t="shared" si="12"/>
        <v>2.5</v>
      </c>
      <c r="AA82" s="151">
        <v>10</v>
      </c>
      <c r="AB82" s="151"/>
      <c r="AC82" s="151"/>
      <c r="AD82" s="151"/>
      <c r="AE82" s="151">
        <f t="shared" si="13"/>
        <v>10</v>
      </c>
      <c r="AF82" s="151">
        <v>10</v>
      </c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>
        <f t="shared" si="14"/>
        <v>10</v>
      </c>
      <c r="AX82" s="151"/>
      <c r="AY82" s="151"/>
      <c r="AZ82" s="151">
        <v>3</v>
      </c>
      <c r="BA82" s="151">
        <v>85</v>
      </c>
      <c r="BB82" s="151">
        <v>1</v>
      </c>
      <c r="BC82" s="151">
        <v>2</v>
      </c>
      <c r="BD82" s="151">
        <v>1</v>
      </c>
    </row>
    <row r="83" spans="1:56" s="63" customFormat="1" ht="17.100000000000001" customHeight="1" x14ac:dyDescent="0.25">
      <c r="A83" s="143">
        <v>66</v>
      </c>
      <c r="B83" s="53" t="s">
        <v>198</v>
      </c>
      <c r="C83" s="152" t="s">
        <v>199</v>
      </c>
      <c r="D83" s="62" t="s">
        <v>194</v>
      </c>
      <c r="E83" s="62" t="s">
        <v>196</v>
      </c>
      <c r="F83" s="151">
        <v>10</v>
      </c>
      <c r="G83" s="151">
        <v>1</v>
      </c>
      <c r="H83" s="151">
        <v>1</v>
      </c>
      <c r="I83" s="151">
        <v>1</v>
      </c>
      <c r="J83" s="151">
        <v>1</v>
      </c>
      <c r="K83" s="151">
        <v>1</v>
      </c>
      <c r="L83" s="151">
        <v>1</v>
      </c>
      <c r="M83" s="151">
        <v>1</v>
      </c>
      <c r="N83" s="151">
        <v>1</v>
      </c>
      <c r="O83" s="151">
        <v>1</v>
      </c>
      <c r="P83" s="151">
        <v>1</v>
      </c>
      <c r="Q83" s="151">
        <v>1</v>
      </c>
      <c r="R83" s="151">
        <v>1</v>
      </c>
      <c r="S83" s="151">
        <v>1</v>
      </c>
      <c r="T83" s="151">
        <v>1</v>
      </c>
      <c r="U83" s="151">
        <v>1</v>
      </c>
      <c r="V83" s="151">
        <v>1.5</v>
      </c>
      <c r="W83" s="151">
        <v>15</v>
      </c>
      <c r="X83" s="151">
        <v>1</v>
      </c>
      <c r="Y83" s="151">
        <v>6</v>
      </c>
      <c r="Z83" s="151">
        <f t="shared" si="12"/>
        <v>48.5</v>
      </c>
      <c r="AA83" s="151"/>
      <c r="AB83" s="151"/>
      <c r="AC83" s="151"/>
      <c r="AD83" s="151"/>
      <c r="AE83" s="151">
        <f t="shared" si="13"/>
        <v>0</v>
      </c>
      <c r="AF83" s="151">
        <f>30</f>
        <v>30</v>
      </c>
      <c r="AG83" s="151">
        <v>30</v>
      </c>
      <c r="AH83" s="151">
        <v>40</v>
      </c>
      <c r="AI83" s="151">
        <v>12</v>
      </c>
      <c r="AJ83" s="151">
        <v>10</v>
      </c>
      <c r="AK83" s="151">
        <v>8</v>
      </c>
      <c r="AL83" s="151">
        <v>15</v>
      </c>
      <c r="AM83" s="151">
        <v>4</v>
      </c>
      <c r="AN83" s="151">
        <v>10</v>
      </c>
      <c r="AO83" s="151"/>
      <c r="AP83" s="151"/>
      <c r="AQ83" s="151"/>
      <c r="AR83" s="151"/>
      <c r="AS83" s="151"/>
      <c r="AT83" s="151"/>
      <c r="AU83" s="151"/>
      <c r="AV83" s="151"/>
      <c r="AW83" s="151">
        <f t="shared" si="14"/>
        <v>159</v>
      </c>
      <c r="AX83" s="151"/>
      <c r="AY83" s="151"/>
      <c r="AZ83" s="151">
        <v>23</v>
      </c>
      <c r="BA83" s="151">
        <v>965</v>
      </c>
      <c r="BB83" s="151">
        <v>2</v>
      </c>
      <c r="BC83" s="151">
        <v>12</v>
      </c>
      <c r="BD83" s="151">
        <v>7</v>
      </c>
    </row>
    <row r="84" spans="1:56" s="63" customFormat="1" ht="17.100000000000001" customHeight="1" x14ac:dyDescent="0.25">
      <c r="A84" s="143">
        <v>67</v>
      </c>
      <c r="B84" s="53" t="s">
        <v>200</v>
      </c>
      <c r="C84" s="152" t="s">
        <v>202</v>
      </c>
      <c r="D84" s="62" t="s">
        <v>194</v>
      </c>
      <c r="E84" s="62" t="s">
        <v>201</v>
      </c>
      <c r="F84" s="151">
        <v>1.5</v>
      </c>
      <c r="G84" s="151">
        <v>1.5</v>
      </c>
      <c r="H84" s="151">
        <v>1</v>
      </c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>
        <f t="shared" si="12"/>
        <v>4</v>
      </c>
      <c r="AA84" s="151"/>
      <c r="AB84" s="151"/>
      <c r="AC84" s="151"/>
      <c r="AD84" s="151"/>
      <c r="AE84" s="151">
        <f t="shared" si="13"/>
        <v>0</v>
      </c>
      <c r="AF84" s="151">
        <v>15</v>
      </c>
      <c r="AG84" s="151">
        <v>15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>
        <f t="shared" si="14"/>
        <v>30</v>
      </c>
      <c r="AX84" s="151"/>
      <c r="AY84" s="151"/>
      <c r="AZ84" s="151">
        <v>4</v>
      </c>
      <c r="BA84" s="151">
        <f>137+2</f>
        <v>139</v>
      </c>
      <c r="BB84" s="151">
        <v>1</v>
      </c>
      <c r="BC84" s="151">
        <f>1+1</f>
        <v>2</v>
      </c>
      <c r="BD84" s="151">
        <v>2</v>
      </c>
    </row>
    <row r="85" spans="1:56" s="63" customFormat="1" ht="17.100000000000001" customHeight="1" x14ac:dyDescent="0.25">
      <c r="A85" s="143">
        <v>68</v>
      </c>
      <c r="B85" s="53" t="s">
        <v>203</v>
      </c>
      <c r="C85" s="152" t="s">
        <v>197</v>
      </c>
      <c r="D85" s="62" t="s">
        <v>194</v>
      </c>
      <c r="E85" s="62" t="s">
        <v>196</v>
      </c>
      <c r="F85" s="151">
        <v>10</v>
      </c>
      <c r="G85" s="151">
        <v>1</v>
      </c>
      <c r="H85" s="151">
        <v>1</v>
      </c>
      <c r="I85" s="151">
        <v>1</v>
      </c>
      <c r="J85" s="151">
        <v>1.5</v>
      </c>
      <c r="K85" s="151">
        <v>35</v>
      </c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>
        <f t="shared" si="12"/>
        <v>49.5</v>
      </c>
      <c r="AA85" s="151"/>
      <c r="AB85" s="151"/>
      <c r="AC85" s="151"/>
      <c r="AD85" s="151"/>
      <c r="AE85" s="151">
        <f t="shared" si="13"/>
        <v>0</v>
      </c>
      <c r="AF85" s="151">
        <v>25</v>
      </c>
      <c r="AG85" s="151">
        <v>12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>
        <f t="shared" si="14"/>
        <v>37</v>
      </c>
      <c r="AX85" s="151"/>
      <c r="AY85" s="151"/>
      <c r="AZ85" s="151">
        <v>13</v>
      </c>
      <c r="BA85" s="151">
        <f>511+4</f>
        <v>515</v>
      </c>
      <c r="BB85" s="151">
        <v>1</v>
      </c>
      <c r="BC85" s="151">
        <v>6</v>
      </c>
      <c r="BD85" s="151">
        <v>3</v>
      </c>
    </row>
    <row r="86" spans="1:56" s="63" customFormat="1" ht="17.100000000000001" customHeight="1" x14ac:dyDescent="0.25">
      <c r="A86" s="143">
        <v>69</v>
      </c>
      <c r="B86" s="53" t="s">
        <v>204</v>
      </c>
      <c r="C86" s="152" t="s">
        <v>206</v>
      </c>
      <c r="D86" s="62" t="s">
        <v>194</v>
      </c>
      <c r="E86" s="62" t="s">
        <v>205</v>
      </c>
      <c r="F86" s="151">
        <v>1.5</v>
      </c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>
        <f t="shared" si="12"/>
        <v>1.5</v>
      </c>
      <c r="AA86" s="151"/>
      <c r="AB86" s="151"/>
      <c r="AC86" s="151"/>
      <c r="AD86" s="151"/>
      <c r="AE86" s="151">
        <f t="shared" si="13"/>
        <v>0</v>
      </c>
      <c r="AF86" s="151">
        <v>15</v>
      </c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>
        <f t="shared" si="14"/>
        <v>15</v>
      </c>
      <c r="AX86" s="151"/>
      <c r="AY86" s="151"/>
      <c r="AZ86" s="151">
        <v>1</v>
      </c>
      <c r="BA86" s="151">
        <v>104</v>
      </c>
      <c r="BB86" s="151">
        <v>1</v>
      </c>
      <c r="BC86" s="151">
        <v>1</v>
      </c>
      <c r="BD86" s="151">
        <v>0</v>
      </c>
    </row>
    <row r="87" spans="1:56" s="63" customFormat="1" ht="17.100000000000001" customHeight="1" x14ac:dyDescent="0.25">
      <c r="A87" s="143">
        <v>70</v>
      </c>
      <c r="B87" s="53" t="s">
        <v>208</v>
      </c>
      <c r="C87" s="152" t="s">
        <v>210</v>
      </c>
      <c r="D87" s="62" t="s">
        <v>207</v>
      </c>
      <c r="E87" s="62" t="s">
        <v>209</v>
      </c>
      <c r="F87" s="166">
        <v>4</v>
      </c>
      <c r="G87" s="166">
        <v>1</v>
      </c>
      <c r="H87" s="166">
        <v>1</v>
      </c>
      <c r="I87" s="166">
        <v>1</v>
      </c>
      <c r="J87" s="166">
        <v>1</v>
      </c>
      <c r="K87" s="166">
        <v>1</v>
      </c>
      <c r="L87" s="166">
        <v>1</v>
      </c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>
        <f t="shared" si="12"/>
        <v>10</v>
      </c>
      <c r="AA87" s="166"/>
      <c r="AB87" s="166"/>
      <c r="AC87" s="166"/>
      <c r="AD87" s="166"/>
      <c r="AE87" s="166">
        <f t="shared" si="13"/>
        <v>0</v>
      </c>
      <c r="AF87" s="166">
        <v>30</v>
      </c>
      <c r="AG87" s="166">
        <v>30</v>
      </c>
      <c r="AH87" s="166">
        <v>20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>
        <f t="shared" si="14"/>
        <v>80</v>
      </c>
      <c r="AX87" s="166"/>
      <c r="AY87" s="166"/>
      <c r="AZ87" s="166">
        <v>9</v>
      </c>
      <c r="BA87" s="166">
        <v>524</v>
      </c>
      <c r="BB87" s="166">
        <v>1</v>
      </c>
      <c r="BC87" s="166">
        <v>4</v>
      </c>
      <c r="BD87" s="166">
        <v>6</v>
      </c>
    </row>
    <row r="88" spans="1:56" s="63" customFormat="1" ht="17.100000000000001" customHeight="1" x14ac:dyDescent="0.25">
      <c r="A88" s="143" t="s">
        <v>1314</v>
      </c>
      <c r="B88" s="53" t="s">
        <v>1315</v>
      </c>
      <c r="C88" s="152" t="s">
        <v>794</v>
      </c>
      <c r="D88" s="62" t="s">
        <v>207</v>
      </c>
      <c r="E88" s="62" t="s">
        <v>209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</row>
    <row r="89" spans="1:56" s="63" customFormat="1" ht="17.100000000000001" customHeight="1" x14ac:dyDescent="0.25">
      <c r="A89" s="143">
        <v>72</v>
      </c>
      <c r="B89" s="53" t="s">
        <v>211</v>
      </c>
      <c r="C89" s="152" t="s">
        <v>212</v>
      </c>
      <c r="D89" s="62" t="s">
        <v>207</v>
      </c>
      <c r="E89" s="62" t="s">
        <v>209</v>
      </c>
      <c r="F89" s="151">
        <v>1</v>
      </c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>
        <f>SUM(F89:Y89)</f>
        <v>1</v>
      </c>
      <c r="AA89" s="151"/>
      <c r="AB89" s="151"/>
      <c r="AC89" s="151"/>
      <c r="AD89" s="151"/>
      <c r="AE89" s="151">
        <f>SUM(AA89:AD89)</f>
        <v>0</v>
      </c>
      <c r="AF89" s="151">
        <v>10</v>
      </c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>
        <f>SUM(AF89:AV89)</f>
        <v>10</v>
      </c>
      <c r="AX89" s="151"/>
      <c r="AY89" s="151"/>
      <c r="AZ89" s="151">
        <v>1</v>
      </c>
      <c r="BA89" s="151">
        <v>47</v>
      </c>
      <c r="BB89" s="151">
        <v>1</v>
      </c>
      <c r="BC89" s="151">
        <v>1</v>
      </c>
      <c r="BD89" s="151">
        <v>1</v>
      </c>
    </row>
    <row r="90" spans="1:56" s="63" customFormat="1" ht="17.100000000000001" customHeight="1" x14ac:dyDescent="0.25">
      <c r="A90" s="143">
        <v>73</v>
      </c>
      <c r="B90" s="53" t="s">
        <v>213</v>
      </c>
      <c r="C90" s="152" t="s">
        <v>214</v>
      </c>
      <c r="D90" s="62" t="s">
        <v>207</v>
      </c>
      <c r="E90" s="62" t="s">
        <v>209</v>
      </c>
      <c r="F90" s="151">
        <v>1</v>
      </c>
      <c r="G90" s="151">
        <v>1</v>
      </c>
      <c r="H90" s="151">
        <v>1</v>
      </c>
      <c r="I90" s="151">
        <v>1</v>
      </c>
      <c r="J90" s="151">
        <v>1</v>
      </c>
      <c r="K90" s="151"/>
      <c r="L90" s="151"/>
      <c r="M90" s="151">
        <v>3</v>
      </c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>
        <f>SUM(F90:Y90)</f>
        <v>8</v>
      </c>
      <c r="AA90" s="151"/>
      <c r="AB90" s="151"/>
      <c r="AC90" s="151"/>
      <c r="AD90" s="151"/>
      <c r="AE90" s="151">
        <f>SUM(AA90:AD90)</f>
        <v>0</v>
      </c>
      <c r="AF90" s="151">
        <v>30</v>
      </c>
      <c r="AG90" s="151">
        <v>6</v>
      </c>
      <c r="AH90" s="151">
        <v>6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>
        <f>SUM(AF90:AV90)</f>
        <v>42</v>
      </c>
      <c r="AX90" s="151"/>
      <c r="AY90" s="151"/>
      <c r="AZ90" s="151">
        <v>8</v>
      </c>
      <c r="BA90" s="151">
        <f>283+12</f>
        <v>295</v>
      </c>
      <c r="BB90" s="151">
        <f>1+2</f>
        <v>3</v>
      </c>
      <c r="BC90" s="151">
        <f>2+1</f>
        <v>3</v>
      </c>
      <c r="BD90" s="151">
        <f>2+1</f>
        <v>3</v>
      </c>
    </row>
    <row r="91" spans="1:56" s="63" customFormat="1" ht="17.100000000000001" customHeight="1" x14ac:dyDescent="0.25">
      <c r="A91" s="143">
        <v>74</v>
      </c>
      <c r="B91" s="53" t="s">
        <v>215</v>
      </c>
      <c r="C91" s="152" t="s">
        <v>217</v>
      </c>
      <c r="D91" s="62" t="s">
        <v>207</v>
      </c>
      <c r="E91" s="62" t="s">
        <v>216</v>
      </c>
      <c r="F91" s="151">
        <v>1</v>
      </c>
      <c r="G91" s="151">
        <v>1</v>
      </c>
      <c r="H91" s="151">
        <v>1</v>
      </c>
      <c r="I91" s="151">
        <v>2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>
        <f>SUM(F91:Y91)</f>
        <v>5</v>
      </c>
      <c r="AA91" s="151"/>
      <c r="AB91" s="151"/>
      <c r="AC91" s="151"/>
      <c r="AD91" s="151"/>
      <c r="AE91" s="151">
        <f>SUM(AA91:AD91)</f>
        <v>0</v>
      </c>
      <c r="AF91" s="151">
        <v>20</v>
      </c>
      <c r="AG91" s="151">
        <v>20</v>
      </c>
      <c r="AH91" s="151">
        <v>3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>
        <f>SUM(AF91:AV91)</f>
        <v>43</v>
      </c>
      <c r="AX91" s="151"/>
      <c r="AY91" s="151"/>
      <c r="AZ91" s="151">
        <v>5</v>
      </c>
      <c r="BA91" s="151">
        <v>280</v>
      </c>
      <c r="BB91" s="151">
        <v>1</v>
      </c>
      <c r="BC91" s="151">
        <v>3</v>
      </c>
      <c r="BD91" s="151">
        <v>3</v>
      </c>
    </row>
    <row r="92" spans="1:56" s="63" customFormat="1" ht="17.100000000000001" customHeight="1" x14ac:dyDescent="0.25">
      <c r="A92" s="143">
        <v>75</v>
      </c>
      <c r="B92" s="53" t="s">
        <v>219</v>
      </c>
      <c r="C92" s="152" t="s">
        <v>221</v>
      </c>
      <c r="D92" s="62" t="s">
        <v>218</v>
      </c>
      <c r="E92" s="62" t="s">
        <v>220</v>
      </c>
      <c r="F92" s="166">
        <v>6</v>
      </c>
      <c r="G92" s="166">
        <v>1</v>
      </c>
      <c r="H92" s="166">
        <v>1</v>
      </c>
      <c r="I92" s="166">
        <v>1</v>
      </c>
      <c r="J92" s="166">
        <v>2</v>
      </c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>
        <f>SUM(F92:Y92)</f>
        <v>11</v>
      </c>
      <c r="AA92" s="166"/>
      <c r="AB92" s="166"/>
      <c r="AC92" s="166"/>
      <c r="AD92" s="166"/>
      <c r="AE92" s="166">
        <f>SUM(AA92:AD92)</f>
        <v>0</v>
      </c>
      <c r="AF92" s="166">
        <v>25</v>
      </c>
      <c r="AG92" s="166">
        <v>30</v>
      </c>
      <c r="AH92" s="166">
        <v>10</v>
      </c>
      <c r="AI92" s="166">
        <v>15</v>
      </c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>
        <f>SUM(AF92:AV92)</f>
        <v>80</v>
      </c>
      <c r="AX92" s="166"/>
      <c r="AY92" s="166"/>
      <c r="AZ92" s="166">
        <v>8</v>
      </c>
      <c r="BA92" s="166">
        <f>497+71</f>
        <v>568</v>
      </c>
      <c r="BB92" s="166">
        <v>1</v>
      </c>
      <c r="BC92" s="166">
        <f>3+1</f>
        <v>4</v>
      </c>
      <c r="BD92" s="166">
        <v>4</v>
      </c>
    </row>
    <row r="93" spans="1:56" s="63" customFormat="1" ht="17.100000000000001" customHeight="1" x14ac:dyDescent="0.25">
      <c r="A93" s="143" t="s">
        <v>1316</v>
      </c>
      <c r="B93" s="53" t="s">
        <v>1317</v>
      </c>
      <c r="C93" s="152" t="s">
        <v>797</v>
      </c>
      <c r="D93" s="62" t="s">
        <v>218</v>
      </c>
      <c r="E93" s="62" t="s">
        <v>220</v>
      </c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</row>
    <row r="94" spans="1:56" s="63" customFormat="1" ht="17.100000000000001" customHeight="1" x14ac:dyDescent="0.25">
      <c r="A94" s="143">
        <v>76</v>
      </c>
      <c r="B94" s="53" t="s">
        <v>222</v>
      </c>
      <c r="C94" s="152" t="s">
        <v>224</v>
      </c>
      <c r="D94" s="62" t="s">
        <v>218</v>
      </c>
      <c r="E94" s="62" t="s">
        <v>223</v>
      </c>
      <c r="F94" s="151">
        <v>1</v>
      </c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>
        <f t="shared" ref="Z94:Z109" si="15">SUM(F94:Y94)</f>
        <v>1</v>
      </c>
      <c r="AA94" s="151"/>
      <c r="AB94" s="151"/>
      <c r="AC94" s="151"/>
      <c r="AD94" s="151"/>
      <c r="AE94" s="151">
        <f t="shared" ref="AE94:AE109" si="16">SUM(AA94:AD94)</f>
        <v>0</v>
      </c>
      <c r="AF94" s="151">
        <v>10</v>
      </c>
      <c r="AG94" s="151">
        <v>2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>
        <f t="shared" ref="AW94:AW109" si="17">SUM(AF94:AV94)</f>
        <v>12</v>
      </c>
      <c r="AX94" s="151"/>
      <c r="AY94" s="151"/>
      <c r="AZ94" s="151">
        <v>1</v>
      </c>
      <c r="BA94" s="151">
        <f>50+5</f>
        <v>55</v>
      </c>
      <c r="BB94" s="151">
        <v>1</v>
      </c>
      <c r="BC94" s="151">
        <v>1</v>
      </c>
      <c r="BD94" s="151">
        <v>1</v>
      </c>
    </row>
    <row r="95" spans="1:56" s="63" customFormat="1" ht="17.100000000000001" customHeight="1" x14ac:dyDescent="0.25">
      <c r="A95" s="143">
        <v>77</v>
      </c>
      <c r="B95" s="53" t="s">
        <v>225</v>
      </c>
      <c r="C95" s="152" t="s">
        <v>226</v>
      </c>
      <c r="D95" s="62" t="s">
        <v>218</v>
      </c>
      <c r="E95" s="62" t="s">
        <v>220</v>
      </c>
      <c r="F95" s="151">
        <v>1</v>
      </c>
      <c r="G95" s="151">
        <v>1</v>
      </c>
      <c r="H95" s="151">
        <v>1</v>
      </c>
      <c r="I95" s="151">
        <v>2</v>
      </c>
      <c r="J95" s="151">
        <v>3</v>
      </c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>
        <f t="shared" si="15"/>
        <v>8</v>
      </c>
      <c r="AA95" s="151"/>
      <c r="AB95" s="151"/>
      <c r="AC95" s="151"/>
      <c r="AD95" s="151"/>
      <c r="AE95" s="151">
        <f t="shared" si="16"/>
        <v>0</v>
      </c>
      <c r="AF95" s="151">
        <v>15</v>
      </c>
      <c r="AG95" s="151">
        <v>2</v>
      </c>
      <c r="AH95" s="151">
        <v>2</v>
      </c>
      <c r="AI95" s="151">
        <v>3.5</v>
      </c>
      <c r="AJ95" s="151">
        <v>8</v>
      </c>
      <c r="AK95" s="151">
        <v>5</v>
      </c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>
        <f t="shared" si="17"/>
        <v>35.5</v>
      </c>
      <c r="AX95" s="151"/>
      <c r="AY95" s="151"/>
      <c r="AZ95" s="151">
        <f>6+1</f>
        <v>7</v>
      </c>
      <c r="BA95" s="151">
        <f>102+61</f>
        <v>163</v>
      </c>
      <c r="BB95" s="151">
        <v>1</v>
      </c>
      <c r="BC95" s="151">
        <f>3+1</f>
        <v>4</v>
      </c>
      <c r="BD95" s="151">
        <f>2+1</f>
        <v>3</v>
      </c>
    </row>
    <row r="96" spans="1:56" s="63" customFormat="1" ht="17.100000000000001" customHeight="1" x14ac:dyDescent="0.25">
      <c r="A96" s="143">
        <v>78</v>
      </c>
      <c r="B96" s="53" t="s">
        <v>228</v>
      </c>
      <c r="C96" s="152" t="s">
        <v>229</v>
      </c>
      <c r="D96" s="62" t="s">
        <v>227</v>
      </c>
      <c r="E96" s="62" t="s">
        <v>46</v>
      </c>
      <c r="F96" s="151">
        <v>4</v>
      </c>
      <c r="G96" s="151">
        <v>1.5</v>
      </c>
      <c r="H96" s="151">
        <v>1.5</v>
      </c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>
        <f t="shared" si="15"/>
        <v>7</v>
      </c>
      <c r="AA96" s="151"/>
      <c r="AB96" s="151"/>
      <c r="AC96" s="151"/>
      <c r="AD96" s="151"/>
      <c r="AE96" s="151">
        <f t="shared" si="16"/>
        <v>0</v>
      </c>
      <c r="AF96" s="151">
        <v>25</v>
      </c>
      <c r="AG96" s="151">
        <v>15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>
        <f t="shared" si="17"/>
        <v>40</v>
      </c>
      <c r="AX96" s="151"/>
      <c r="AY96" s="151"/>
      <c r="AZ96" s="151">
        <v>4</v>
      </c>
      <c r="BA96" s="151">
        <v>205</v>
      </c>
      <c r="BB96" s="151">
        <v>1</v>
      </c>
      <c r="BC96" s="151">
        <v>2</v>
      </c>
      <c r="BD96" s="151">
        <v>0</v>
      </c>
    </row>
    <row r="97" spans="1:56" s="63" customFormat="1" ht="17.100000000000001" customHeight="1" x14ac:dyDescent="0.25">
      <c r="A97" s="143">
        <v>79</v>
      </c>
      <c r="B97" s="53" t="s">
        <v>230</v>
      </c>
      <c r="C97" s="152" t="s">
        <v>232</v>
      </c>
      <c r="D97" s="62" t="s">
        <v>227</v>
      </c>
      <c r="E97" s="62" t="s">
        <v>231</v>
      </c>
      <c r="F97" s="151">
        <v>4</v>
      </c>
      <c r="G97" s="151">
        <v>1</v>
      </c>
      <c r="H97" s="151">
        <v>1</v>
      </c>
      <c r="I97" s="151">
        <v>1</v>
      </c>
      <c r="J97" s="151">
        <v>1</v>
      </c>
      <c r="K97" s="151">
        <v>10</v>
      </c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>
        <f t="shared" si="15"/>
        <v>18</v>
      </c>
      <c r="AA97" s="151"/>
      <c r="AB97" s="151"/>
      <c r="AC97" s="151"/>
      <c r="AD97" s="151"/>
      <c r="AE97" s="151">
        <f t="shared" si="16"/>
        <v>0</v>
      </c>
      <c r="AF97" s="151">
        <v>30</v>
      </c>
      <c r="AG97" s="151">
        <v>5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>
        <f t="shared" si="17"/>
        <v>35</v>
      </c>
      <c r="AX97" s="151"/>
      <c r="AY97" s="151"/>
      <c r="AZ97" s="151">
        <v>5</v>
      </c>
      <c r="BA97" s="151">
        <f>312+24</f>
        <v>336</v>
      </c>
      <c r="BB97" s="151">
        <v>1</v>
      </c>
      <c r="BC97" s="151">
        <v>3</v>
      </c>
      <c r="BD97" s="151">
        <f>2+1</f>
        <v>3</v>
      </c>
    </row>
    <row r="98" spans="1:56" s="63" customFormat="1" ht="17.100000000000001" customHeight="1" x14ac:dyDescent="0.25">
      <c r="A98" s="143">
        <v>80</v>
      </c>
      <c r="B98" s="53" t="s">
        <v>233</v>
      </c>
      <c r="C98" s="152" t="s">
        <v>235</v>
      </c>
      <c r="D98" s="62" t="s">
        <v>227</v>
      </c>
      <c r="E98" s="62" t="s">
        <v>234</v>
      </c>
      <c r="F98" s="151">
        <v>1</v>
      </c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>
        <f t="shared" si="15"/>
        <v>1</v>
      </c>
      <c r="AA98" s="151"/>
      <c r="AB98" s="151"/>
      <c r="AC98" s="151"/>
      <c r="AD98" s="151"/>
      <c r="AE98" s="151">
        <f t="shared" si="16"/>
        <v>0</v>
      </c>
      <c r="AF98" s="151">
        <v>15</v>
      </c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>
        <f t="shared" si="17"/>
        <v>15</v>
      </c>
      <c r="AX98" s="151"/>
      <c r="AY98" s="151"/>
      <c r="AZ98" s="151">
        <v>1</v>
      </c>
      <c r="BA98" s="151">
        <v>65</v>
      </c>
      <c r="BB98" s="151">
        <v>1</v>
      </c>
      <c r="BC98" s="151">
        <v>1</v>
      </c>
      <c r="BD98" s="151">
        <v>0</v>
      </c>
    </row>
    <row r="99" spans="1:56" s="63" customFormat="1" ht="17.100000000000001" customHeight="1" x14ac:dyDescent="0.25">
      <c r="A99" s="143">
        <v>81</v>
      </c>
      <c r="B99" s="53" t="s">
        <v>236</v>
      </c>
      <c r="C99" s="152" t="s">
        <v>238</v>
      </c>
      <c r="D99" s="62" t="s">
        <v>227</v>
      </c>
      <c r="E99" s="62" t="s">
        <v>237</v>
      </c>
      <c r="F99" s="151">
        <v>1</v>
      </c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>
        <f t="shared" si="15"/>
        <v>1</v>
      </c>
      <c r="AA99" s="151"/>
      <c r="AB99" s="151"/>
      <c r="AC99" s="151"/>
      <c r="AD99" s="151"/>
      <c r="AE99" s="151">
        <f t="shared" si="16"/>
        <v>0</v>
      </c>
      <c r="AF99" s="151">
        <v>10</v>
      </c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>
        <f t="shared" si="17"/>
        <v>10</v>
      </c>
      <c r="AX99" s="151"/>
      <c r="AY99" s="151"/>
      <c r="AZ99" s="151">
        <v>1</v>
      </c>
      <c r="BA99" s="151">
        <v>43</v>
      </c>
      <c r="BB99" s="151">
        <v>1</v>
      </c>
      <c r="BC99" s="151">
        <v>0</v>
      </c>
      <c r="BD99" s="151">
        <v>0</v>
      </c>
    </row>
    <row r="100" spans="1:56" s="63" customFormat="1" ht="17.100000000000001" customHeight="1" x14ac:dyDescent="0.25">
      <c r="A100" s="143">
        <v>82</v>
      </c>
      <c r="B100" s="53" t="s">
        <v>239</v>
      </c>
      <c r="C100" s="152" t="s">
        <v>241</v>
      </c>
      <c r="D100" s="62" t="s">
        <v>227</v>
      </c>
      <c r="E100" s="62" t="s">
        <v>240</v>
      </c>
      <c r="F100" s="151">
        <v>1</v>
      </c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>
        <f t="shared" si="15"/>
        <v>1</v>
      </c>
      <c r="AA100" s="151"/>
      <c r="AB100" s="151"/>
      <c r="AC100" s="151"/>
      <c r="AD100" s="151"/>
      <c r="AE100" s="151">
        <f t="shared" si="16"/>
        <v>0</v>
      </c>
      <c r="AF100" s="151">
        <v>10</v>
      </c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>
        <f t="shared" si="17"/>
        <v>10</v>
      </c>
      <c r="AX100" s="151"/>
      <c r="AY100" s="151"/>
      <c r="AZ100" s="151">
        <v>1</v>
      </c>
      <c r="BA100" s="151">
        <v>35</v>
      </c>
      <c r="BB100" s="151">
        <v>1</v>
      </c>
      <c r="BC100" s="151">
        <v>1</v>
      </c>
      <c r="BD100" s="151">
        <v>1</v>
      </c>
    </row>
    <row r="101" spans="1:56" s="63" customFormat="1" ht="17.100000000000001" customHeight="1" x14ac:dyDescent="0.25">
      <c r="A101" s="143">
        <v>83</v>
      </c>
      <c r="B101" s="53" t="s">
        <v>242</v>
      </c>
      <c r="C101" s="152" t="s">
        <v>244</v>
      </c>
      <c r="D101" s="62" t="s">
        <v>227</v>
      </c>
      <c r="E101" s="62" t="s">
        <v>243</v>
      </c>
      <c r="F101" s="151">
        <v>20</v>
      </c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>
        <f t="shared" si="15"/>
        <v>20</v>
      </c>
      <c r="AA101" s="151"/>
      <c r="AB101" s="151"/>
      <c r="AC101" s="151"/>
      <c r="AD101" s="151"/>
      <c r="AE101" s="151">
        <f t="shared" si="16"/>
        <v>0</v>
      </c>
      <c r="AF101" s="151">
        <v>20</v>
      </c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>
        <f t="shared" si="17"/>
        <v>20</v>
      </c>
      <c r="AX101" s="151"/>
      <c r="AY101" s="151"/>
      <c r="AZ101" s="151">
        <v>5</v>
      </c>
      <c r="BA101" s="151">
        <f>196+32</f>
        <v>228</v>
      </c>
      <c r="BB101" s="151">
        <v>1</v>
      </c>
      <c r="BC101" s="151">
        <v>1</v>
      </c>
      <c r="BD101" s="151">
        <v>1</v>
      </c>
    </row>
    <row r="102" spans="1:56" s="63" customFormat="1" ht="17.100000000000001" customHeight="1" x14ac:dyDescent="0.25">
      <c r="A102" s="143">
        <v>85</v>
      </c>
      <c r="B102" s="53" t="s">
        <v>245</v>
      </c>
      <c r="C102" s="152" t="s">
        <v>247</v>
      </c>
      <c r="D102" s="62" t="s">
        <v>227</v>
      </c>
      <c r="E102" s="62" t="s">
        <v>246</v>
      </c>
      <c r="F102" s="151">
        <v>10</v>
      </c>
      <c r="G102" s="151">
        <v>1</v>
      </c>
      <c r="H102" s="151">
        <v>20</v>
      </c>
      <c r="I102" s="151">
        <v>2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>
        <f t="shared" si="15"/>
        <v>33</v>
      </c>
      <c r="AA102" s="151"/>
      <c r="AB102" s="151"/>
      <c r="AC102" s="151"/>
      <c r="AD102" s="151"/>
      <c r="AE102" s="151">
        <f t="shared" si="16"/>
        <v>0</v>
      </c>
      <c r="AF102" s="151">
        <v>25</v>
      </c>
      <c r="AG102" s="151">
        <v>20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>
        <f t="shared" si="17"/>
        <v>45</v>
      </c>
      <c r="AX102" s="151"/>
      <c r="AY102" s="151"/>
      <c r="AZ102" s="151">
        <v>8</v>
      </c>
      <c r="BA102" s="151">
        <v>519</v>
      </c>
      <c r="BB102" s="151">
        <v>1</v>
      </c>
      <c r="BC102" s="151">
        <v>3</v>
      </c>
      <c r="BD102" s="151">
        <v>3</v>
      </c>
    </row>
    <row r="103" spans="1:56" s="63" customFormat="1" ht="17.100000000000001" customHeight="1" x14ac:dyDescent="0.25">
      <c r="A103" s="143">
        <v>87</v>
      </c>
      <c r="B103" s="53" t="s">
        <v>248</v>
      </c>
      <c r="C103" s="152" t="s">
        <v>250</v>
      </c>
      <c r="D103" s="62" t="s">
        <v>227</v>
      </c>
      <c r="E103" s="62" t="s">
        <v>249</v>
      </c>
      <c r="F103" s="151">
        <v>25</v>
      </c>
      <c r="G103" s="151">
        <v>1</v>
      </c>
      <c r="H103" s="151">
        <v>1</v>
      </c>
      <c r="I103" s="151">
        <v>1</v>
      </c>
      <c r="J103" s="151">
        <v>1</v>
      </c>
      <c r="K103" s="151">
        <v>1</v>
      </c>
      <c r="L103" s="151">
        <v>1</v>
      </c>
      <c r="M103" s="151">
        <v>1</v>
      </c>
      <c r="N103" s="151">
        <v>1</v>
      </c>
      <c r="O103" s="151">
        <v>1</v>
      </c>
      <c r="P103" s="151">
        <v>1</v>
      </c>
      <c r="Q103" s="151">
        <v>1</v>
      </c>
      <c r="R103" s="151">
        <v>1</v>
      </c>
      <c r="S103" s="151">
        <v>1.5</v>
      </c>
      <c r="T103" s="151"/>
      <c r="U103" s="151"/>
      <c r="V103" s="151"/>
      <c r="W103" s="151"/>
      <c r="X103" s="151"/>
      <c r="Y103" s="151"/>
      <c r="Z103" s="151">
        <f t="shared" si="15"/>
        <v>38.5</v>
      </c>
      <c r="AA103" s="151"/>
      <c r="AB103" s="151"/>
      <c r="AC103" s="151"/>
      <c r="AD103" s="151"/>
      <c r="AE103" s="151">
        <f t="shared" si="16"/>
        <v>0</v>
      </c>
      <c r="AF103" s="151">
        <v>12</v>
      </c>
      <c r="AG103" s="151">
        <v>10</v>
      </c>
      <c r="AH103" s="151">
        <v>40</v>
      </c>
      <c r="AI103" s="151">
        <v>30</v>
      </c>
      <c r="AJ103" s="151">
        <v>15</v>
      </c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>
        <f t="shared" si="17"/>
        <v>107</v>
      </c>
      <c r="AX103" s="151"/>
      <c r="AY103" s="151"/>
      <c r="AZ103" s="151">
        <v>11</v>
      </c>
      <c r="BA103" s="151">
        <f>850+5</f>
        <v>855</v>
      </c>
      <c r="BB103" s="151">
        <v>2</v>
      </c>
      <c r="BC103" s="151">
        <v>9</v>
      </c>
      <c r="BD103" s="151">
        <v>0</v>
      </c>
    </row>
    <row r="104" spans="1:56" s="63" customFormat="1" ht="17.100000000000001" customHeight="1" x14ac:dyDescent="0.25">
      <c r="A104" s="143">
        <v>89</v>
      </c>
      <c r="B104" s="53" t="s">
        <v>251</v>
      </c>
      <c r="C104" s="152" t="s">
        <v>252</v>
      </c>
      <c r="D104" s="62" t="s">
        <v>227</v>
      </c>
      <c r="E104" s="62" t="s">
        <v>125</v>
      </c>
      <c r="F104" s="151">
        <v>1.5</v>
      </c>
      <c r="G104" s="151">
        <v>1.5</v>
      </c>
      <c r="H104" s="151">
        <v>1</v>
      </c>
      <c r="I104" s="151">
        <v>1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>
        <f t="shared" si="15"/>
        <v>5</v>
      </c>
      <c r="AA104" s="151"/>
      <c r="AB104" s="151"/>
      <c r="AC104" s="151"/>
      <c r="AD104" s="151"/>
      <c r="AE104" s="151">
        <f t="shared" si="16"/>
        <v>0</v>
      </c>
      <c r="AF104" s="151">
        <v>20</v>
      </c>
      <c r="AG104" s="151">
        <v>30</v>
      </c>
      <c r="AH104" s="151">
        <v>12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>
        <f t="shared" si="17"/>
        <v>62</v>
      </c>
      <c r="AX104" s="151"/>
      <c r="AY104" s="151"/>
      <c r="AZ104" s="151">
        <v>4</v>
      </c>
      <c r="BA104" s="151">
        <v>437</v>
      </c>
      <c r="BB104" s="151">
        <v>1</v>
      </c>
      <c r="BC104" s="151">
        <v>0</v>
      </c>
      <c r="BD104" s="151">
        <v>1</v>
      </c>
    </row>
    <row r="105" spans="1:56" s="63" customFormat="1" ht="17.100000000000001" customHeight="1" x14ac:dyDescent="0.25">
      <c r="A105" s="143">
        <v>90</v>
      </c>
      <c r="B105" s="53" t="s">
        <v>253</v>
      </c>
      <c r="C105" s="152" t="s">
        <v>255</v>
      </c>
      <c r="D105" s="62" t="s">
        <v>227</v>
      </c>
      <c r="E105" s="62" t="s">
        <v>254</v>
      </c>
      <c r="F105" s="151">
        <v>60</v>
      </c>
      <c r="G105" s="151">
        <v>15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>
        <f t="shared" si="15"/>
        <v>75</v>
      </c>
      <c r="AA105" s="151"/>
      <c r="AB105" s="151"/>
      <c r="AC105" s="151"/>
      <c r="AD105" s="151"/>
      <c r="AE105" s="151">
        <f t="shared" si="16"/>
        <v>0</v>
      </c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>
        <f t="shared" si="17"/>
        <v>0</v>
      </c>
      <c r="AX105" s="151"/>
      <c r="AY105" s="151"/>
      <c r="AZ105" s="151">
        <v>7</v>
      </c>
      <c r="BA105" s="151">
        <v>624</v>
      </c>
      <c r="BB105" s="151">
        <v>1</v>
      </c>
      <c r="BC105" s="151">
        <v>6</v>
      </c>
      <c r="BD105" s="151">
        <v>1</v>
      </c>
    </row>
    <row r="106" spans="1:56" s="63" customFormat="1" ht="17.100000000000001" customHeight="1" x14ac:dyDescent="0.25">
      <c r="A106" s="143">
        <v>92</v>
      </c>
      <c r="B106" s="53" t="s">
        <v>256</v>
      </c>
      <c r="C106" s="152" t="s">
        <v>258</v>
      </c>
      <c r="D106" s="62" t="s">
        <v>227</v>
      </c>
      <c r="E106" s="62" t="s">
        <v>257</v>
      </c>
      <c r="F106" s="151">
        <v>1</v>
      </c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>
        <f t="shared" si="15"/>
        <v>1</v>
      </c>
      <c r="AA106" s="151"/>
      <c r="AB106" s="151"/>
      <c r="AC106" s="151"/>
      <c r="AD106" s="151"/>
      <c r="AE106" s="151">
        <f t="shared" si="16"/>
        <v>0</v>
      </c>
      <c r="AF106" s="151">
        <v>10</v>
      </c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>
        <f t="shared" si="17"/>
        <v>10</v>
      </c>
      <c r="AX106" s="151"/>
      <c r="AY106" s="151"/>
      <c r="AZ106" s="151">
        <v>1</v>
      </c>
      <c r="BA106" s="151">
        <v>40</v>
      </c>
      <c r="BB106" s="151">
        <v>1</v>
      </c>
      <c r="BC106" s="151">
        <v>1</v>
      </c>
      <c r="BD106" s="151">
        <v>0</v>
      </c>
    </row>
    <row r="107" spans="1:56" s="63" customFormat="1" ht="17.100000000000001" customHeight="1" x14ac:dyDescent="0.25">
      <c r="A107" s="143">
        <v>93</v>
      </c>
      <c r="B107" s="53" t="s">
        <v>259</v>
      </c>
      <c r="C107" s="152" t="s">
        <v>261</v>
      </c>
      <c r="D107" s="62" t="s">
        <v>227</v>
      </c>
      <c r="E107" s="62" t="s">
        <v>260</v>
      </c>
      <c r="F107" s="151">
        <v>1</v>
      </c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>
        <f t="shared" si="15"/>
        <v>1</v>
      </c>
      <c r="AA107" s="151"/>
      <c r="AB107" s="151"/>
      <c r="AC107" s="151"/>
      <c r="AD107" s="151"/>
      <c r="AE107" s="151">
        <f t="shared" si="16"/>
        <v>0</v>
      </c>
      <c r="AF107" s="151">
        <v>10</v>
      </c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>
        <f t="shared" si="17"/>
        <v>10</v>
      </c>
      <c r="AX107" s="151"/>
      <c r="AY107" s="151"/>
      <c r="AZ107" s="151">
        <v>1</v>
      </c>
      <c r="BA107" s="151">
        <v>60</v>
      </c>
      <c r="BB107" s="151">
        <v>1</v>
      </c>
      <c r="BC107" s="151">
        <v>1</v>
      </c>
      <c r="BD107" s="151">
        <v>1</v>
      </c>
    </row>
    <row r="108" spans="1:56" s="63" customFormat="1" ht="17.100000000000001" customHeight="1" x14ac:dyDescent="0.25">
      <c r="A108" s="143">
        <v>95</v>
      </c>
      <c r="B108" s="53" t="s">
        <v>262</v>
      </c>
      <c r="C108" s="152" t="s">
        <v>264</v>
      </c>
      <c r="D108" s="62" t="s">
        <v>227</v>
      </c>
      <c r="E108" s="62" t="s">
        <v>263</v>
      </c>
      <c r="F108" s="151">
        <v>1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>
        <f t="shared" si="15"/>
        <v>1</v>
      </c>
      <c r="AA108" s="151"/>
      <c r="AB108" s="151"/>
      <c r="AC108" s="151"/>
      <c r="AD108" s="151"/>
      <c r="AE108" s="151">
        <f t="shared" si="16"/>
        <v>0</v>
      </c>
      <c r="AF108" s="151">
        <v>15</v>
      </c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>
        <f t="shared" si="17"/>
        <v>15</v>
      </c>
      <c r="AX108" s="151"/>
      <c r="AY108" s="151"/>
      <c r="AZ108" s="151">
        <v>1</v>
      </c>
      <c r="BA108" s="151">
        <v>81</v>
      </c>
      <c r="BB108" s="151">
        <v>1</v>
      </c>
      <c r="BC108" s="151">
        <v>1</v>
      </c>
      <c r="BD108" s="151">
        <v>0</v>
      </c>
    </row>
    <row r="109" spans="1:56" s="63" customFormat="1" ht="17.100000000000001" customHeight="1" x14ac:dyDescent="0.25">
      <c r="A109" s="143">
        <v>96</v>
      </c>
      <c r="B109" s="53" t="s">
        <v>266</v>
      </c>
      <c r="C109" s="152" t="s">
        <v>268</v>
      </c>
      <c r="D109" s="62" t="s">
        <v>265</v>
      </c>
      <c r="E109" s="62" t="s">
        <v>267</v>
      </c>
      <c r="F109" s="166"/>
      <c r="G109" s="166">
        <v>1</v>
      </c>
      <c r="H109" s="166">
        <v>1</v>
      </c>
      <c r="I109" s="166">
        <v>1.5</v>
      </c>
      <c r="J109" s="166">
        <v>40</v>
      </c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>
        <f t="shared" si="15"/>
        <v>43.5</v>
      </c>
      <c r="AA109" s="166"/>
      <c r="AB109" s="166"/>
      <c r="AC109" s="166"/>
      <c r="AD109" s="166"/>
      <c r="AE109" s="166">
        <f t="shared" si="16"/>
        <v>0</v>
      </c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>
        <f t="shared" si="17"/>
        <v>0</v>
      </c>
      <c r="AX109" s="166"/>
      <c r="AY109" s="166"/>
      <c r="AZ109" s="166">
        <v>11</v>
      </c>
      <c r="BA109" s="166">
        <v>364</v>
      </c>
      <c r="BB109" s="166">
        <v>1</v>
      </c>
      <c r="BC109" s="166">
        <v>3</v>
      </c>
      <c r="BD109" s="166">
        <v>3</v>
      </c>
    </row>
    <row r="110" spans="1:56" s="63" customFormat="1" ht="17.100000000000001" customHeight="1" x14ac:dyDescent="0.25">
      <c r="A110" s="143" t="s">
        <v>1318</v>
      </c>
      <c r="B110" s="53" t="s">
        <v>1319</v>
      </c>
      <c r="C110" s="152" t="s">
        <v>268</v>
      </c>
      <c r="D110" s="62" t="s">
        <v>265</v>
      </c>
      <c r="E110" s="62" t="s">
        <v>267</v>
      </c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</row>
    <row r="111" spans="1:56" s="63" customFormat="1" ht="17.100000000000001" customHeight="1" x14ac:dyDescent="0.25">
      <c r="A111" s="143">
        <v>99</v>
      </c>
      <c r="B111" s="53" t="s">
        <v>270</v>
      </c>
      <c r="C111" s="152" t="s">
        <v>272</v>
      </c>
      <c r="D111" s="62" t="s">
        <v>269</v>
      </c>
      <c r="E111" s="62" t="s">
        <v>271</v>
      </c>
      <c r="F111" s="166">
        <v>6</v>
      </c>
      <c r="G111" s="166">
        <v>1</v>
      </c>
      <c r="H111" s="166">
        <v>1</v>
      </c>
      <c r="I111" s="166">
        <v>1</v>
      </c>
      <c r="J111" s="166">
        <v>1</v>
      </c>
      <c r="K111" s="166">
        <v>2</v>
      </c>
      <c r="L111" s="166">
        <v>25</v>
      </c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>
        <f>SUM(F111:Y111)</f>
        <v>37</v>
      </c>
      <c r="AA111" s="166"/>
      <c r="AB111" s="166"/>
      <c r="AC111" s="166"/>
      <c r="AD111" s="166"/>
      <c r="AE111" s="166">
        <f>SUM(AA111:AD111)</f>
        <v>0</v>
      </c>
      <c r="AF111" s="166">
        <v>30</v>
      </c>
      <c r="AG111" s="166">
        <v>50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>
        <f>SUM(AF111:AV111)</f>
        <v>80</v>
      </c>
      <c r="AX111" s="166"/>
      <c r="AY111" s="166"/>
      <c r="AZ111" s="166">
        <v>9</v>
      </c>
      <c r="BA111" s="166">
        <v>602</v>
      </c>
      <c r="BB111" s="166">
        <v>1</v>
      </c>
      <c r="BC111" s="166">
        <v>5</v>
      </c>
      <c r="BD111" s="166">
        <v>5</v>
      </c>
    </row>
    <row r="112" spans="1:56" s="63" customFormat="1" ht="17.100000000000001" customHeight="1" x14ac:dyDescent="0.25">
      <c r="A112" s="143" t="s">
        <v>1320</v>
      </c>
      <c r="B112" s="53" t="s">
        <v>1321</v>
      </c>
      <c r="C112" s="152" t="s">
        <v>272</v>
      </c>
      <c r="D112" s="62" t="s">
        <v>269</v>
      </c>
      <c r="E112" s="62" t="s">
        <v>271</v>
      </c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</row>
    <row r="113" spans="1:56" s="63" customFormat="1" ht="17.100000000000001" customHeight="1" x14ac:dyDescent="0.25">
      <c r="A113" s="143">
        <v>100</v>
      </c>
      <c r="B113" s="53" t="s">
        <v>273</v>
      </c>
      <c r="C113" s="152" t="s">
        <v>274</v>
      </c>
      <c r="D113" s="62" t="s">
        <v>269</v>
      </c>
      <c r="E113" s="62" t="s">
        <v>271</v>
      </c>
      <c r="F113" s="151">
        <v>2</v>
      </c>
      <c r="G113" s="151">
        <v>1</v>
      </c>
      <c r="H113" s="151">
        <v>1</v>
      </c>
      <c r="I113" s="151">
        <v>1</v>
      </c>
      <c r="J113" s="151">
        <v>1</v>
      </c>
      <c r="K113" s="151">
        <v>4</v>
      </c>
      <c r="L113" s="151">
        <v>0.5</v>
      </c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>
        <f t="shared" ref="Z113:Z119" si="18">SUM(F113:Y113)</f>
        <v>10.5</v>
      </c>
      <c r="AA113" s="151"/>
      <c r="AB113" s="151"/>
      <c r="AC113" s="151"/>
      <c r="AD113" s="151"/>
      <c r="AE113" s="151">
        <f t="shared" ref="AE113:AE119" si="19">SUM(AA113:AD113)</f>
        <v>0</v>
      </c>
      <c r="AF113" s="151">
        <v>25</v>
      </c>
      <c r="AG113" s="151">
        <v>40</v>
      </c>
      <c r="AH113" s="151">
        <v>35</v>
      </c>
      <c r="AI113" s="151">
        <v>20</v>
      </c>
      <c r="AJ113" s="151">
        <v>100</v>
      </c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>
        <f t="shared" ref="AW113:AW119" si="20">SUM(AF113:AV113)</f>
        <v>220</v>
      </c>
      <c r="AX113" s="151"/>
      <c r="AY113" s="151"/>
      <c r="AZ113" s="151">
        <v>13</v>
      </c>
      <c r="BA113" s="151">
        <f>879+47</f>
        <v>926</v>
      </c>
      <c r="BB113" s="151">
        <v>3</v>
      </c>
      <c r="BC113" s="151">
        <v>5</v>
      </c>
      <c r="BD113" s="151">
        <v>3</v>
      </c>
    </row>
    <row r="114" spans="1:56" s="63" customFormat="1" ht="17.100000000000001" customHeight="1" x14ac:dyDescent="0.25">
      <c r="A114" s="143">
        <v>101</v>
      </c>
      <c r="B114" s="53" t="s">
        <v>275</v>
      </c>
      <c r="C114" s="152" t="s">
        <v>277</v>
      </c>
      <c r="D114" s="62" t="s">
        <v>269</v>
      </c>
      <c r="E114" s="62" t="s">
        <v>276</v>
      </c>
      <c r="F114" s="151">
        <v>4</v>
      </c>
      <c r="G114" s="151">
        <v>1</v>
      </c>
      <c r="H114" s="151">
        <v>1</v>
      </c>
      <c r="I114" s="151">
        <v>1</v>
      </c>
      <c r="J114" s="151">
        <v>1</v>
      </c>
      <c r="K114" s="151">
        <v>1</v>
      </c>
      <c r="L114" s="151">
        <v>1.5</v>
      </c>
      <c r="M114" s="151">
        <v>1</v>
      </c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>
        <f t="shared" si="18"/>
        <v>11.5</v>
      </c>
      <c r="AA114" s="151"/>
      <c r="AB114" s="151"/>
      <c r="AC114" s="151"/>
      <c r="AD114" s="151"/>
      <c r="AE114" s="151">
        <f t="shared" si="19"/>
        <v>0</v>
      </c>
      <c r="AF114" s="151">
        <v>15</v>
      </c>
      <c r="AG114" s="151">
        <v>10</v>
      </c>
      <c r="AH114" s="151">
        <v>10</v>
      </c>
      <c r="AI114" s="151">
        <v>10</v>
      </c>
      <c r="AJ114" s="151">
        <v>10</v>
      </c>
      <c r="AK114" s="151">
        <v>12</v>
      </c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>
        <f t="shared" si="20"/>
        <v>67</v>
      </c>
      <c r="AX114" s="151"/>
      <c r="AY114" s="151"/>
      <c r="AZ114" s="151">
        <f>10+1</f>
        <v>11</v>
      </c>
      <c r="BA114" s="151">
        <f>326+40</f>
        <v>366</v>
      </c>
      <c r="BB114" s="151">
        <v>6</v>
      </c>
      <c r="BC114" s="151">
        <f>4+2</f>
        <v>6</v>
      </c>
      <c r="BD114" s="151">
        <f>3+2</f>
        <v>5</v>
      </c>
    </row>
    <row r="115" spans="1:56" s="63" customFormat="1" ht="17.100000000000001" customHeight="1" x14ac:dyDescent="0.25">
      <c r="A115" s="143">
        <v>102</v>
      </c>
      <c r="B115" s="53" t="s">
        <v>278</v>
      </c>
      <c r="C115" s="152" t="s">
        <v>280</v>
      </c>
      <c r="D115" s="62" t="s">
        <v>269</v>
      </c>
      <c r="E115" s="62" t="s">
        <v>279</v>
      </c>
      <c r="F115" s="151">
        <v>2</v>
      </c>
      <c r="G115" s="151">
        <v>1.5</v>
      </c>
      <c r="H115" s="151">
        <v>1.5</v>
      </c>
      <c r="I115" s="151">
        <v>1.5</v>
      </c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>
        <f t="shared" si="18"/>
        <v>6.5</v>
      </c>
      <c r="AA115" s="151"/>
      <c r="AB115" s="151"/>
      <c r="AC115" s="151"/>
      <c r="AD115" s="151"/>
      <c r="AE115" s="151">
        <f t="shared" si="19"/>
        <v>0</v>
      </c>
      <c r="AF115" s="151">
        <v>30</v>
      </c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>
        <f t="shared" si="20"/>
        <v>30</v>
      </c>
      <c r="AX115" s="151"/>
      <c r="AY115" s="151"/>
      <c r="AZ115" s="151">
        <v>5</v>
      </c>
      <c r="BA115" s="151">
        <v>187</v>
      </c>
      <c r="BB115" s="151">
        <v>1</v>
      </c>
      <c r="BC115" s="151">
        <v>4</v>
      </c>
      <c r="BD115" s="151">
        <v>2</v>
      </c>
    </row>
    <row r="116" spans="1:56" s="63" customFormat="1" ht="17.100000000000001" customHeight="1" x14ac:dyDescent="0.25">
      <c r="A116" s="143">
        <v>103</v>
      </c>
      <c r="B116" s="53" t="s">
        <v>281</v>
      </c>
      <c r="C116" s="152" t="s">
        <v>283</v>
      </c>
      <c r="D116" s="62" t="s">
        <v>269</v>
      </c>
      <c r="E116" s="62" t="s">
        <v>282</v>
      </c>
      <c r="F116" s="151">
        <v>2</v>
      </c>
      <c r="G116" s="151">
        <v>1</v>
      </c>
      <c r="H116" s="151">
        <v>1</v>
      </c>
      <c r="I116" s="151">
        <v>1</v>
      </c>
      <c r="J116" s="151">
        <v>1</v>
      </c>
      <c r="K116" s="151">
        <v>4</v>
      </c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>
        <f t="shared" si="18"/>
        <v>10</v>
      </c>
      <c r="AA116" s="151"/>
      <c r="AB116" s="151"/>
      <c r="AC116" s="151"/>
      <c r="AD116" s="151"/>
      <c r="AE116" s="151">
        <f t="shared" si="19"/>
        <v>0</v>
      </c>
      <c r="AF116" s="151">
        <v>30</v>
      </c>
      <c r="AG116" s="151">
        <v>5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>
        <f t="shared" si="20"/>
        <v>35</v>
      </c>
      <c r="AX116" s="151"/>
      <c r="AY116" s="151"/>
      <c r="AZ116" s="151">
        <v>8</v>
      </c>
      <c r="BA116" s="151">
        <v>211</v>
      </c>
      <c r="BB116" s="151">
        <v>1</v>
      </c>
      <c r="BC116" s="151">
        <v>1</v>
      </c>
      <c r="BD116" s="151">
        <v>4</v>
      </c>
    </row>
    <row r="117" spans="1:56" s="63" customFormat="1" ht="17.100000000000001" customHeight="1" x14ac:dyDescent="0.25">
      <c r="A117" s="143">
        <v>104</v>
      </c>
      <c r="B117" s="53" t="s">
        <v>284</v>
      </c>
      <c r="C117" s="152" t="s">
        <v>286</v>
      </c>
      <c r="D117" s="62" t="s">
        <v>269</v>
      </c>
      <c r="E117" s="62" t="s">
        <v>285</v>
      </c>
      <c r="F117" s="151">
        <v>4</v>
      </c>
      <c r="G117" s="151">
        <v>1</v>
      </c>
      <c r="H117" s="151">
        <v>1</v>
      </c>
      <c r="I117" s="151">
        <v>1</v>
      </c>
      <c r="J117" s="151">
        <v>1.5</v>
      </c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>
        <f t="shared" si="18"/>
        <v>8.5</v>
      </c>
      <c r="AA117" s="151"/>
      <c r="AB117" s="151"/>
      <c r="AC117" s="151"/>
      <c r="AD117" s="151"/>
      <c r="AE117" s="151">
        <f t="shared" si="19"/>
        <v>0</v>
      </c>
      <c r="AF117" s="151">
        <v>20</v>
      </c>
      <c r="AG117" s="151">
        <v>20</v>
      </c>
      <c r="AH117" s="151">
        <v>12</v>
      </c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>
        <f t="shared" si="20"/>
        <v>52</v>
      </c>
      <c r="AX117" s="151"/>
      <c r="AY117" s="151"/>
      <c r="AZ117" s="151">
        <v>6</v>
      </c>
      <c r="BA117" s="151">
        <f>248+2</f>
        <v>250</v>
      </c>
      <c r="BB117" s="151">
        <v>1</v>
      </c>
      <c r="BC117" s="151">
        <v>4</v>
      </c>
      <c r="BD117" s="151">
        <v>4</v>
      </c>
    </row>
    <row r="118" spans="1:56" s="63" customFormat="1" ht="17.100000000000001" customHeight="1" x14ac:dyDescent="0.25">
      <c r="A118" s="143">
        <v>105</v>
      </c>
      <c r="B118" s="53" t="s">
        <v>287</v>
      </c>
      <c r="C118" s="152" t="s">
        <v>288</v>
      </c>
      <c r="D118" s="62" t="s">
        <v>269</v>
      </c>
      <c r="E118" s="62" t="s">
        <v>285</v>
      </c>
      <c r="F118" s="151">
        <v>4</v>
      </c>
      <c r="G118" s="151">
        <v>1</v>
      </c>
      <c r="H118" s="151">
        <v>1</v>
      </c>
      <c r="I118" s="151">
        <v>1</v>
      </c>
      <c r="J118" s="151">
        <v>2</v>
      </c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>
        <f t="shared" si="18"/>
        <v>9</v>
      </c>
      <c r="AA118" s="151"/>
      <c r="AB118" s="151"/>
      <c r="AC118" s="151"/>
      <c r="AD118" s="151"/>
      <c r="AE118" s="151">
        <f t="shared" si="19"/>
        <v>0</v>
      </c>
      <c r="AF118" s="151">
        <v>15</v>
      </c>
      <c r="AG118" s="151">
        <v>10</v>
      </c>
      <c r="AH118" s="151">
        <v>12</v>
      </c>
      <c r="AI118" s="151">
        <v>15</v>
      </c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>
        <f t="shared" si="20"/>
        <v>52</v>
      </c>
      <c r="AX118" s="151"/>
      <c r="AY118" s="151"/>
      <c r="AZ118" s="151">
        <v>5</v>
      </c>
      <c r="BA118" s="151">
        <v>224</v>
      </c>
      <c r="BB118" s="151">
        <v>3</v>
      </c>
      <c r="BC118" s="151">
        <v>6</v>
      </c>
      <c r="BD118" s="151">
        <v>4</v>
      </c>
    </row>
    <row r="119" spans="1:56" s="63" customFormat="1" ht="17.100000000000001" customHeight="1" x14ac:dyDescent="0.25">
      <c r="A119" s="143">
        <v>106</v>
      </c>
      <c r="B119" s="53" t="s">
        <v>290</v>
      </c>
      <c r="C119" s="152" t="s">
        <v>292</v>
      </c>
      <c r="D119" s="62" t="s">
        <v>289</v>
      </c>
      <c r="E119" s="62" t="s">
        <v>291</v>
      </c>
      <c r="F119" s="166">
        <v>1.5</v>
      </c>
      <c r="G119" s="166">
        <v>1.5</v>
      </c>
      <c r="H119" s="166">
        <v>1</v>
      </c>
      <c r="I119" s="166">
        <v>1</v>
      </c>
      <c r="J119" s="166">
        <v>1</v>
      </c>
      <c r="K119" s="166"/>
      <c r="L119" s="166">
        <v>1</v>
      </c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>
        <f t="shared" si="18"/>
        <v>7</v>
      </c>
      <c r="AA119" s="166"/>
      <c r="AB119" s="166"/>
      <c r="AC119" s="166"/>
      <c r="AD119" s="166"/>
      <c r="AE119" s="166">
        <f t="shared" si="19"/>
        <v>0</v>
      </c>
      <c r="AF119" s="166">
        <v>10</v>
      </c>
      <c r="AG119" s="166">
        <v>30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>
        <f t="shared" si="20"/>
        <v>40</v>
      </c>
      <c r="AX119" s="166"/>
      <c r="AY119" s="166"/>
      <c r="AZ119" s="166">
        <v>8</v>
      </c>
      <c r="BA119" s="166">
        <v>275</v>
      </c>
      <c r="BB119" s="166">
        <v>1</v>
      </c>
      <c r="BC119" s="166">
        <v>3</v>
      </c>
      <c r="BD119" s="166">
        <v>5</v>
      </c>
    </row>
    <row r="120" spans="1:56" s="63" customFormat="1" ht="17.100000000000001" customHeight="1" x14ac:dyDescent="0.25">
      <c r="A120" s="143" t="s">
        <v>1322</v>
      </c>
      <c r="B120" s="53" t="s">
        <v>1323</v>
      </c>
      <c r="C120" s="152" t="s">
        <v>292</v>
      </c>
      <c r="D120" s="62" t="s">
        <v>289</v>
      </c>
      <c r="E120" s="62" t="s">
        <v>291</v>
      </c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</row>
    <row r="121" spans="1:56" s="63" customFormat="1" ht="17.100000000000001" customHeight="1" x14ac:dyDescent="0.25">
      <c r="A121" s="143" t="s">
        <v>1324</v>
      </c>
      <c r="B121" s="53" t="s">
        <v>1325</v>
      </c>
      <c r="C121" s="152" t="s">
        <v>292</v>
      </c>
      <c r="D121" s="62" t="s">
        <v>289</v>
      </c>
      <c r="E121" s="62" t="s">
        <v>291</v>
      </c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</row>
    <row r="122" spans="1:56" s="63" customFormat="1" ht="17.100000000000001" customHeight="1" x14ac:dyDescent="0.25">
      <c r="A122" s="143">
        <v>107</v>
      </c>
      <c r="B122" s="53" t="s">
        <v>273</v>
      </c>
      <c r="C122" s="152" t="s">
        <v>293</v>
      </c>
      <c r="D122" s="62" t="s">
        <v>289</v>
      </c>
      <c r="E122" s="62" t="s">
        <v>291</v>
      </c>
      <c r="F122" s="151">
        <v>1</v>
      </c>
      <c r="G122" s="151"/>
      <c r="H122" s="151">
        <v>1</v>
      </c>
      <c r="I122" s="151">
        <v>1</v>
      </c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>
        <f t="shared" ref="Z122:Z129" si="21">SUM(F122:Y122)</f>
        <v>3</v>
      </c>
      <c r="AA122" s="151"/>
      <c r="AB122" s="151"/>
      <c r="AC122" s="151"/>
      <c r="AD122" s="151"/>
      <c r="AE122" s="151">
        <f t="shared" ref="AE122:AE129" si="22">SUM(AA122:AD122)</f>
        <v>0</v>
      </c>
      <c r="AF122" s="151">
        <v>15</v>
      </c>
      <c r="AG122" s="151">
        <v>3.5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>
        <f t="shared" ref="AW122:AW129" si="23">SUM(AF122:AV122)</f>
        <v>18.5</v>
      </c>
      <c r="AX122" s="151"/>
      <c r="AY122" s="151"/>
      <c r="AZ122" s="151">
        <v>4</v>
      </c>
      <c r="BA122" s="151">
        <v>68</v>
      </c>
      <c r="BB122" s="151">
        <v>1</v>
      </c>
      <c r="BC122" s="151">
        <v>1</v>
      </c>
      <c r="BD122" s="151">
        <v>1</v>
      </c>
    </row>
    <row r="123" spans="1:56" s="63" customFormat="1" ht="17.100000000000001" customHeight="1" x14ac:dyDescent="0.25">
      <c r="A123" s="143">
        <v>108</v>
      </c>
      <c r="B123" s="53" t="s">
        <v>294</v>
      </c>
      <c r="C123" s="152" t="s">
        <v>296</v>
      </c>
      <c r="D123" s="62" t="s">
        <v>289</v>
      </c>
      <c r="E123" s="62" t="s">
        <v>295</v>
      </c>
      <c r="F123" s="151">
        <v>1</v>
      </c>
      <c r="G123" s="151">
        <v>15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>
        <f t="shared" si="21"/>
        <v>16</v>
      </c>
      <c r="AA123" s="151"/>
      <c r="AB123" s="151"/>
      <c r="AC123" s="151"/>
      <c r="AD123" s="151"/>
      <c r="AE123" s="151">
        <f t="shared" si="22"/>
        <v>0</v>
      </c>
      <c r="AF123" s="151">
        <v>15</v>
      </c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>
        <f t="shared" si="23"/>
        <v>15</v>
      </c>
      <c r="AX123" s="151"/>
      <c r="AY123" s="151"/>
      <c r="AZ123" s="151">
        <v>5</v>
      </c>
      <c r="BA123" s="151">
        <v>174</v>
      </c>
      <c r="BB123" s="151">
        <v>1</v>
      </c>
      <c r="BC123" s="151">
        <v>1</v>
      </c>
      <c r="BD123" s="151">
        <v>1</v>
      </c>
    </row>
    <row r="124" spans="1:56" s="63" customFormat="1" ht="17.100000000000001" customHeight="1" x14ac:dyDescent="0.25">
      <c r="A124" s="143">
        <v>110</v>
      </c>
      <c r="B124" s="53" t="s">
        <v>297</v>
      </c>
      <c r="C124" s="152" t="s">
        <v>299</v>
      </c>
      <c r="D124" s="62" t="s">
        <v>289</v>
      </c>
      <c r="E124" s="62" t="s">
        <v>298</v>
      </c>
      <c r="F124" s="151">
        <v>1</v>
      </c>
      <c r="G124" s="151">
        <v>1</v>
      </c>
      <c r="H124" s="151">
        <v>1</v>
      </c>
      <c r="I124" s="151">
        <v>1</v>
      </c>
      <c r="J124" s="151">
        <v>1</v>
      </c>
      <c r="K124" s="151">
        <v>1</v>
      </c>
      <c r="L124" s="151">
        <v>1.5</v>
      </c>
      <c r="M124" s="151">
        <v>1</v>
      </c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>
        <f t="shared" si="21"/>
        <v>8.5</v>
      </c>
      <c r="AA124" s="151"/>
      <c r="AB124" s="151"/>
      <c r="AC124" s="151"/>
      <c r="AD124" s="151"/>
      <c r="AE124" s="151">
        <f t="shared" si="22"/>
        <v>0</v>
      </c>
      <c r="AF124" s="151">
        <v>25</v>
      </c>
      <c r="AG124" s="151">
        <v>25</v>
      </c>
      <c r="AH124" s="151">
        <v>15</v>
      </c>
      <c r="AI124" s="151">
        <v>15</v>
      </c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>
        <f t="shared" si="23"/>
        <v>80</v>
      </c>
      <c r="AX124" s="151"/>
      <c r="AY124" s="151"/>
      <c r="AZ124" s="151">
        <v>15</v>
      </c>
      <c r="BA124" s="151">
        <v>579</v>
      </c>
      <c r="BB124" s="151">
        <v>3</v>
      </c>
      <c r="BC124" s="151">
        <v>4</v>
      </c>
      <c r="BD124" s="151">
        <v>4</v>
      </c>
    </row>
    <row r="125" spans="1:56" s="63" customFormat="1" ht="17.100000000000001" customHeight="1" x14ac:dyDescent="0.25">
      <c r="A125" s="143">
        <v>111</v>
      </c>
      <c r="B125" s="53" t="s">
        <v>301</v>
      </c>
      <c r="C125" s="152" t="s">
        <v>303</v>
      </c>
      <c r="D125" s="62" t="s">
        <v>300</v>
      </c>
      <c r="E125" s="62" t="s">
        <v>302</v>
      </c>
      <c r="F125" s="151">
        <v>6</v>
      </c>
      <c r="G125" s="151">
        <v>6</v>
      </c>
      <c r="H125" s="151">
        <v>1</v>
      </c>
      <c r="I125" s="151">
        <v>1</v>
      </c>
      <c r="J125" s="151">
        <v>1</v>
      </c>
      <c r="K125" s="151">
        <v>2</v>
      </c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>
        <f t="shared" si="21"/>
        <v>17</v>
      </c>
      <c r="AA125" s="151"/>
      <c r="AB125" s="151"/>
      <c r="AC125" s="151"/>
      <c r="AD125" s="151"/>
      <c r="AE125" s="151">
        <f t="shared" si="22"/>
        <v>0</v>
      </c>
      <c r="AF125" s="151">
        <v>30</v>
      </c>
      <c r="AG125" s="151">
        <v>10</v>
      </c>
      <c r="AH125" s="151">
        <v>15</v>
      </c>
      <c r="AI125" s="151">
        <v>5</v>
      </c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>
        <f t="shared" si="23"/>
        <v>60</v>
      </c>
      <c r="AX125" s="151"/>
      <c r="AY125" s="151"/>
      <c r="AZ125" s="151">
        <f>10+1</f>
        <v>11</v>
      </c>
      <c r="BA125" s="151">
        <f>326+61</f>
        <v>387</v>
      </c>
      <c r="BB125" s="151">
        <v>2</v>
      </c>
      <c r="BC125" s="151">
        <v>4</v>
      </c>
      <c r="BD125" s="151">
        <v>4</v>
      </c>
    </row>
    <row r="126" spans="1:56" s="63" customFormat="1" ht="17.100000000000001" customHeight="1" x14ac:dyDescent="0.25">
      <c r="A126" s="143">
        <v>112</v>
      </c>
      <c r="B126" s="53" t="s">
        <v>304</v>
      </c>
      <c r="C126" s="152" t="s">
        <v>305</v>
      </c>
      <c r="D126" s="62" t="s">
        <v>300</v>
      </c>
      <c r="E126" s="62" t="s">
        <v>302</v>
      </c>
      <c r="F126" s="151">
        <v>1.5</v>
      </c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>
        <f t="shared" si="21"/>
        <v>1.5</v>
      </c>
      <c r="AA126" s="151"/>
      <c r="AB126" s="151"/>
      <c r="AC126" s="151"/>
      <c r="AD126" s="151"/>
      <c r="AE126" s="151">
        <f t="shared" si="22"/>
        <v>0</v>
      </c>
      <c r="AF126" s="151">
        <v>10</v>
      </c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>
        <f t="shared" si="23"/>
        <v>10</v>
      </c>
      <c r="AX126" s="151"/>
      <c r="AY126" s="151"/>
      <c r="AZ126" s="151">
        <v>1</v>
      </c>
      <c r="BA126" s="151">
        <f>18+9</f>
        <v>27</v>
      </c>
      <c r="BB126" s="151">
        <v>1</v>
      </c>
      <c r="BC126" s="151">
        <v>1</v>
      </c>
      <c r="BD126" s="151">
        <f>1+1</f>
        <v>2</v>
      </c>
    </row>
    <row r="127" spans="1:56" s="63" customFormat="1" ht="17.100000000000001" customHeight="1" x14ac:dyDescent="0.25">
      <c r="A127" s="143">
        <v>113</v>
      </c>
      <c r="B127" s="53" t="s">
        <v>306</v>
      </c>
      <c r="C127" s="152" t="s">
        <v>308</v>
      </c>
      <c r="D127" s="62" t="s">
        <v>300</v>
      </c>
      <c r="E127" s="62" t="s">
        <v>307</v>
      </c>
      <c r="F127" s="151">
        <v>1</v>
      </c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>
        <f t="shared" si="21"/>
        <v>1</v>
      </c>
      <c r="AA127" s="151"/>
      <c r="AB127" s="151"/>
      <c r="AC127" s="151"/>
      <c r="AD127" s="151"/>
      <c r="AE127" s="151">
        <f t="shared" si="22"/>
        <v>0</v>
      </c>
      <c r="AF127" s="151">
        <v>10</v>
      </c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>
        <f t="shared" si="23"/>
        <v>10</v>
      </c>
      <c r="AX127" s="151"/>
      <c r="AY127" s="151"/>
      <c r="AZ127" s="151">
        <v>2</v>
      </c>
      <c r="BA127" s="151">
        <v>52</v>
      </c>
      <c r="BB127" s="151">
        <v>1</v>
      </c>
      <c r="BC127" s="151">
        <v>1</v>
      </c>
      <c r="BD127" s="151">
        <v>1</v>
      </c>
    </row>
    <row r="128" spans="1:56" s="63" customFormat="1" ht="17.100000000000001" customHeight="1" x14ac:dyDescent="0.25">
      <c r="A128" s="143">
        <v>114</v>
      </c>
      <c r="B128" s="53" t="s">
        <v>309</v>
      </c>
      <c r="C128" s="152" t="s">
        <v>311</v>
      </c>
      <c r="D128" s="62" t="s">
        <v>300</v>
      </c>
      <c r="E128" s="62" t="s">
        <v>310</v>
      </c>
      <c r="F128" s="151">
        <v>3</v>
      </c>
      <c r="G128" s="151">
        <v>1</v>
      </c>
      <c r="H128" s="151">
        <v>1</v>
      </c>
      <c r="I128" s="151">
        <v>1</v>
      </c>
      <c r="J128" s="151">
        <v>1</v>
      </c>
      <c r="K128" s="151">
        <v>6</v>
      </c>
      <c r="L128" s="151">
        <v>1</v>
      </c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>
        <f t="shared" si="21"/>
        <v>14</v>
      </c>
      <c r="AA128" s="151"/>
      <c r="AB128" s="151"/>
      <c r="AC128" s="151"/>
      <c r="AD128" s="151"/>
      <c r="AE128" s="151">
        <f t="shared" si="22"/>
        <v>0</v>
      </c>
      <c r="AF128" s="151">
        <v>25</v>
      </c>
      <c r="AG128" s="151">
        <v>10</v>
      </c>
      <c r="AH128" s="151">
        <v>5</v>
      </c>
      <c r="AI128" s="151">
        <v>25</v>
      </c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>
        <f t="shared" si="23"/>
        <v>65</v>
      </c>
      <c r="AX128" s="151"/>
      <c r="AY128" s="151"/>
      <c r="AZ128" s="151">
        <v>8</v>
      </c>
      <c r="BA128" s="151">
        <v>372</v>
      </c>
      <c r="BB128" s="151">
        <v>2</v>
      </c>
      <c r="BC128" s="151">
        <v>5</v>
      </c>
      <c r="BD128" s="151">
        <v>3</v>
      </c>
    </row>
    <row r="129" spans="1:56" s="63" customFormat="1" ht="17.100000000000001" customHeight="1" x14ac:dyDescent="0.25">
      <c r="A129" s="143">
        <v>115</v>
      </c>
      <c r="B129" s="53" t="s">
        <v>313</v>
      </c>
      <c r="C129" s="152" t="s">
        <v>315</v>
      </c>
      <c r="D129" s="62" t="s">
        <v>312</v>
      </c>
      <c r="E129" s="62" t="s">
        <v>314</v>
      </c>
      <c r="F129" s="166">
        <v>10</v>
      </c>
      <c r="G129" s="166">
        <v>1</v>
      </c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>
        <f t="shared" si="21"/>
        <v>11</v>
      </c>
      <c r="AA129" s="166"/>
      <c r="AB129" s="166"/>
      <c r="AC129" s="166"/>
      <c r="AD129" s="166"/>
      <c r="AE129" s="166">
        <f t="shared" si="22"/>
        <v>0</v>
      </c>
      <c r="AF129" s="166">
        <v>50</v>
      </c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>
        <f t="shared" si="23"/>
        <v>50</v>
      </c>
      <c r="AX129" s="166"/>
      <c r="AY129" s="166"/>
      <c r="AZ129" s="166">
        <v>7</v>
      </c>
      <c r="BA129" s="166">
        <v>539</v>
      </c>
      <c r="BB129" s="166">
        <v>1</v>
      </c>
      <c r="BC129" s="166">
        <v>5</v>
      </c>
      <c r="BD129" s="166">
        <v>2</v>
      </c>
    </row>
    <row r="130" spans="1:56" s="63" customFormat="1" ht="17.100000000000001" customHeight="1" x14ac:dyDescent="0.25">
      <c r="A130" s="143" t="s">
        <v>1326</v>
      </c>
      <c r="B130" s="53" t="s">
        <v>1327</v>
      </c>
      <c r="C130" s="152" t="s">
        <v>315</v>
      </c>
      <c r="D130" s="62" t="s">
        <v>312</v>
      </c>
      <c r="E130" s="62" t="s">
        <v>314</v>
      </c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</row>
    <row r="131" spans="1:56" s="63" customFormat="1" ht="17.100000000000001" customHeight="1" x14ac:dyDescent="0.25">
      <c r="A131" s="143">
        <v>117</v>
      </c>
      <c r="B131" s="53" t="s">
        <v>316</v>
      </c>
      <c r="C131" s="152" t="s">
        <v>317</v>
      </c>
      <c r="D131" s="62" t="s">
        <v>312</v>
      </c>
      <c r="E131" s="62" t="s">
        <v>314</v>
      </c>
      <c r="F131" s="151">
        <v>1.5</v>
      </c>
      <c r="G131" s="151">
        <v>1</v>
      </c>
      <c r="H131" s="151">
        <v>1</v>
      </c>
      <c r="I131" s="151">
        <v>2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>
        <f>SUM(F131:Y131)</f>
        <v>5.5</v>
      </c>
      <c r="AA131" s="151"/>
      <c r="AB131" s="151"/>
      <c r="AC131" s="151"/>
      <c r="AD131" s="151"/>
      <c r="AE131" s="151">
        <f>SUM(AA131:AD131)</f>
        <v>0</v>
      </c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>
        <f>SUM(AF131:AV131)</f>
        <v>0</v>
      </c>
      <c r="AX131" s="151"/>
      <c r="AY131" s="151"/>
      <c r="AZ131" s="151">
        <v>3</v>
      </c>
      <c r="BA131" s="151">
        <v>138</v>
      </c>
      <c r="BB131" s="151">
        <v>1</v>
      </c>
      <c r="BC131" s="151">
        <v>1</v>
      </c>
      <c r="BD131" s="151">
        <v>1</v>
      </c>
    </row>
    <row r="132" spans="1:56" s="63" customFormat="1" ht="17.100000000000001" customHeight="1" x14ac:dyDescent="0.25">
      <c r="A132" s="143">
        <v>118</v>
      </c>
      <c r="B132" s="53" t="s">
        <v>318</v>
      </c>
      <c r="C132" s="152" t="s">
        <v>320</v>
      </c>
      <c r="D132" s="62" t="s">
        <v>312</v>
      </c>
      <c r="E132" s="62" t="s">
        <v>319</v>
      </c>
      <c r="F132" s="151">
        <v>1.5</v>
      </c>
      <c r="G132" s="151">
        <v>1</v>
      </c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>
        <f>SUM(F132:Y132)</f>
        <v>2.5</v>
      </c>
      <c r="AA132" s="151"/>
      <c r="AB132" s="151"/>
      <c r="AC132" s="151"/>
      <c r="AD132" s="151"/>
      <c r="AE132" s="151">
        <f>SUM(AA132:AD132)</f>
        <v>0</v>
      </c>
      <c r="AF132" s="151">
        <v>12</v>
      </c>
      <c r="AG132" s="151">
        <v>4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>
        <f>SUM(AF132:AV132)</f>
        <v>16</v>
      </c>
      <c r="AX132" s="151"/>
      <c r="AY132" s="151"/>
      <c r="AZ132" s="151">
        <v>1</v>
      </c>
      <c r="BA132" s="151">
        <f>59+16</f>
        <v>75</v>
      </c>
      <c r="BB132" s="151">
        <f>1+1</f>
        <v>2</v>
      </c>
      <c r="BC132" s="151">
        <f>1+1</f>
        <v>2</v>
      </c>
      <c r="BD132" s="151">
        <v>1</v>
      </c>
    </row>
    <row r="133" spans="1:56" s="63" customFormat="1" ht="17.100000000000001" customHeight="1" x14ac:dyDescent="0.25">
      <c r="A133" s="143">
        <v>119</v>
      </c>
      <c r="B133" s="53" t="s">
        <v>322</v>
      </c>
      <c r="C133" s="152" t="s">
        <v>324</v>
      </c>
      <c r="D133" s="62" t="s">
        <v>321</v>
      </c>
      <c r="E133" s="62" t="s">
        <v>323</v>
      </c>
      <c r="F133" s="166">
        <v>4</v>
      </c>
      <c r="G133" s="166"/>
      <c r="H133" s="166">
        <v>1</v>
      </c>
      <c r="I133" s="166">
        <v>1</v>
      </c>
      <c r="J133" s="166">
        <v>1</v>
      </c>
      <c r="K133" s="166">
        <v>1</v>
      </c>
      <c r="L133" s="166">
        <v>1</v>
      </c>
      <c r="M133" s="166">
        <v>1</v>
      </c>
      <c r="N133" s="166">
        <v>1</v>
      </c>
      <c r="O133" s="166">
        <v>1</v>
      </c>
      <c r="P133" s="166">
        <v>1.5</v>
      </c>
      <c r="Q133" s="166">
        <v>2</v>
      </c>
      <c r="R133" s="166">
        <v>25</v>
      </c>
      <c r="S133" s="166">
        <v>10</v>
      </c>
      <c r="T133" s="166">
        <v>1</v>
      </c>
      <c r="U133" s="166">
        <v>12</v>
      </c>
      <c r="V133" s="166"/>
      <c r="W133" s="166"/>
      <c r="X133" s="166"/>
      <c r="Y133" s="166"/>
      <c r="Z133" s="166">
        <f>SUM(F133:Y133)</f>
        <v>63.5</v>
      </c>
      <c r="AA133" s="166"/>
      <c r="AB133" s="166"/>
      <c r="AC133" s="166"/>
      <c r="AD133" s="166"/>
      <c r="AE133" s="166">
        <f>SUM(AA133:AD133)</f>
        <v>0</v>
      </c>
      <c r="AF133" s="166">
        <v>30</v>
      </c>
      <c r="AG133" s="166">
        <v>20</v>
      </c>
      <c r="AH133" s="166">
        <v>15</v>
      </c>
      <c r="AI133" s="166"/>
      <c r="AJ133" s="166"/>
      <c r="AK133" s="166">
        <v>8</v>
      </c>
      <c r="AL133" s="166">
        <v>5</v>
      </c>
      <c r="AM133" s="166">
        <v>10</v>
      </c>
      <c r="AN133" s="166">
        <v>10</v>
      </c>
      <c r="AO133" s="166"/>
      <c r="AP133" s="166"/>
      <c r="AQ133" s="166"/>
      <c r="AR133" s="166"/>
      <c r="AS133" s="166"/>
      <c r="AT133" s="166"/>
      <c r="AU133" s="166"/>
      <c r="AV133" s="166"/>
      <c r="AW133" s="166">
        <f>SUM(AF133:AV133)</f>
        <v>98</v>
      </c>
      <c r="AX133" s="166"/>
      <c r="AY133" s="166"/>
      <c r="AZ133" s="166">
        <v>22</v>
      </c>
      <c r="BA133" s="166">
        <f>1112+40</f>
        <v>1152</v>
      </c>
      <c r="BB133" s="166">
        <v>7</v>
      </c>
      <c r="BC133" s="166">
        <v>14</v>
      </c>
      <c r="BD133" s="166">
        <f>2+2</f>
        <v>4</v>
      </c>
    </row>
    <row r="134" spans="1:56" s="63" customFormat="1" ht="17.100000000000001" customHeight="1" x14ac:dyDescent="0.25">
      <c r="A134" s="143" t="s">
        <v>1328</v>
      </c>
      <c r="B134" s="53" t="s">
        <v>1329</v>
      </c>
      <c r="C134" s="152" t="s">
        <v>818</v>
      </c>
      <c r="D134" s="62" t="s">
        <v>321</v>
      </c>
      <c r="E134" s="62" t="s">
        <v>323</v>
      </c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</row>
    <row r="135" spans="1:56" s="63" customFormat="1" ht="17.100000000000001" customHeight="1" x14ac:dyDescent="0.25">
      <c r="A135" s="143">
        <v>120</v>
      </c>
      <c r="B135" s="53" t="s">
        <v>325</v>
      </c>
      <c r="C135" s="152" t="s">
        <v>326</v>
      </c>
      <c r="D135" s="62" t="s">
        <v>321</v>
      </c>
      <c r="E135" s="62" t="s">
        <v>323</v>
      </c>
      <c r="F135" s="151">
        <v>1</v>
      </c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>
        <f t="shared" ref="Z135:Z141" si="24">SUM(F135:Y135)</f>
        <v>1</v>
      </c>
      <c r="AA135" s="151"/>
      <c r="AB135" s="151"/>
      <c r="AC135" s="151"/>
      <c r="AD135" s="151"/>
      <c r="AE135" s="151">
        <f t="shared" ref="AE135:AE141" si="25">SUM(AA135:AD135)</f>
        <v>0</v>
      </c>
      <c r="AF135" s="151">
        <v>5</v>
      </c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>
        <f t="shared" ref="AW135:AW141" si="26">SUM(AF135:AV135)</f>
        <v>5</v>
      </c>
      <c r="AX135" s="151"/>
      <c r="AY135" s="151"/>
      <c r="AZ135" s="151">
        <v>1</v>
      </c>
      <c r="BA135" s="151">
        <v>22</v>
      </c>
      <c r="BB135" s="151">
        <v>1</v>
      </c>
      <c r="BC135" s="151">
        <v>1</v>
      </c>
      <c r="BD135" s="151">
        <v>0</v>
      </c>
    </row>
    <row r="136" spans="1:56" s="63" customFormat="1" ht="17.100000000000001" customHeight="1" x14ac:dyDescent="0.25">
      <c r="A136" s="143">
        <v>121</v>
      </c>
      <c r="B136" s="53" t="s">
        <v>327</v>
      </c>
      <c r="C136" s="152" t="s">
        <v>329</v>
      </c>
      <c r="D136" s="62" t="s">
        <v>321</v>
      </c>
      <c r="E136" s="62" t="s">
        <v>328</v>
      </c>
      <c r="F136" s="151">
        <v>1</v>
      </c>
      <c r="G136" s="151">
        <v>1</v>
      </c>
      <c r="H136" s="151">
        <v>1</v>
      </c>
      <c r="I136" s="151">
        <v>2</v>
      </c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>
        <f t="shared" si="24"/>
        <v>5</v>
      </c>
      <c r="AA136" s="151"/>
      <c r="AB136" s="151"/>
      <c r="AC136" s="151"/>
      <c r="AD136" s="151"/>
      <c r="AE136" s="151">
        <f t="shared" si="25"/>
        <v>0</v>
      </c>
      <c r="AF136" s="151">
        <v>30</v>
      </c>
      <c r="AG136" s="151">
        <v>15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>
        <f t="shared" si="26"/>
        <v>45</v>
      </c>
      <c r="AX136" s="151"/>
      <c r="AY136" s="151"/>
      <c r="AZ136" s="151">
        <v>4</v>
      </c>
      <c r="BA136" s="151">
        <v>196</v>
      </c>
      <c r="BB136" s="151">
        <v>2</v>
      </c>
      <c r="BC136" s="151">
        <v>3</v>
      </c>
      <c r="BD136" s="151">
        <v>1</v>
      </c>
    </row>
    <row r="137" spans="1:56" s="63" customFormat="1" ht="17.100000000000001" customHeight="1" x14ac:dyDescent="0.25">
      <c r="A137" s="143">
        <v>123</v>
      </c>
      <c r="B137" s="53" t="s">
        <v>330</v>
      </c>
      <c r="C137" s="152" t="s">
        <v>332</v>
      </c>
      <c r="D137" s="62" t="s">
        <v>48</v>
      </c>
      <c r="E137" s="62" t="s">
        <v>331</v>
      </c>
      <c r="F137" s="151">
        <v>1.5</v>
      </c>
      <c r="G137" s="151">
        <v>1</v>
      </c>
      <c r="H137" s="151">
        <v>6</v>
      </c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>
        <f t="shared" si="24"/>
        <v>8.5</v>
      </c>
      <c r="AA137" s="151">
        <v>18</v>
      </c>
      <c r="AB137" s="151">
        <v>18</v>
      </c>
      <c r="AC137" s="151"/>
      <c r="AD137" s="151"/>
      <c r="AE137" s="151">
        <f t="shared" si="25"/>
        <v>36</v>
      </c>
      <c r="AF137" s="151">
        <v>20</v>
      </c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>
        <f t="shared" si="26"/>
        <v>20</v>
      </c>
      <c r="AX137" s="151"/>
      <c r="AY137" s="151"/>
      <c r="AZ137" s="151">
        <v>6</v>
      </c>
      <c r="BA137" s="151">
        <v>198</v>
      </c>
      <c r="BB137" s="151">
        <v>1</v>
      </c>
      <c r="BC137" s="151">
        <v>2</v>
      </c>
      <c r="BD137" s="151">
        <v>2</v>
      </c>
    </row>
    <row r="138" spans="1:56" s="63" customFormat="1" ht="17.100000000000001" customHeight="1" x14ac:dyDescent="0.25">
      <c r="A138" s="143">
        <v>124</v>
      </c>
      <c r="B138" s="53" t="s">
        <v>333</v>
      </c>
      <c r="C138" s="152" t="s">
        <v>335</v>
      </c>
      <c r="D138" s="62" t="s">
        <v>321</v>
      </c>
      <c r="E138" s="62" t="s">
        <v>334</v>
      </c>
      <c r="F138" s="151">
        <v>1</v>
      </c>
      <c r="G138" s="151">
        <v>1</v>
      </c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>
        <f t="shared" si="24"/>
        <v>2</v>
      </c>
      <c r="AA138" s="151"/>
      <c r="AB138" s="151"/>
      <c r="AC138" s="151"/>
      <c r="AD138" s="151"/>
      <c r="AE138" s="151">
        <f t="shared" si="25"/>
        <v>0</v>
      </c>
      <c r="AF138" s="151">
        <v>20</v>
      </c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>
        <f t="shared" si="26"/>
        <v>20</v>
      </c>
      <c r="AX138" s="151"/>
      <c r="AY138" s="151"/>
      <c r="AZ138" s="151">
        <v>3</v>
      </c>
      <c r="BA138" s="151">
        <v>142</v>
      </c>
      <c r="BB138" s="151">
        <v>1</v>
      </c>
      <c r="BC138" s="151">
        <v>1</v>
      </c>
      <c r="BD138" s="151">
        <v>1</v>
      </c>
    </row>
    <row r="139" spans="1:56" s="63" customFormat="1" ht="17.100000000000001" customHeight="1" x14ac:dyDescent="0.25">
      <c r="A139" s="143">
        <v>125</v>
      </c>
      <c r="B139" s="53" t="s">
        <v>337</v>
      </c>
      <c r="C139" s="152"/>
      <c r="D139" s="62" t="s">
        <v>336</v>
      </c>
      <c r="E139" s="62" t="s">
        <v>338</v>
      </c>
      <c r="F139" s="151">
        <v>1</v>
      </c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>
        <f t="shared" si="24"/>
        <v>1</v>
      </c>
      <c r="AA139" s="151"/>
      <c r="AB139" s="151"/>
      <c r="AC139" s="151"/>
      <c r="AD139" s="151"/>
      <c r="AE139" s="151">
        <f t="shared" si="25"/>
        <v>0</v>
      </c>
      <c r="AF139" s="151">
        <v>15</v>
      </c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>
        <f t="shared" si="26"/>
        <v>15</v>
      </c>
      <c r="AX139" s="151"/>
      <c r="AY139" s="151"/>
      <c r="AZ139" s="151">
        <v>2</v>
      </c>
      <c r="BA139" s="151">
        <v>100</v>
      </c>
      <c r="BB139" s="151">
        <v>1</v>
      </c>
      <c r="BC139" s="151">
        <v>1</v>
      </c>
      <c r="BD139" s="151">
        <v>0</v>
      </c>
    </row>
    <row r="140" spans="1:56" s="63" customFormat="1" ht="17.100000000000001" customHeight="1" x14ac:dyDescent="0.25">
      <c r="A140" s="143">
        <v>126</v>
      </c>
      <c r="B140" s="53" t="s">
        <v>339</v>
      </c>
      <c r="C140" s="152" t="s">
        <v>341</v>
      </c>
      <c r="D140" s="62" t="s">
        <v>336</v>
      </c>
      <c r="E140" s="62" t="s">
        <v>340</v>
      </c>
      <c r="F140" s="151">
        <v>1</v>
      </c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>
        <f t="shared" si="24"/>
        <v>1</v>
      </c>
      <c r="AA140" s="151"/>
      <c r="AB140" s="151"/>
      <c r="AC140" s="151"/>
      <c r="AD140" s="151"/>
      <c r="AE140" s="151">
        <f t="shared" si="25"/>
        <v>0</v>
      </c>
      <c r="AF140" s="151">
        <v>10</v>
      </c>
      <c r="AG140" s="151">
        <v>8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>
        <f t="shared" si="26"/>
        <v>18</v>
      </c>
      <c r="AX140" s="151"/>
      <c r="AY140" s="151"/>
      <c r="AZ140" s="151">
        <v>2</v>
      </c>
      <c r="BA140" s="151">
        <v>85</v>
      </c>
      <c r="BB140" s="151">
        <v>0</v>
      </c>
      <c r="BC140" s="151">
        <v>1</v>
      </c>
      <c r="BD140" s="151">
        <v>1</v>
      </c>
    </row>
    <row r="141" spans="1:56" s="63" customFormat="1" ht="17.100000000000001" customHeight="1" x14ac:dyDescent="0.25">
      <c r="A141" s="143">
        <v>127</v>
      </c>
      <c r="B141" s="53" t="s">
        <v>342</v>
      </c>
      <c r="C141" s="152" t="s">
        <v>344</v>
      </c>
      <c r="D141" s="62" t="s">
        <v>336</v>
      </c>
      <c r="E141" s="62" t="s">
        <v>343</v>
      </c>
      <c r="F141" s="151">
        <v>6</v>
      </c>
      <c r="G141" s="151">
        <v>1</v>
      </c>
      <c r="H141" s="151">
        <v>1</v>
      </c>
      <c r="I141" s="151">
        <v>1</v>
      </c>
      <c r="J141" s="151">
        <v>30</v>
      </c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>
        <f t="shared" si="24"/>
        <v>39</v>
      </c>
      <c r="AA141" s="151"/>
      <c r="AB141" s="151"/>
      <c r="AC141" s="151"/>
      <c r="AD141" s="151"/>
      <c r="AE141" s="151">
        <f t="shared" si="25"/>
        <v>0</v>
      </c>
      <c r="AF141" s="151">
        <v>10</v>
      </c>
      <c r="AG141" s="151">
        <v>25</v>
      </c>
      <c r="AH141" s="151">
        <v>30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>
        <f t="shared" si="26"/>
        <v>65</v>
      </c>
      <c r="AX141" s="151"/>
      <c r="AY141" s="151"/>
      <c r="AZ141" s="151">
        <v>11</v>
      </c>
      <c r="BA141" s="151">
        <v>588</v>
      </c>
      <c r="BB141" s="151">
        <v>1</v>
      </c>
      <c r="BC141" s="151">
        <v>4</v>
      </c>
      <c r="BD141" s="151">
        <v>4</v>
      </c>
    </row>
    <row r="142" spans="1:56" s="63" customFormat="1" ht="17.100000000000001" customHeight="1" x14ac:dyDescent="0.25">
      <c r="A142" s="143" t="s">
        <v>1330</v>
      </c>
      <c r="B142" s="53" t="s">
        <v>1331</v>
      </c>
      <c r="C142" s="152" t="s">
        <v>1379</v>
      </c>
      <c r="D142" s="62" t="s">
        <v>336</v>
      </c>
      <c r="E142" s="62" t="s">
        <v>343</v>
      </c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</row>
    <row r="143" spans="1:56" s="63" customFormat="1" ht="17.100000000000001" customHeight="1" x14ac:dyDescent="0.25">
      <c r="A143" s="143" t="s">
        <v>1332</v>
      </c>
      <c r="B143" s="53" t="s">
        <v>1333</v>
      </c>
      <c r="C143" s="152" t="s">
        <v>1379</v>
      </c>
      <c r="D143" s="62" t="s">
        <v>336</v>
      </c>
      <c r="E143" s="62" t="s">
        <v>343</v>
      </c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</row>
    <row r="144" spans="1:56" s="63" customFormat="1" ht="17.100000000000001" customHeight="1" x14ac:dyDescent="0.25">
      <c r="A144" s="143">
        <v>128</v>
      </c>
      <c r="B144" s="53" t="s">
        <v>345</v>
      </c>
      <c r="C144" s="152" t="s">
        <v>346</v>
      </c>
      <c r="D144" s="62" t="s">
        <v>336</v>
      </c>
      <c r="E144" s="62" t="s">
        <v>338</v>
      </c>
      <c r="F144" s="151">
        <v>1</v>
      </c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>
        <f>SUM(F144:Y144)</f>
        <v>1</v>
      </c>
      <c r="AA144" s="151"/>
      <c r="AB144" s="151"/>
      <c r="AC144" s="151"/>
      <c r="AD144" s="151"/>
      <c r="AE144" s="151">
        <f>SUM(AA144:AD144)</f>
        <v>0</v>
      </c>
      <c r="AF144" s="151">
        <v>10</v>
      </c>
      <c r="AG144" s="151">
        <v>15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>
        <f>SUM(AF144:AV144)</f>
        <v>25</v>
      </c>
      <c r="AX144" s="151"/>
      <c r="AY144" s="151"/>
      <c r="AZ144" s="151">
        <v>2</v>
      </c>
      <c r="BA144" s="151">
        <v>106</v>
      </c>
      <c r="BB144" s="151">
        <v>1</v>
      </c>
      <c r="BC144" s="151">
        <v>0</v>
      </c>
      <c r="BD144" s="151">
        <v>0</v>
      </c>
    </row>
    <row r="145" spans="1:56" s="63" customFormat="1" ht="17.100000000000001" customHeight="1" x14ac:dyDescent="0.25">
      <c r="A145" s="143">
        <v>130</v>
      </c>
      <c r="B145" s="53" t="s">
        <v>347</v>
      </c>
      <c r="C145" s="152" t="s">
        <v>348</v>
      </c>
      <c r="D145" s="62" t="s">
        <v>336</v>
      </c>
      <c r="E145" s="62" t="s">
        <v>343</v>
      </c>
      <c r="F145" s="151">
        <v>1</v>
      </c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>
        <f>SUM(F145:Y145)</f>
        <v>1</v>
      </c>
      <c r="AA145" s="151"/>
      <c r="AB145" s="151"/>
      <c r="AC145" s="151"/>
      <c r="AD145" s="151"/>
      <c r="AE145" s="151">
        <f>SUM(AA145:AD145)</f>
        <v>0</v>
      </c>
      <c r="AF145" s="151">
        <v>12</v>
      </c>
      <c r="AG145" s="151">
        <v>10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>
        <f>SUM(AF145:AV145)</f>
        <v>22</v>
      </c>
      <c r="AX145" s="151"/>
      <c r="AY145" s="151"/>
      <c r="AZ145" s="151">
        <v>2</v>
      </c>
      <c r="BA145" s="151">
        <v>87</v>
      </c>
      <c r="BB145" s="151">
        <v>1</v>
      </c>
      <c r="BC145" s="151">
        <v>0</v>
      </c>
      <c r="BD145" s="151">
        <v>1</v>
      </c>
    </row>
    <row r="146" spans="1:56" s="63" customFormat="1" ht="17.100000000000001" customHeight="1" x14ac:dyDescent="0.25">
      <c r="A146" s="143">
        <v>131</v>
      </c>
      <c r="B146" s="53" t="s">
        <v>350</v>
      </c>
      <c r="C146" s="152" t="s">
        <v>352</v>
      </c>
      <c r="D146" s="62" t="s">
        <v>349</v>
      </c>
      <c r="E146" s="62" t="s">
        <v>351</v>
      </c>
      <c r="F146" s="151">
        <f>4+1</f>
        <v>5</v>
      </c>
      <c r="G146" s="151">
        <f>15+5</f>
        <v>20</v>
      </c>
      <c r="H146" s="151">
        <f>10+5</f>
        <v>15</v>
      </c>
      <c r="I146" s="151">
        <v>2</v>
      </c>
      <c r="J146" s="151">
        <v>1</v>
      </c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>
        <f>SUM(F146:Y146)</f>
        <v>43</v>
      </c>
      <c r="AA146" s="151"/>
      <c r="AB146" s="151"/>
      <c r="AC146" s="151"/>
      <c r="AD146" s="151"/>
      <c r="AE146" s="151">
        <f>SUM(AA146:AD146)</f>
        <v>0</v>
      </c>
      <c r="AF146" s="151">
        <v>35</v>
      </c>
      <c r="AG146" s="151">
        <v>20</v>
      </c>
      <c r="AH146" s="151">
        <v>25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>
        <f>SUM(AF146:AV146)</f>
        <v>80</v>
      </c>
      <c r="AX146" s="151"/>
      <c r="AY146" s="151"/>
      <c r="AZ146" s="151">
        <v>6</v>
      </c>
      <c r="BA146" s="151">
        <v>494</v>
      </c>
      <c r="BB146" s="151">
        <v>2</v>
      </c>
      <c r="BC146" s="151">
        <v>3</v>
      </c>
      <c r="BD146" s="151">
        <v>3</v>
      </c>
    </row>
    <row r="147" spans="1:56" s="63" customFormat="1" ht="17.100000000000001" customHeight="1" x14ac:dyDescent="0.25">
      <c r="A147" s="143">
        <v>132</v>
      </c>
      <c r="B147" s="53" t="s">
        <v>353</v>
      </c>
      <c r="C147" s="152" t="s">
        <v>354</v>
      </c>
      <c r="D147" s="62" t="s">
        <v>349</v>
      </c>
      <c r="E147" s="62" t="s">
        <v>351</v>
      </c>
      <c r="F147" s="166">
        <v>25</v>
      </c>
      <c r="G147" s="166">
        <v>1</v>
      </c>
      <c r="H147" s="166">
        <v>1</v>
      </c>
      <c r="I147" s="166">
        <v>1</v>
      </c>
      <c r="J147" s="166">
        <v>1</v>
      </c>
      <c r="K147" s="166">
        <v>1</v>
      </c>
      <c r="L147" s="166">
        <v>1</v>
      </c>
      <c r="M147" s="166">
        <v>1</v>
      </c>
      <c r="N147" s="166">
        <v>1</v>
      </c>
      <c r="O147" s="166">
        <v>8</v>
      </c>
      <c r="P147" s="166">
        <v>2</v>
      </c>
      <c r="Q147" s="166"/>
      <c r="R147" s="166"/>
      <c r="S147" s="166"/>
      <c r="T147" s="166"/>
      <c r="U147" s="166"/>
      <c r="V147" s="166"/>
      <c r="W147" s="166"/>
      <c r="X147" s="166"/>
      <c r="Y147" s="166"/>
      <c r="Z147" s="166">
        <f>SUM(F147:Y147)</f>
        <v>43</v>
      </c>
      <c r="AA147" s="166"/>
      <c r="AB147" s="166"/>
      <c r="AC147" s="166"/>
      <c r="AD147" s="166"/>
      <c r="AE147" s="166">
        <f>SUM(AA147:AD147)</f>
        <v>0</v>
      </c>
      <c r="AF147" s="166">
        <v>22.5</v>
      </c>
      <c r="AG147" s="166">
        <v>20</v>
      </c>
      <c r="AH147" s="166">
        <f>10+14</f>
        <v>24</v>
      </c>
      <c r="AI147" s="166">
        <v>10</v>
      </c>
      <c r="AJ147" s="166">
        <v>6</v>
      </c>
      <c r="AK147" s="166">
        <v>5</v>
      </c>
      <c r="AL147" s="166">
        <v>5</v>
      </c>
      <c r="AM147" s="166">
        <v>15</v>
      </c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>
        <f>SUM(AF147:AV147)</f>
        <v>107.5</v>
      </c>
      <c r="AX147" s="166"/>
      <c r="AY147" s="166"/>
      <c r="AZ147" s="166">
        <f>12+2</f>
        <v>14</v>
      </c>
      <c r="BA147" s="166">
        <f>633+198</f>
        <v>831</v>
      </c>
      <c r="BB147" s="166">
        <f>2+2</f>
        <v>4</v>
      </c>
      <c r="BC147" s="166">
        <f>11+2</f>
        <v>13</v>
      </c>
      <c r="BD147" s="166">
        <f>6+1</f>
        <v>7</v>
      </c>
    </row>
    <row r="148" spans="1:56" s="63" customFormat="1" ht="17.100000000000001" customHeight="1" x14ac:dyDescent="0.25">
      <c r="A148" s="143" t="s">
        <v>1334</v>
      </c>
      <c r="B148" s="53" t="s">
        <v>1335</v>
      </c>
      <c r="C148" s="152" t="s">
        <v>1378</v>
      </c>
      <c r="D148" s="62" t="s">
        <v>349</v>
      </c>
      <c r="E148" s="62" t="s">
        <v>351</v>
      </c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</row>
    <row r="149" spans="1:56" s="63" customFormat="1" ht="17.100000000000001" customHeight="1" x14ac:dyDescent="0.25">
      <c r="A149" s="143">
        <v>133</v>
      </c>
      <c r="B149" s="53" t="s">
        <v>356</v>
      </c>
      <c r="C149" s="152" t="s">
        <v>358</v>
      </c>
      <c r="D149" s="62" t="s">
        <v>355</v>
      </c>
      <c r="E149" s="62" t="s">
        <v>357</v>
      </c>
      <c r="F149" s="166">
        <v>6</v>
      </c>
      <c r="G149" s="166">
        <v>1</v>
      </c>
      <c r="H149" s="166">
        <v>1</v>
      </c>
      <c r="I149" s="166">
        <v>1.5</v>
      </c>
      <c r="J149" s="166">
        <v>2</v>
      </c>
      <c r="K149" s="166">
        <v>2</v>
      </c>
      <c r="L149" s="166">
        <v>40</v>
      </c>
      <c r="M149" s="166">
        <v>20</v>
      </c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>
        <f>SUM(F149:Y149)</f>
        <v>73.5</v>
      </c>
      <c r="AA149" s="166"/>
      <c r="AB149" s="166"/>
      <c r="AC149" s="166"/>
      <c r="AD149" s="166"/>
      <c r="AE149" s="166">
        <f>SUM(AA149:AD149)</f>
        <v>0</v>
      </c>
      <c r="AF149" s="166">
        <v>60</v>
      </c>
      <c r="AG149" s="166">
        <v>20</v>
      </c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>
        <f>SUM(AF149:AV149)</f>
        <v>80</v>
      </c>
      <c r="AX149" s="166"/>
      <c r="AY149" s="166"/>
      <c r="AZ149" s="166">
        <v>12</v>
      </c>
      <c r="BA149" s="166">
        <f>1036+5</f>
        <v>1041</v>
      </c>
      <c r="BB149" s="166">
        <v>1</v>
      </c>
      <c r="BC149" s="166">
        <v>3</v>
      </c>
      <c r="BD149" s="166">
        <v>8</v>
      </c>
    </row>
    <row r="150" spans="1:56" s="63" customFormat="1" ht="17.100000000000001" customHeight="1" x14ac:dyDescent="0.25">
      <c r="A150" s="143" t="s">
        <v>1336</v>
      </c>
      <c r="B150" s="53" t="s">
        <v>370</v>
      </c>
      <c r="C150" s="152" t="s">
        <v>358</v>
      </c>
      <c r="D150" s="62" t="s">
        <v>355</v>
      </c>
      <c r="E150" s="62" t="s">
        <v>357</v>
      </c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</row>
    <row r="151" spans="1:56" s="63" customFormat="1" ht="17.100000000000001" customHeight="1" x14ac:dyDescent="0.25">
      <c r="A151" s="143" t="s">
        <v>1337</v>
      </c>
      <c r="B151" s="53" t="s">
        <v>1285</v>
      </c>
      <c r="C151" s="152" t="s">
        <v>358</v>
      </c>
      <c r="D151" s="62" t="s">
        <v>355</v>
      </c>
      <c r="E151" s="62" t="s">
        <v>357</v>
      </c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</row>
    <row r="152" spans="1:56" s="63" customFormat="1" ht="17.100000000000001" customHeight="1" x14ac:dyDescent="0.25">
      <c r="A152" s="143">
        <v>134</v>
      </c>
      <c r="B152" s="53" t="s">
        <v>359</v>
      </c>
      <c r="C152" s="152" t="s">
        <v>360</v>
      </c>
      <c r="D152" s="62" t="s">
        <v>355</v>
      </c>
      <c r="E152" s="62" t="s">
        <v>357</v>
      </c>
      <c r="F152" s="151">
        <v>1</v>
      </c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>
        <f>SUM(F152:Y152)</f>
        <v>1</v>
      </c>
      <c r="AA152" s="151"/>
      <c r="AB152" s="151"/>
      <c r="AC152" s="151"/>
      <c r="AD152" s="151"/>
      <c r="AE152" s="151">
        <f>SUM(AA152:AD152)</f>
        <v>0</v>
      </c>
      <c r="AF152" s="151">
        <v>15</v>
      </c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>
        <f>SUM(AF152:AV152)</f>
        <v>15</v>
      </c>
      <c r="AX152" s="151"/>
      <c r="AY152" s="151"/>
      <c r="AZ152" s="151">
        <v>1</v>
      </c>
      <c r="BA152" s="151">
        <v>77</v>
      </c>
      <c r="BB152" s="151">
        <v>1</v>
      </c>
      <c r="BC152" s="151">
        <v>1</v>
      </c>
      <c r="BD152" s="151">
        <v>1</v>
      </c>
    </row>
    <row r="153" spans="1:56" s="63" customFormat="1" ht="17.100000000000001" customHeight="1" x14ac:dyDescent="0.25">
      <c r="A153" s="143">
        <v>136</v>
      </c>
      <c r="B153" s="53" t="s">
        <v>361</v>
      </c>
      <c r="C153" s="152" t="s">
        <v>363</v>
      </c>
      <c r="D153" s="62" t="s">
        <v>355</v>
      </c>
      <c r="E153" s="62" t="s">
        <v>362</v>
      </c>
      <c r="F153" s="151">
        <v>20</v>
      </c>
      <c r="G153" s="151">
        <v>1</v>
      </c>
      <c r="H153" s="151">
        <v>1</v>
      </c>
      <c r="I153" s="151">
        <v>1</v>
      </c>
      <c r="J153" s="151">
        <v>1</v>
      </c>
      <c r="K153" s="151">
        <v>1</v>
      </c>
      <c r="L153" s="151">
        <v>1</v>
      </c>
      <c r="M153" s="151">
        <v>1</v>
      </c>
      <c r="N153" s="151">
        <v>1</v>
      </c>
      <c r="O153" s="151">
        <v>1</v>
      </c>
      <c r="P153" s="151">
        <v>1</v>
      </c>
      <c r="Q153" s="151">
        <v>2</v>
      </c>
      <c r="R153" s="151"/>
      <c r="S153" s="151"/>
      <c r="T153" s="151"/>
      <c r="U153" s="151"/>
      <c r="V153" s="151"/>
      <c r="W153" s="151"/>
      <c r="X153" s="151"/>
      <c r="Y153" s="151"/>
      <c r="Z153" s="151">
        <f>SUM(F153:Y153)</f>
        <v>32</v>
      </c>
      <c r="AA153" s="151"/>
      <c r="AB153" s="151"/>
      <c r="AC153" s="151"/>
      <c r="AD153" s="151"/>
      <c r="AE153" s="151">
        <f>SUM(AA153:AD153)</f>
        <v>0</v>
      </c>
      <c r="AF153" s="151">
        <v>50</v>
      </c>
      <c r="AG153" s="151">
        <v>22.5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>
        <f>SUM(AF153:AV153)</f>
        <v>72.5</v>
      </c>
      <c r="AX153" s="151"/>
      <c r="AY153" s="151"/>
      <c r="AZ153" s="151">
        <v>11</v>
      </c>
      <c r="BA153" s="151">
        <v>654</v>
      </c>
      <c r="BB153" s="151">
        <v>1</v>
      </c>
      <c r="BC153" s="151">
        <v>5</v>
      </c>
      <c r="BD153" s="151">
        <v>1</v>
      </c>
    </row>
    <row r="154" spans="1:56" s="63" customFormat="1" ht="17.100000000000001" customHeight="1" x14ac:dyDescent="0.25">
      <c r="A154" s="143">
        <v>137</v>
      </c>
      <c r="B154" s="53" t="s">
        <v>365</v>
      </c>
      <c r="C154" s="152" t="s">
        <v>367</v>
      </c>
      <c r="D154" s="62" t="s">
        <v>364</v>
      </c>
      <c r="E154" s="62" t="s">
        <v>366</v>
      </c>
      <c r="F154" s="166">
        <v>80</v>
      </c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>
        <f>SUM(F154:Y154)</f>
        <v>80</v>
      </c>
      <c r="AA154" s="166">
        <v>160</v>
      </c>
      <c r="AB154" s="166"/>
      <c r="AC154" s="166"/>
      <c r="AD154" s="166"/>
      <c r="AE154" s="166">
        <f>SUM(AA154:AD154)</f>
        <v>160</v>
      </c>
      <c r="AF154" s="166">
        <v>50</v>
      </c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>
        <f>SUM(AF154:AV154)</f>
        <v>50</v>
      </c>
      <c r="AX154" s="166"/>
      <c r="AY154" s="166"/>
      <c r="AZ154" s="166">
        <v>13</v>
      </c>
      <c r="BA154" s="166">
        <f>968+455</f>
        <v>1423</v>
      </c>
      <c r="BB154" s="166">
        <v>2</v>
      </c>
      <c r="BC154" s="166">
        <v>8</v>
      </c>
      <c r="BD154" s="166">
        <v>5</v>
      </c>
    </row>
    <row r="155" spans="1:56" s="63" customFormat="1" ht="17.100000000000001" customHeight="1" x14ac:dyDescent="0.25">
      <c r="A155" s="143" t="s">
        <v>1338</v>
      </c>
      <c r="B155" s="53" t="s">
        <v>1339</v>
      </c>
      <c r="C155" s="152" t="s">
        <v>1377</v>
      </c>
      <c r="D155" s="62" t="s">
        <v>364</v>
      </c>
      <c r="E155" s="62" t="s">
        <v>366</v>
      </c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</row>
    <row r="156" spans="1:56" s="63" customFormat="1" ht="17.100000000000001" customHeight="1" x14ac:dyDescent="0.25">
      <c r="A156" s="143">
        <v>138</v>
      </c>
      <c r="B156" s="53" t="s">
        <v>368</v>
      </c>
      <c r="C156" s="152" t="s">
        <v>369</v>
      </c>
      <c r="D156" s="62" t="s">
        <v>56</v>
      </c>
      <c r="E156" s="62" t="s">
        <v>177</v>
      </c>
      <c r="F156" s="151">
        <v>20</v>
      </c>
      <c r="G156" s="151">
        <v>1</v>
      </c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>
        <f t="shared" ref="Z156:Z167" si="27">SUM(F156:Y156)</f>
        <v>21</v>
      </c>
      <c r="AA156" s="151"/>
      <c r="AB156" s="151"/>
      <c r="AC156" s="151"/>
      <c r="AD156" s="151"/>
      <c r="AE156" s="151">
        <f t="shared" ref="AE156:AE167" si="28">SUM(AA156:AD156)</f>
        <v>0</v>
      </c>
      <c r="AF156" s="151">
        <v>15</v>
      </c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>
        <f t="shared" ref="AW156:AW167" si="29">SUM(AF156:AV156)</f>
        <v>15</v>
      </c>
      <c r="AX156" s="151"/>
      <c r="AY156" s="151"/>
      <c r="AZ156" s="151">
        <v>5</v>
      </c>
      <c r="BA156" s="151">
        <v>224</v>
      </c>
      <c r="BB156" s="151">
        <v>1</v>
      </c>
      <c r="BC156" s="151">
        <v>2</v>
      </c>
      <c r="BD156" s="151">
        <v>0</v>
      </c>
    </row>
    <row r="157" spans="1:56" s="63" customFormat="1" ht="17.100000000000001" customHeight="1" x14ac:dyDescent="0.25">
      <c r="A157" s="143">
        <v>139</v>
      </c>
      <c r="B157" s="53" t="s">
        <v>370</v>
      </c>
      <c r="C157" s="152" t="s">
        <v>372</v>
      </c>
      <c r="D157" s="62" t="s">
        <v>364</v>
      </c>
      <c r="E157" s="62" t="s">
        <v>371</v>
      </c>
      <c r="F157" s="151">
        <v>1.5</v>
      </c>
      <c r="G157" s="151">
        <v>1</v>
      </c>
      <c r="H157" s="151">
        <v>1</v>
      </c>
      <c r="I157" s="151">
        <v>1</v>
      </c>
      <c r="J157" s="151">
        <v>1.5</v>
      </c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>
        <f t="shared" si="27"/>
        <v>6</v>
      </c>
      <c r="AA157" s="151"/>
      <c r="AB157" s="151"/>
      <c r="AC157" s="151"/>
      <c r="AD157" s="151"/>
      <c r="AE157" s="151">
        <f t="shared" si="28"/>
        <v>0</v>
      </c>
      <c r="AF157" s="151">
        <v>20</v>
      </c>
      <c r="AG157" s="151">
        <v>12</v>
      </c>
      <c r="AH157" s="151">
        <v>10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>
        <f t="shared" si="29"/>
        <v>42</v>
      </c>
      <c r="AX157" s="151"/>
      <c r="AY157" s="151"/>
      <c r="AZ157" s="151">
        <v>5</v>
      </c>
      <c r="BA157" s="151">
        <v>262</v>
      </c>
      <c r="BB157" s="151">
        <v>1</v>
      </c>
      <c r="BC157" s="151">
        <v>1</v>
      </c>
      <c r="BD157" s="151">
        <v>4</v>
      </c>
    </row>
    <row r="158" spans="1:56" s="63" customFormat="1" ht="17.100000000000001" customHeight="1" x14ac:dyDescent="0.25">
      <c r="A158" s="143">
        <v>140</v>
      </c>
      <c r="B158" s="53" t="s">
        <v>373</v>
      </c>
      <c r="C158" s="152" t="s">
        <v>375</v>
      </c>
      <c r="D158" s="62" t="s">
        <v>364</v>
      </c>
      <c r="E158" s="62" t="s">
        <v>374</v>
      </c>
      <c r="F158" s="151">
        <v>1</v>
      </c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>
        <f t="shared" si="27"/>
        <v>1</v>
      </c>
      <c r="AA158" s="151"/>
      <c r="AB158" s="151"/>
      <c r="AC158" s="151"/>
      <c r="AD158" s="151"/>
      <c r="AE158" s="151">
        <f t="shared" si="28"/>
        <v>0</v>
      </c>
      <c r="AF158" s="151">
        <v>10</v>
      </c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>
        <f t="shared" si="29"/>
        <v>10</v>
      </c>
      <c r="AX158" s="151"/>
      <c r="AY158" s="151"/>
      <c r="AZ158" s="151">
        <v>2</v>
      </c>
      <c r="BA158" s="151">
        <v>40</v>
      </c>
      <c r="BB158" s="151">
        <v>1</v>
      </c>
      <c r="BC158" s="151">
        <v>1</v>
      </c>
      <c r="BD158" s="151">
        <v>1</v>
      </c>
    </row>
    <row r="159" spans="1:56" s="63" customFormat="1" ht="17.100000000000001" customHeight="1" x14ac:dyDescent="0.25">
      <c r="A159" s="143">
        <v>141</v>
      </c>
      <c r="B159" s="53" t="s">
        <v>376</v>
      </c>
      <c r="C159" s="152" t="s">
        <v>378</v>
      </c>
      <c r="D159" s="62" t="s">
        <v>364</v>
      </c>
      <c r="E159" s="62" t="s">
        <v>377</v>
      </c>
      <c r="F159" s="151">
        <v>8</v>
      </c>
      <c r="G159" s="151">
        <v>1</v>
      </c>
      <c r="H159" s="151">
        <v>1</v>
      </c>
      <c r="I159" s="151">
        <v>1</v>
      </c>
      <c r="J159" s="151">
        <v>1</v>
      </c>
      <c r="K159" s="151">
        <v>1</v>
      </c>
      <c r="L159" s="151">
        <v>1</v>
      </c>
      <c r="M159" s="151">
        <v>1</v>
      </c>
      <c r="N159" s="151">
        <v>1</v>
      </c>
      <c r="O159" s="151">
        <v>1</v>
      </c>
      <c r="P159" s="151">
        <v>1.5</v>
      </c>
      <c r="Q159" s="151"/>
      <c r="R159" s="151"/>
      <c r="S159" s="151"/>
      <c r="T159" s="151"/>
      <c r="U159" s="151"/>
      <c r="V159" s="151"/>
      <c r="W159" s="151"/>
      <c r="X159" s="151"/>
      <c r="Y159" s="151"/>
      <c r="Z159" s="151">
        <f t="shared" si="27"/>
        <v>18.5</v>
      </c>
      <c r="AA159" s="151"/>
      <c r="AB159" s="151"/>
      <c r="AC159" s="151"/>
      <c r="AD159" s="151"/>
      <c r="AE159" s="151">
        <f t="shared" si="28"/>
        <v>0</v>
      </c>
      <c r="AF159" s="151">
        <v>45</v>
      </c>
      <c r="AG159" s="151">
        <v>30</v>
      </c>
      <c r="AH159" s="151">
        <v>8</v>
      </c>
      <c r="AI159" s="151">
        <v>20</v>
      </c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>
        <f t="shared" si="29"/>
        <v>103</v>
      </c>
      <c r="AX159" s="151"/>
      <c r="AY159" s="151"/>
      <c r="AZ159" s="151">
        <v>12</v>
      </c>
      <c r="BA159" s="151">
        <v>664</v>
      </c>
      <c r="BB159" s="151">
        <v>1</v>
      </c>
      <c r="BC159" s="151">
        <v>2</v>
      </c>
      <c r="BD159" s="151">
        <v>4</v>
      </c>
    </row>
    <row r="160" spans="1:56" s="63" customFormat="1" ht="17.100000000000001" customHeight="1" x14ac:dyDescent="0.25">
      <c r="A160" s="143">
        <v>142</v>
      </c>
      <c r="B160" s="53" t="s">
        <v>379</v>
      </c>
      <c r="C160" s="152" t="s">
        <v>381</v>
      </c>
      <c r="D160" s="62" t="s">
        <v>364</v>
      </c>
      <c r="E160" s="62" t="s">
        <v>380</v>
      </c>
      <c r="F160" s="151">
        <v>4</v>
      </c>
      <c r="G160" s="151">
        <v>1</v>
      </c>
      <c r="H160" s="151">
        <v>1</v>
      </c>
      <c r="I160" s="151">
        <v>1</v>
      </c>
      <c r="J160" s="151">
        <v>1</v>
      </c>
      <c r="K160" s="151">
        <v>1</v>
      </c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>
        <f t="shared" si="27"/>
        <v>9</v>
      </c>
      <c r="AA160" s="151"/>
      <c r="AB160" s="151"/>
      <c r="AC160" s="151"/>
      <c r="AD160" s="151"/>
      <c r="AE160" s="151">
        <f t="shared" si="28"/>
        <v>0</v>
      </c>
      <c r="AF160" s="151">
        <v>40</v>
      </c>
      <c r="AG160" s="151">
        <v>20</v>
      </c>
      <c r="AH160" s="151">
        <v>12</v>
      </c>
      <c r="AI160" s="151">
        <v>10</v>
      </c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>
        <f t="shared" si="29"/>
        <v>82</v>
      </c>
      <c r="AX160" s="151"/>
      <c r="AY160" s="151"/>
      <c r="AZ160" s="151">
        <v>10</v>
      </c>
      <c r="BA160" s="151">
        <v>536</v>
      </c>
      <c r="BB160" s="151">
        <v>1</v>
      </c>
      <c r="BC160" s="151">
        <v>3</v>
      </c>
      <c r="BD160" s="151">
        <v>4</v>
      </c>
    </row>
    <row r="161" spans="1:56" s="63" customFormat="1" ht="17.100000000000001" customHeight="1" x14ac:dyDescent="0.25">
      <c r="A161" s="143">
        <v>143</v>
      </c>
      <c r="B161" s="53" t="s">
        <v>382</v>
      </c>
      <c r="C161" s="152" t="s">
        <v>384</v>
      </c>
      <c r="D161" s="62" t="s">
        <v>364</v>
      </c>
      <c r="E161" s="62" t="s">
        <v>383</v>
      </c>
      <c r="F161" s="151">
        <v>4</v>
      </c>
      <c r="G161" s="151">
        <v>1</v>
      </c>
      <c r="H161" s="151">
        <v>1</v>
      </c>
      <c r="I161" s="151">
        <v>1</v>
      </c>
      <c r="J161" s="151">
        <v>1</v>
      </c>
      <c r="K161" s="151">
        <v>1.5</v>
      </c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>
        <f t="shared" si="27"/>
        <v>9.5</v>
      </c>
      <c r="AA161" s="151"/>
      <c r="AB161" s="151"/>
      <c r="AC161" s="151"/>
      <c r="AD161" s="151"/>
      <c r="AE161" s="151">
        <f t="shared" si="28"/>
        <v>0</v>
      </c>
      <c r="AF161" s="151">
        <v>25</v>
      </c>
      <c r="AG161" s="151">
        <v>20</v>
      </c>
      <c r="AH161" s="151">
        <v>12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>
        <f t="shared" si="29"/>
        <v>57</v>
      </c>
      <c r="AX161" s="151"/>
      <c r="AY161" s="151"/>
      <c r="AZ161" s="151">
        <v>6</v>
      </c>
      <c r="BA161" s="151">
        <v>304</v>
      </c>
      <c r="BB161" s="151">
        <v>2</v>
      </c>
      <c r="BC161" s="151">
        <v>5</v>
      </c>
      <c r="BD161" s="151">
        <v>2</v>
      </c>
    </row>
    <row r="162" spans="1:56" s="63" customFormat="1" ht="17.100000000000001" customHeight="1" x14ac:dyDescent="0.25">
      <c r="A162" s="143">
        <v>144</v>
      </c>
      <c r="B162" s="53" t="s">
        <v>385</v>
      </c>
      <c r="C162" s="152" t="s">
        <v>387</v>
      </c>
      <c r="D162" s="62" t="s">
        <v>364</v>
      </c>
      <c r="E162" s="62" t="s">
        <v>386</v>
      </c>
      <c r="F162" s="151">
        <v>1.5</v>
      </c>
      <c r="G162" s="151">
        <v>1</v>
      </c>
      <c r="H162" s="151">
        <v>2</v>
      </c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>
        <f t="shared" si="27"/>
        <v>4.5</v>
      </c>
      <c r="AA162" s="151"/>
      <c r="AB162" s="151"/>
      <c r="AC162" s="151"/>
      <c r="AD162" s="151"/>
      <c r="AE162" s="151">
        <f t="shared" si="28"/>
        <v>0</v>
      </c>
      <c r="AF162" s="151">
        <v>50</v>
      </c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>
        <f t="shared" si="29"/>
        <v>50</v>
      </c>
      <c r="AX162" s="151"/>
      <c r="AY162" s="151"/>
      <c r="AZ162" s="151">
        <v>4</v>
      </c>
      <c r="BA162" s="151">
        <v>427</v>
      </c>
      <c r="BB162" s="151">
        <v>1</v>
      </c>
      <c r="BC162" s="151">
        <v>0</v>
      </c>
      <c r="BD162" s="151">
        <v>2</v>
      </c>
    </row>
    <row r="163" spans="1:56" s="63" customFormat="1" ht="17.100000000000001" customHeight="1" x14ac:dyDescent="0.25">
      <c r="A163" s="143">
        <v>145</v>
      </c>
      <c r="B163" s="53" t="s">
        <v>388</v>
      </c>
      <c r="C163" s="152" t="s">
        <v>390</v>
      </c>
      <c r="D163" s="62" t="s">
        <v>364</v>
      </c>
      <c r="E163" s="62" t="s">
        <v>389</v>
      </c>
      <c r="F163" s="151">
        <v>1.5</v>
      </c>
      <c r="G163" s="151">
        <v>1</v>
      </c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>
        <f t="shared" si="27"/>
        <v>2.5</v>
      </c>
      <c r="AA163" s="151"/>
      <c r="AB163" s="151"/>
      <c r="AC163" s="151"/>
      <c r="AD163" s="151"/>
      <c r="AE163" s="151">
        <f t="shared" si="28"/>
        <v>0</v>
      </c>
      <c r="AF163" s="151">
        <v>20</v>
      </c>
      <c r="AG163" s="151">
        <v>25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>
        <f t="shared" si="29"/>
        <v>45</v>
      </c>
      <c r="AX163" s="151"/>
      <c r="AY163" s="151"/>
      <c r="AZ163" s="151">
        <v>2</v>
      </c>
      <c r="BA163" s="151">
        <v>306</v>
      </c>
      <c r="BB163" s="151">
        <v>1</v>
      </c>
      <c r="BC163" s="151">
        <v>2</v>
      </c>
      <c r="BD163" s="151">
        <v>2</v>
      </c>
    </row>
    <row r="164" spans="1:56" s="63" customFormat="1" ht="17.100000000000001" customHeight="1" x14ac:dyDescent="0.25">
      <c r="A164" s="143">
        <v>146</v>
      </c>
      <c r="B164" s="53" t="s">
        <v>391</v>
      </c>
      <c r="C164" s="152" t="s">
        <v>393</v>
      </c>
      <c r="D164" s="62" t="s">
        <v>364</v>
      </c>
      <c r="E164" s="62" t="s">
        <v>392</v>
      </c>
      <c r="F164" s="151">
        <v>2</v>
      </c>
      <c r="G164" s="151">
        <v>2</v>
      </c>
      <c r="H164" s="151">
        <v>3</v>
      </c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>
        <f t="shared" si="27"/>
        <v>7</v>
      </c>
      <c r="AA164" s="151"/>
      <c r="AB164" s="151"/>
      <c r="AC164" s="151"/>
      <c r="AD164" s="151"/>
      <c r="AE164" s="151">
        <f t="shared" si="28"/>
        <v>0</v>
      </c>
      <c r="AF164" s="151">
        <v>20</v>
      </c>
      <c r="AG164" s="151">
        <v>25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>
        <f t="shared" si="29"/>
        <v>45</v>
      </c>
      <c r="AX164" s="151"/>
      <c r="AY164" s="151"/>
      <c r="AZ164" s="151">
        <f>5+1</f>
        <v>6</v>
      </c>
      <c r="BA164" s="151">
        <f>279+36</f>
        <v>315</v>
      </c>
      <c r="BB164" s="151">
        <v>1</v>
      </c>
      <c r="BC164" s="151">
        <f>1+1</f>
        <v>2</v>
      </c>
      <c r="BD164" s="151">
        <f>1+2</f>
        <v>3</v>
      </c>
    </row>
    <row r="165" spans="1:56" s="63" customFormat="1" ht="17.100000000000001" customHeight="1" x14ac:dyDescent="0.25">
      <c r="A165" s="143">
        <v>147</v>
      </c>
      <c r="B165" s="53" t="s">
        <v>394</v>
      </c>
      <c r="C165" s="152" t="s">
        <v>395</v>
      </c>
      <c r="D165" s="62" t="s">
        <v>364</v>
      </c>
      <c r="E165" s="62" t="s">
        <v>392</v>
      </c>
      <c r="F165" s="151">
        <v>1</v>
      </c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>
        <f t="shared" si="27"/>
        <v>1</v>
      </c>
      <c r="AA165" s="151"/>
      <c r="AB165" s="151"/>
      <c r="AC165" s="151"/>
      <c r="AD165" s="151"/>
      <c r="AE165" s="151">
        <f t="shared" si="28"/>
        <v>0</v>
      </c>
      <c r="AF165" s="151">
        <v>15</v>
      </c>
      <c r="AG165" s="151">
        <v>5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>
        <f t="shared" si="29"/>
        <v>20</v>
      </c>
      <c r="AX165" s="151"/>
      <c r="AY165" s="151"/>
      <c r="AZ165" s="151">
        <v>2</v>
      </c>
      <c r="BA165" s="151">
        <v>88</v>
      </c>
      <c r="BB165" s="151">
        <v>1</v>
      </c>
      <c r="BC165" s="151">
        <v>1</v>
      </c>
      <c r="BD165" s="151">
        <v>1</v>
      </c>
    </row>
    <row r="166" spans="1:56" s="63" customFormat="1" ht="17.100000000000001" customHeight="1" x14ac:dyDescent="0.25">
      <c r="A166" s="143">
        <v>148</v>
      </c>
      <c r="B166" s="53" t="s">
        <v>396</v>
      </c>
      <c r="C166" s="152" t="s">
        <v>398</v>
      </c>
      <c r="D166" s="62" t="s">
        <v>364</v>
      </c>
      <c r="E166" s="62" t="s">
        <v>397</v>
      </c>
      <c r="F166" s="151">
        <v>1.5</v>
      </c>
      <c r="G166" s="151">
        <v>1</v>
      </c>
      <c r="H166" s="151">
        <v>1</v>
      </c>
      <c r="I166" s="151">
        <v>6</v>
      </c>
      <c r="J166" s="151">
        <v>1</v>
      </c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>
        <f t="shared" si="27"/>
        <v>10.5</v>
      </c>
      <c r="AA166" s="151"/>
      <c r="AB166" s="151"/>
      <c r="AC166" s="151"/>
      <c r="AD166" s="151"/>
      <c r="AE166" s="151">
        <f t="shared" si="28"/>
        <v>0</v>
      </c>
      <c r="AF166" s="151">
        <v>15</v>
      </c>
      <c r="AG166" s="151">
        <v>15</v>
      </c>
      <c r="AH166" s="151">
        <v>10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>
        <f t="shared" si="29"/>
        <v>40</v>
      </c>
      <c r="AX166" s="151"/>
      <c r="AY166" s="151"/>
      <c r="AZ166" s="151">
        <f>5+2</f>
        <v>7</v>
      </c>
      <c r="BA166" s="151">
        <f>138+82</f>
        <v>220</v>
      </c>
      <c r="BB166" s="151">
        <v>1</v>
      </c>
      <c r="BC166" s="151">
        <f>2+1</f>
        <v>3</v>
      </c>
      <c r="BD166" s="151">
        <f>3+1</f>
        <v>4</v>
      </c>
    </row>
    <row r="167" spans="1:56" s="63" customFormat="1" ht="17.100000000000001" customHeight="1" x14ac:dyDescent="0.25">
      <c r="A167" s="143">
        <v>149</v>
      </c>
      <c r="B167" s="53" t="s">
        <v>400</v>
      </c>
      <c r="C167" s="152" t="s">
        <v>401</v>
      </c>
      <c r="D167" s="62" t="s">
        <v>399</v>
      </c>
      <c r="E167" s="62" t="s">
        <v>400</v>
      </c>
      <c r="F167" s="166">
        <v>2</v>
      </c>
      <c r="G167" s="166">
        <v>40</v>
      </c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>
        <f t="shared" si="27"/>
        <v>42</v>
      </c>
      <c r="AA167" s="166"/>
      <c r="AB167" s="166"/>
      <c r="AC167" s="166"/>
      <c r="AD167" s="166"/>
      <c r="AE167" s="166">
        <f t="shared" si="28"/>
        <v>0</v>
      </c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>
        <f t="shared" si="29"/>
        <v>0</v>
      </c>
      <c r="AX167" s="166"/>
      <c r="AY167" s="166"/>
      <c r="AZ167" s="166">
        <v>3</v>
      </c>
      <c r="BA167" s="166">
        <v>238</v>
      </c>
      <c r="BB167" s="166">
        <v>2</v>
      </c>
      <c r="BC167" s="166">
        <v>3</v>
      </c>
      <c r="BD167" s="166">
        <v>4</v>
      </c>
    </row>
    <row r="168" spans="1:56" s="63" customFormat="1" ht="17.100000000000001" customHeight="1" x14ac:dyDescent="0.25">
      <c r="A168" s="143" t="s">
        <v>1340</v>
      </c>
      <c r="B168" s="53" t="s">
        <v>1341</v>
      </c>
      <c r="C168" s="152" t="s">
        <v>1376</v>
      </c>
      <c r="D168" s="62" t="s">
        <v>399</v>
      </c>
      <c r="E168" s="62" t="s">
        <v>400</v>
      </c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</row>
    <row r="169" spans="1:56" s="63" customFormat="1" ht="17.100000000000001" customHeight="1" x14ac:dyDescent="0.25">
      <c r="A169" s="143">
        <v>150</v>
      </c>
      <c r="B169" s="53" t="s">
        <v>402</v>
      </c>
      <c r="C169" s="152" t="s">
        <v>404</v>
      </c>
      <c r="D169" s="62" t="s">
        <v>399</v>
      </c>
      <c r="E169" s="62" t="s">
        <v>403</v>
      </c>
      <c r="F169" s="151">
        <v>1</v>
      </c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>
        <f>SUM(F169:Y169)</f>
        <v>1</v>
      </c>
      <c r="AA169" s="151"/>
      <c r="AB169" s="151"/>
      <c r="AC169" s="151"/>
      <c r="AD169" s="151"/>
      <c r="AE169" s="151">
        <f>SUM(AA169:AD169)</f>
        <v>0</v>
      </c>
      <c r="AF169" s="151">
        <v>8</v>
      </c>
      <c r="AG169" s="151">
        <v>10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>
        <f>SUM(AF169:AV169)</f>
        <v>18</v>
      </c>
      <c r="AX169" s="151"/>
      <c r="AY169" s="151"/>
      <c r="AZ169" s="151">
        <v>2</v>
      </c>
      <c r="BA169" s="151">
        <v>94</v>
      </c>
      <c r="BB169" s="151">
        <v>1</v>
      </c>
      <c r="BC169" s="151">
        <v>1</v>
      </c>
      <c r="BD169" s="151">
        <v>0</v>
      </c>
    </row>
    <row r="170" spans="1:56" s="63" customFormat="1" ht="17.100000000000001" customHeight="1" x14ac:dyDescent="0.25">
      <c r="A170" s="143">
        <v>151</v>
      </c>
      <c r="B170" s="53" t="s">
        <v>405</v>
      </c>
      <c r="C170" s="152" t="s">
        <v>407</v>
      </c>
      <c r="D170" s="62" t="s">
        <v>48</v>
      </c>
      <c r="E170" s="62" t="s">
        <v>406</v>
      </c>
      <c r="F170" s="151">
        <v>1</v>
      </c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>
        <f>SUM(F170:Y170)</f>
        <v>1</v>
      </c>
      <c r="AA170" s="151"/>
      <c r="AB170" s="151"/>
      <c r="AC170" s="151"/>
      <c r="AD170" s="151"/>
      <c r="AE170" s="151">
        <f>SUM(AA170:AD170)</f>
        <v>0</v>
      </c>
      <c r="AF170" s="151">
        <v>15</v>
      </c>
      <c r="AG170" s="151">
        <v>10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>
        <f>SUM(AF170:AV170)</f>
        <v>25</v>
      </c>
      <c r="AX170" s="151"/>
      <c r="AY170" s="151"/>
      <c r="AZ170" s="151">
        <f>2+1</f>
        <v>3</v>
      </c>
      <c r="BA170" s="151">
        <f>82+90</f>
        <v>172</v>
      </c>
      <c r="BB170" s="151">
        <v>1</v>
      </c>
      <c r="BC170" s="151">
        <v>1</v>
      </c>
      <c r="BD170" s="151">
        <v>1</v>
      </c>
    </row>
    <row r="171" spans="1:56" s="63" customFormat="1" ht="17.100000000000001" customHeight="1" x14ac:dyDescent="0.25">
      <c r="A171" s="143">
        <v>152</v>
      </c>
      <c r="B171" s="53" t="s">
        <v>408</v>
      </c>
      <c r="C171" s="152" t="s">
        <v>410</v>
      </c>
      <c r="D171" s="62" t="s">
        <v>399</v>
      </c>
      <c r="E171" s="62" t="s">
        <v>409</v>
      </c>
      <c r="F171" s="151">
        <v>1</v>
      </c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>
        <f>SUM(F171:Y171)</f>
        <v>1</v>
      </c>
      <c r="AA171" s="151"/>
      <c r="AB171" s="151"/>
      <c r="AC171" s="151"/>
      <c r="AD171" s="151"/>
      <c r="AE171" s="151">
        <f>SUM(AA171:AD171)</f>
        <v>0</v>
      </c>
      <c r="AF171" s="151">
        <v>4</v>
      </c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>
        <f>SUM(AF171:AV171)</f>
        <v>4</v>
      </c>
      <c r="AX171" s="151"/>
      <c r="AY171" s="151"/>
      <c r="AZ171" s="151">
        <v>1</v>
      </c>
      <c r="BA171" s="151">
        <v>17</v>
      </c>
      <c r="BB171" s="151">
        <v>1</v>
      </c>
      <c r="BC171" s="151">
        <v>1</v>
      </c>
      <c r="BD171" s="151">
        <v>1</v>
      </c>
    </row>
    <row r="172" spans="1:56" s="63" customFormat="1" ht="17.100000000000001" customHeight="1" x14ac:dyDescent="0.25">
      <c r="A172" s="143">
        <v>153</v>
      </c>
      <c r="B172" s="53" t="s">
        <v>412</v>
      </c>
      <c r="C172" s="152" t="s">
        <v>414</v>
      </c>
      <c r="D172" s="62" t="s">
        <v>411</v>
      </c>
      <c r="E172" s="62" t="s">
        <v>413</v>
      </c>
      <c r="F172" s="151">
        <v>6</v>
      </c>
      <c r="G172" s="151">
        <v>1</v>
      </c>
      <c r="H172" s="151">
        <v>1</v>
      </c>
      <c r="I172" s="151">
        <v>1</v>
      </c>
      <c r="J172" s="151">
        <v>1</v>
      </c>
      <c r="K172" s="151">
        <v>1</v>
      </c>
      <c r="L172" s="151">
        <v>1</v>
      </c>
      <c r="M172" s="151">
        <v>15</v>
      </c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>
        <f>SUM(F172:Y172)</f>
        <v>27</v>
      </c>
      <c r="AA172" s="151"/>
      <c r="AB172" s="151"/>
      <c r="AC172" s="151"/>
      <c r="AD172" s="151"/>
      <c r="AE172" s="151">
        <f>SUM(AA172:AD172)</f>
        <v>0</v>
      </c>
      <c r="AF172" s="151">
        <v>15</v>
      </c>
      <c r="AG172" s="151">
        <v>10</v>
      </c>
      <c r="AH172" s="151">
        <v>10</v>
      </c>
      <c r="AI172" s="151">
        <v>60</v>
      </c>
      <c r="AJ172" s="151">
        <v>20</v>
      </c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>
        <f>SUM(AF172:AV172)</f>
        <v>115</v>
      </c>
      <c r="AX172" s="151"/>
      <c r="AY172" s="151"/>
      <c r="AZ172" s="151">
        <v>11</v>
      </c>
      <c r="BA172" s="151">
        <f>939+34</f>
        <v>973</v>
      </c>
      <c r="BB172" s="151">
        <v>2</v>
      </c>
      <c r="BC172" s="151">
        <v>7</v>
      </c>
      <c r="BD172" s="151">
        <v>5</v>
      </c>
    </row>
    <row r="173" spans="1:56" s="63" customFormat="1" ht="17.100000000000001" customHeight="1" x14ac:dyDescent="0.25">
      <c r="A173" s="143">
        <v>154</v>
      </c>
      <c r="B173" s="53" t="s">
        <v>415</v>
      </c>
      <c r="C173" s="152" t="s">
        <v>416</v>
      </c>
      <c r="D173" s="62" t="s">
        <v>411</v>
      </c>
      <c r="E173" s="62" t="s">
        <v>413</v>
      </c>
      <c r="F173" s="166">
        <v>10</v>
      </c>
      <c r="G173" s="166">
        <v>1</v>
      </c>
      <c r="H173" s="166">
        <v>1</v>
      </c>
      <c r="I173" s="166">
        <v>1</v>
      </c>
      <c r="J173" s="166">
        <v>1</v>
      </c>
      <c r="K173" s="166">
        <v>1</v>
      </c>
      <c r="L173" s="166">
        <v>1</v>
      </c>
      <c r="M173" s="166">
        <v>1</v>
      </c>
      <c r="N173" s="166">
        <v>1.5</v>
      </c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>
        <f>SUM(F173:Y173)</f>
        <v>18.5</v>
      </c>
      <c r="AA173" s="166"/>
      <c r="AB173" s="166"/>
      <c r="AC173" s="166"/>
      <c r="AD173" s="166"/>
      <c r="AE173" s="166">
        <f>SUM(AA173:AD173)</f>
        <v>0</v>
      </c>
      <c r="AF173" s="166">
        <v>22.5</v>
      </c>
      <c r="AG173" s="166">
        <v>60</v>
      </c>
      <c r="AH173" s="166">
        <v>20</v>
      </c>
      <c r="AI173" s="166">
        <v>40</v>
      </c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>
        <f>SUM(AF173:AV173)</f>
        <v>142.5</v>
      </c>
      <c r="AX173" s="166"/>
      <c r="AY173" s="166"/>
      <c r="AZ173" s="166">
        <v>13</v>
      </c>
      <c r="BA173" s="166">
        <v>1222</v>
      </c>
      <c r="BB173" s="166">
        <v>1</v>
      </c>
      <c r="BC173" s="166">
        <v>6</v>
      </c>
      <c r="BD173" s="166">
        <v>6</v>
      </c>
    </row>
    <row r="174" spans="1:56" s="63" customFormat="1" ht="17.100000000000001" customHeight="1" x14ac:dyDescent="0.25">
      <c r="A174" s="143" t="s">
        <v>1343</v>
      </c>
      <c r="B174" s="53" t="s">
        <v>1285</v>
      </c>
      <c r="C174" s="152" t="s">
        <v>416</v>
      </c>
      <c r="D174" s="62" t="s">
        <v>411</v>
      </c>
      <c r="E174" s="62" t="s">
        <v>413</v>
      </c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</row>
    <row r="175" spans="1:56" s="63" customFormat="1" ht="17.100000000000001" customHeight="1" x14ac:dyDescent="0.25">
      <c r="A175" s="143">
        <v>155</v>
      </c>
      <c r="B175" s="53" t="s">
        <v>402</v>
      </c>
      <c r="C175" s="152" t="s">
        <v>418</v>
      </c>
      <c r="D175" s="62" t="s">
        <v>411</v>
      </c>
      <c r="E175" s="62" t="s">
        <v>417</v>
      </c>
      <c r="F175" s="151">
        <v>1</v>
      </c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>
        <f>SUM(F175:Y175)</f>
        <v>1</v>
      </c>
      <c r="AA175" s="151"/>
      <c r="AB175" s="151"/>
      <c r="AC175" s="151"/>
      <c r="AD175" s="151"/>
      <c r="AE175" s="151">
        <f>SUM(AA175:AD175)</f>
        <v>0</v>
      </c>
      <c r="AF175" s="151">
        <v>3.5</v>
      </c>
      <c r="AG175" s="151">
        <v>3.5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>
        <f>SUM(AF175:AV175)</f>
        <v>7</v>
      </c>
      <c r="AX175" s="151"/>
      <c r="AY175" s="151"/>
      <c r="AZ175" s="151">
        <v>2</v>
      </c>
      <c r="BA175" s="151">
        <v>33</v>
      </c>
      <c r="BB175" s="151">
        <v>1</v>
      </c>
      <c r="BC175" s="151">
        <v>0</v>
      </c>
      <c r="BD175" s="151">
        <v>1</v>
      </c>
    </row>
    <row r="176" spans="1:56" s="63" customFormat="1" ht="17.100000000000001" customHeight="1" x14ac:dyDescent="0.25">
      <c r="A176" s="143">
        <v>156</v>
      </c>
      <c r="B176" s="53" t="s">
        <v>419</v>
      </c>
      <c r="C176" s="152" t="s">
        <v>421</v>
      </c>
      <c r="D176" s="62" t="s">
        <v>411</v>
      </c>
      <c r="E176" s="62" t="s">
        <v>420</v>
      </c>
      <c r="F176" s="151">
        <v>20</v>
      </c>
      <c r="G176" s="151"/>
      <c r="H176" s="151">
        <v>1</v>
      </c>
      <c r="I176" s="151">
        <v>1</v>
      </c>
      <c r="J176" s="151">
        <v>4</v>
      </c>
      <c r="K176" s="151">
        <v>1</v>
      </c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>
        <f>SUM(F176:Y176)</f>
        <v>27</v>
      </c>
      <c r="AA176" s="151"/>
      <c r="AB176" s="151"/>
      <c r="AC176" s="151"/>
      <c r="AD176" s="151"/>
      <c r="AE176" s="151">
        <f>SUM(AA176:AD176)</f>
        <v>0</v>
      </c>
      <c r="AF176" s="151">
        <v>4</v>
      </c>
      <c r="AG176" s="151">
        <v>4</v>
      </c>
      <c r="AH176" s="151">
        <v>15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>
        <f>SUM(AF176:AV176)</f>
        <v>23</v>
      </c>
      <c r="AX176" s="151"/>
      <c r="AY176" s="151"/>
      <c r="AZ176" s="151">
        <v>10</v>
      </c>
      <c r="BA176" s="151">
        <v>358</v>
      </c>
      <c r="BB176" s="151">
        <v>3</v>
      </c>
      <c r="BC176" s="151">
        <v>7</v>
      </c>
      <c r="BD176" s="151">
        <v>4</v>
      </c>
    </row>
    <row r="177" spans="1:56" s="63" customFormat="1" ht="17.100000000000001" customHeight="1" x14ac:dyDescent="0.25">
      <c r="A177" s="143">
        <v>157</v>
      </c>
      <c r="B177" s="53" t="s">
        <v>422</v>
      </c>
      <c r="C177" s="152" t="s">
        <v>423</v>
      </c>
      <c r="D177" s="62" t="s">
        <v>411</v>
      </c>
      <c r="E177" s="62" t="s">
        <v>420</v>
      </c>
      <c r="F177" s="151">
        <v>1</v>
      </c>
      <c r="G177" s="151">
        <v>1</v>
      </c>
      <c r="H177" s="151">
        <v>1</v>
      </c>
      <c r="I177" s="151">
        <v>1</v>
      </c>
      <c r="J177" s="151">
        <v>1</v>
      </c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>
        <f>SUM(F177:Y177)</f>
        <v>5</v>
      </c>
      <c r="AA177" s="151"/>
      <c r="AB177" s="151"/>
      <c r="AC177" s="151"/>
      <c r="AD177" s="151"/>
      <c r="AE177" s="151">
        <f>SUM(AA177:AD177)</f>
        <v>0</v>
      </c>
      <c r="AF177" s="151">
        <v>10</v>
      </c>
      <c r="AG177" s="151">
        <v>10</v>
      </c>
      <c r="AH177" s="151">
        <v>10</v>
      </c>
      <c r="AI177" s="151">
        <v>5</v>
      </c>
      <c r="AJ177" s="151">
        <v>4</v>
      </c>
      <c r="AK177" s="151">
        <v>15</v>
      </c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>
        <f>SUM(AF177:AV177)</f>
        <v>54</v>
      </c>
      <c r="AX177" s="151"/>
      <c r="AY177" s="151"/>
      <c r="AZ177" s="151">
        <v>6</v>
      </c>
      <c r="BA177" s="151">
        <v>200</v>
      </c>
      <c r="BB177" s="151">
        <v>3</v>
      </c>
      <c r="BC177" s="151">
        <v>4</v>
      </c>
      <c r="BD177" s="151">
        <v>4</v>
      </c>
    </row>
    <row r="178" spans="1:56" s="63" customFormat="1" ht="17.100000000000001" customHeight="1" x14ac:dyDescent="0.25">
      <c r="A178" s="143">
        <v>158</v>
      </c>
      <c r="B178" s="53" t="s">
        <v>425</v>
      </c>
      <c r="C178" s="152" t="s">
        <v>427</v>
      </c>
      <c r="D178" s="62" t="s">
        <v>424</v>
      </c>
      <c r="E178" s="62" t="s">
        <v>426</v>
      </c>
      <c r="F178" s="166">
        <v>60</v>
      </c>
      <c r="G178" s="166">
        <v>35</v>
      </c>
      <c r="H178" s="166">
        <v>30</v>
      </c>
      <c r="I178" s="166">
        <v>25</v>
      </c>
      <c r="J178" s="166">
        <v>20</v>
      </c>
      <c r="K178" s="166">
        <v>1</v>
      </c>
      <c r="L178" s="166">
        <v>1</v>
      </c>
      <c r="M178" s="166">
        <v>6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>
        <f>SUM(F178:Y178)</f>
        <v>178</v>
      </c>
      <c r="AA178" s="166">
        <v>10</v>
      </c>
      <c r="AB178" s="166">
        <v>10</v>
      </c>
      <c r="AC178" s="166">
        <v>10</v>
      </c>
      <c r="AD178" s="166">
        <v>16</v>
      </c>
      <c r="AE178" s="166">
        <f>SUM(AA178:AD178)</f>
        <v>46</v>
      </c>
      <c r="AF178" s="166">
        <v>30</v>
      </c>
      <c r="AG178" s="166">
        <v>20</v>
      </c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>
        <f>SUM(AF178:AV178)</f>
        <v>50</v>
      </c>
      <c r="AX178" s="166"/>
      <c r="AY178" s="166"/>
      <c r="AZ178" s="166">
        <v>23</v>
      </c>
      <c r="BA178" s="166">
        <f>1684+1</f>
        <v>1685</v>
      </c>
      <c r="BB178" s="166">
        <v>1</v>
      </c>
      <c r="BC178" s="166">
        <v>14</v>
      </c>
      <c r="BD178" s="166">
        <v>10</v>
      </c>
    </row>
    <row r="179" spans="1:56" s="63" customFormat="1" ht="17.100000000000001" customHeight="1" x14ac:dyDescent="0.25">
      <c r="A179" s="143" t="s">
        <v>1344</v>
      </c>
      <c r="B179" s="53" t="s">
        <v>1345</v>
      </c>
      <c r="C179" s="152" t="s">
        <v>427</v>
      </c>
      <c r="D179" s="62" t="s">
        <v>424</v>
      </c>
      <c r="E179" s="62" t="s">
        <v>426</v>
      </c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</row>
    <row r="180" spans="1:56" s="63" customFormat="1" ht="17.100000000000001" customHeight="1" x14ac:dyDescent="0.25">
      <c r="A180" s="143" t="s">
        <v>1346</v>
      </c>
      <c r="B180" s="53" t="s">
        <v>1347</v>
      </c>
      <c r="C180" s="152" t="s">
        <v>427</v>
      </c>
      <c r="D180" s="62" t="s">
        <v>424</v>
      </c>
      <c r="E180" s="62" t="s">
        <v>426</v>
      </c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</row>
    <row r="181" spans="1:56" s="63" customFormat="1" ht="17.100000000000001" customHeight="1" x14ac:dyDescent="0.25">
      <c r="A181" s="143" t="s">
        <v>1348</v>
      </c>
      <c r="B181" s="53" t="s">
        <v>1349</v>
      </c>
      <c r="C181" s="152" t="s">
        <v>427</v>
      </c>
      <c r="D181" s="62" t="s">
        <v>424</v>
      </c>
      <c r="E181" s="62" t="s">
        <v>426</v>
      </c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</row>
    <row r="182" spans="1:56" s="63" customFormat="1" ht="17.100000000000001" customHeight="1" x14ac:dyDescent="0.25">
      <c r="A182" s="143" t="s">
        <v>1350</v>
      </c>
      <c r="B182" s="53" t="s">
        <v>1351</v>
      </c>
      <c r="C182" s="152" t="s">
        <v>427</v>
      </c>
      <c r="D182" s="62" t="s">
        <v>424</v>
      </c>
      <c r="E182" s="62" t="s">
        <v>426</v>
      </c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</row>
    <row r="183" spans="1:56" s="63" customFormat="1" ht="17.100000000000001" customHeight="1" x14ac:dyDescent="0.25">
      <c r="A183" s="143">
        <v>159</v>
      </c>
      <c r="B183" s="53" t="s">
        <v>428</v>
      </c>
      <c r="C183" s="152" t="s">
        <v>429</v>
      </c>
      <c r="D183" s="62" t="s">
        <v>424</v>
      </c>
      <c r="E183" s="62" t="s">
        <v>426</v>
      </c>
      <c r="F183" s="151">
        <v>10</v>
      </c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>
        <f t="shared" ref="Z183:Z190" si="30">SUM(F183:Y183)</f>
        <v>10</v>
      </c>
      <c r="AA183" s="151"/>
      <c r="AB183" s="151"/>
      <c r="AC183" s="151"/>
      <c r="AD183" s="151"/>
      <c r="AE183" s="151">
        <f t="shared" ref="AE183:AE190" si="31">SUM(AA183:AD183)</f>
        <v>0</v>
      </c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>
        <f t="shared" ref="AW183:AW190" si="32">SUM(AF183:AV183)</f>
        <v>0</v>
      </c>
      <c r="AX183" s="151"/>
      <c r="AY183" s="151"/>
      <c r="AZ183" s="151">
        <v>1</v>
      </c>
      <c r="BA183" s="151">
        <v>40</v>
      </c>
      <c r="BB183" s="151">
        <v>1</v>
      </c>
      <c r="BC183" s="151">
        <v>1</v>
      </c>
      <c r="BD183" s="151">
        <v>1</v>
      </c>
    </row>
    <row r="184" spans="1:56" s="63" customFormat="1" ht="17.100000000000001" customHeight="1" x14ac:dyDescent="0.25">
      <c r="A184" s="143">
        <v>160</v>
      </c>
      <c r="B184" s="53" t="s">
        <v>430</v>
      </c>
      <c r="C184" s="152" t="s">
        <v>432</v>
      </c>
      <c r="D184" s="62" t="s">
        <v>424</v>
      </c>
      <c r="E184" s="62" t="s">
        <v>431</v>
      </c>
      <c r="F184" s="151">
        <v>3</v>
      </c>
      <c r="G184" s="151">
        <v>1</v>
      </c>
      <c r="H184" s="151">
        <v>1</v>
      </c>
      <c r="I184" s="151"/>
      <c r="J184" s="151">
        <v>1</v>
      </c>
      <c r="K184" s="151"/>
      <c r="L184" s="151">
        <v>1</v>
      </c>
      <c r="M184" s="151">
        <v>1</v>
      </c>
      <c r="N184" s="151"/>
      <c r="O184" s="151"/>
      <c r="P184" s="151"/>
      <c r="Q184" s="151">
        <v>1</v>
      </c>
      <c r="R184" s="151">
        <v>1</v>
      </c>
      <c r="S184" s="151">
        <v>1</v>
      </c>
      <c r="T184" s="151">
        <v>1</v>
      </c>
      <c r="U184" s="151">
        <v>2</v>
      </c>
      <c r="V184" s="151">
        <v>15</v>
      </c>
      <c r="W184" s="151">
        <v>1</v>
      </c>
      <c r="X184" s="151"/>
      <c r="Y184" s="151"/>
      <c r="Z184" s="151">
        <f t="shared" si="30"/>
        <v>30</v>
      </c>
      <c r="AA184" s="151"/>
      <c r="AB184" s="151"/>
      <c r="AC184" s="151"/>
      <c r="AD184" s="151"/>
      <c r="AE184" s="151">
        <f t="shared" si="31"/>
        <v>0</v>
      </c>
      <c r="AF184" s="151">
        <v>10</v>
      </c>
      <c r="AG184" s="151">
        <v>10</v>
      </c>
      <c r="AH184" s="151">
        <v>10</v>
      </c>
      <c r="AI184" s="151">
        <v>10</v>
      </c>
      <c r="AJ184" s="151"/>
      <c r="AK184" s="151">
        <v>10</v>
      </c>
      <c r="AL184" s="151">
        <v>8</v>
      </c>
      <c r="AM184" s="151">
        <v>6</v>
      </c>
      <c r="AN184" s="151">
        <v>6</v>
      </c>
      <c r="AO184" s="151">
        <v>6</v>
      </c>
      <c r="AP184" s="151">
        <v>4</v>
      </c>
      <c r="AQ184" s="151">
        <v>15</v>
      </c>
      <c r="AR184" s="151"/>
      <c r="AS184" s="151"/>
      <c r="AT184" s="151"/>
      <c r="AU184" s="151"/>
      <c r="AV184" s="151"/>
      <c r="AW184" s="151">
        <f t="shared" si="32"/>
        <v>95</v>
      </c>
      <c r="AX184" s="151"/>
      <c r="AY184" s="151"/>
      <c r="AZ184" s="151">
        <v>15</v>
      </c>
      <c r="BA184" s="151">
        <f>377+30</f>
        <v>407</v>
      </c>
      <c r="BB184" s="151">
        <v>6</v>
      </c>
      <c r="BC184" s="151">
        <f>7+1</f>
        <v>8</v>
      </c>
      <c r="BD184" s="151">
        <f>5+1</f>
        <v>6</v>
      </c>
    </row>
    <row r="185" spans="1:56" s="63" customFormat="1" ht="17.100000000000001" customHeight="1" x14ac:dyDescent="0.25">
      <c r="A185" s="143">
        <v>161</v>
      </c>
      <c r="B185" s="53" t="s">
        <v>433</v>
      </c>
      <c r="C185" s="152" t="s">
        <v>435</v>
      </c>
      <c r="D185" s="62" t="s">
        <v>424</v>
      </c>
      <c r="E185" s="62" t="s">
        <v>434</v>
      </c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>
        <f t="shared" si="30"/>
        <v>0</v>
      </c>
      <c r="AA185" s="151"/>
      <c r="AB185" s="151"/>
      <c r="AC185" s="151"/>
      <c r="AD185" s="151"/>
      <c r="AE185" s="151">
        <f t="shared" si="31"/>
        <v>0</v>
      </c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>
        <f t="shared" si="32"/>
        <v>0</v>
      </c>
      <c r="AX185" s="151"/>
      <c r="AY185" s="151"/>
      <c r="AZ185" s="151">
        <v>0</v>
      </c>
      <c r="BA185" s="151">
        <v>0</v>
      </c>
      <c r="BB185" s="151">
        <v>0</v>
      </c>
      <c r="BC185" s="151">
        <v>0</v>
      </c>
      <c r="BD185" s="151">
        <v>0</v>
      </c>
    </row>
    <row r="186" spans="1:56" s="63" customFormat="1" ht="17.100000000000001" customHeight="1" x14ac:dyDescent="0.25">
      <c r="A186" s="143">
        <v>162</v>
      </c>
      <c r="B186" s="53" t="s">
        <v>436</v>
      </c>
      <c r="C186" s="152" t="s">
        <v>437</v>
      </c>
      <c r="D186" s="62" t="s">
        <v>424</v>
      </c>
      <c r="E186" s="62" t="s">
        <v>426</v>
      </c>
      <c r="F186" s="151">
        <v>1</v>
      </c>
      <c r="G186" s="151">
        <v>1</v>
      </c>
      <c r="H186" s="151"/>
      <c r="I186" s="151">
        <v>1</v>
      </c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>
        <f t="shared" si="30"/>
        <v>3</v>
      </c>
      <c r="AA186" s="151"/>
      <c r="AB186" s="151"/>
      <c r="AC186" s="151"/>
      <c r="AD186" s="151"/>
      <c r="AE186" s="151">
        <f t="shared" si="31"/>
        <v>0</v>
      </c>
      <c r="AF186" s="151">
        <v>10</v>
      </c>
      <c r="AG186" s="151">
        <v>20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>
        <f t="shared" si="32"/>
        <v>30</v>
      </c>
      <c r="AX186" s="151"/>
      <c r="AY186" s="151"/>
      <c r="AZ186" s="151">
        <v>5</v>
      </c>
      <c r="BA186" s="151">
        <v>263</v>
      </c>
      <c r="BB186" s="151">
        <v>0</v>
      </c>
      <c r="BC186" s="151">
        <v>2</v>
      </c>
      <c r="BD186" s="151">
        <v>2</v>
      </c>
    </row>
    <row r="187" spans="1:56" s="63" customFormat="1" ht="17.100000000000001" customHeight="1" x14ac:dyDescent="0.25">
      <c r="A187" s="143">
        <v>163</v>
      </c>
      <c r="B187" s="53" t="s">
        <v>438</v>
      </c>
      <c r="C187" s="152" t="s">
        <v>440</v>
      </c>
      <c r="D187" s="62" t="s">
        <v>424</v>
      </c>
      <c r="E187" s="62" t="s">
        <v>439</v>
      </c>
      <c r="F187" s="151">
        <v>6</v>
      </c>
      <c r="G187" s="151">
        <v>1</v>
      </c>
      <c r="H187" s="151">
        <v>1.5</v>
      </c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>
        <f t="shared" si="30"/>
        <v>8.5</v>
      </c>
      <c r="AA187" s="151"/>
      <c r="AB187" s="151"/>
      <c r="AC187" s="151"/>
      <c r="AD187" s="151"/>
      <c r="AE187" s="151">
        <f t="shared" si="31"/>
        <v>0</v>
      </c>
      <c r="AF187" s="151">
        <v>35</v>
      </c>
      <c r="AG187" s="151">
        <v>20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>
        <f t="shared" si="32"/>
        <v>55</v>
      </c>
      <c r="AX187" s="151"/>
      <c r="AY187" s="151"/>
      <c r="AZ187" s="151">
        <v>7</v>
      </c>
      <c r="BA187" s="151">
        <v>518</v>
      </c>
      <c r="BB187" s="151">
        <v>1</v>
      </c>
      <c r="BC187" s="151">
        <v>1</v>
      </c>
      <c r="BD187" s="151">
        <v>2</v>
      </c>
    </row>
    <row r="188" spans="1:56" s="63" customFormat="1" ht="17.100000000000001" customHeight="1" x14ac:dyDescent="0.25">
      <c r="A188" s="143">
        <v>164</v>
      </c>
      <c r="B188" s="53" t="s">
        <v>441</v>
      </c>
      <c r="C188" s="152" t="s">
        <v>443</v>
      </c>
      <c r="D188" s="62" t="s">
        <v>424</v>
      </c>
      <c r="E188" s="62" t="s">
        <v>442</v>
      </c>
      <c r="F188" s="151">
        <v>1.5</v>
      </c>
      <c r="G188" s="151">
        <v>1</v>
      </c>
      <c r="H188" s="151">
        <v>1</v>
      </c>
      <c r="I188" s="151">
        <v>6</v>
      </c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>
        <f t="shared" si="30"/>
        <v>9.5</v>
      </c>
      <c r="AA188" s="151"/>
      <c r="AB188" s="151"/>
      <c r="AC188" s="151"/>
      <c r="AD188" s="151"/>
      <c r="AE188" s="151">
        <f t="shared" si="31"/>
        <v>0</v>
      </c>
      <c r="AF188" s="151">
        <v>20</v>
      </c>
      <c r="AG188" s="151">
        <v>20</v>
      </c>
      <c r="AH188" s="151">
        <v>10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>
        <f t="shared" si="32"/>
        <v>50</v>
      </c>
      <c r="AX188" s="151"/>
      <c r="AY188" s="151"/>
      <c r="AZ188" s="151">
        <f>3+1</f>
        <v>4</v>
      </c>
      <c r="BA188" s="151">
        <f>227+111</f>
        <v>338</v>
      </c>
      <c r="BB188" s="151">
        <v>1</v>
      </c>
      <c r="BC188" s="151">
        <f>3+1</f>
        <v>4</v>
      </c>
      <c r="BD188" s="151">
        <v>2</v>
      </c>
    </row>
    <row r="189" spans="1:56" s="63" customFormat="1" ht="17.100000000000001" customHeight="1" x14ac:dyDescent="0.25">
      <c r="A189" s="143">
        <v>166</v>
      </c>
      <c r="B189" s="53" t="s">
        <v>444</v>
      </c>
      <c r="C189" s="152" t="s">
        <v>446</v>
      </c>
      <c r="D189" s="62" t="s">
        <v>424</v>
      </c>
      <c r="E189" s="62" t="s">
        <v>445</v>
      </c>
      <c r="F189" s="151">
        <v>1</v>
      </c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>
        <f t="shared" si="30"/>
        <v>1</v>
      </c>
      <c r="AA189" s="151"/>
      <c r="AB189" s="151"/>
      <c r="AC189" s="151"/>
      <c r="AD189" s="151"/>
      <c r="AE189" s="151">
        <f t="shared" si="31"/>
        <v>0</v>
      </c>
      <c r="AF189" s="151">
        <v>10</v>
      </c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>
        <f t="shared" si="32"/>
        <v>10</v>
      </c>
      <c r="AX189" s="151"/>
      <c r="AY189" s="151"/>
      <c r="AZ189" s="151">
        <v>2</v>
      </c>
      <c r="BA189" s="151">
        <v>40</v>
      </c>
      <c r="BB189" s="151">
        <v>1</v>
      </c>
      <c r="BC189" s="151">
        <v>0</v>
      </c>
      <c r="BD189" s="151">
        <v>0</v>
      </c>
    </row>
    <row r="190" spans="1:56" s="63" customFormat="1" ht="17.100000000000001" customHeight="1" x14ac:dyDescent="0.25">
      <c r="A190" s="143">
        <v>167</v>
      </c>
      <c r="B190" s="53" t="s">
        <v>448</v>
      </c>
      <c r="C190" s="152" t="s">
        <v>449</v>
      </c>
      <c r="D190" s="62" t="s">
        <v>447</v>
      </c>
      <c r="E190" s="62" t="s">
        <v>447</v>
      </c>
      <c r="F190" s="166">
        <v>4</v>
      </c>
      <c r="G190" s="166">
        <v>1</v>
      </c>
      <c r="H190" s="166">
        <v>1.5</v>
      </c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>
        <f t="shared" si="30"/>
        <v>6.5</v>
      </c>
      <c r="AA190" s="166"/>
      <c r="AB190" s="166"/>
      <c r="AC190" s="166"/>
      <c r="AD190" s="166"/>
      <c r="AE190" s="166">
        <f t="shared" si="31"/>
        <v>0</v>
      </c>
      <c r="AF190" s="166">
        <v>30</v>
      </c>
      <c r="AG190" s="166">
        <v>20</v>
      </c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>
        <f t="shared" si="32"/>
        <v>50</v>
      </c>
      <c r="AX190" s="166"/>
      <c r="AY190" s="166"/>
      <c r="AZ190" s="166">
        <v>5</v>
      </c>
      <c r="BA190" s="166">
        <v>306</v>
      </c>
      <c r="BB190" s="166">
        <v>1</v>
      </c>
      <c r="BC190" s="166">
        <v>2</v>
      </c>
      <c r="BD190" s="166">
        <v>2</v>
      </c>
    </row>
    <row r="191" spans="1:56" s="63" customFormat="1" ht="17.100000000000001" customHeight="1" x14ac:dyDescent="0.25">
      <c r="A191" s="143" t="s">
        <v>1352</v>
      </c>
      <c r="B191" s="53" t="s">
        <v>1353</v>
      </c>
      <c r="C191" s="152" t="s">
        <v>449</v>
      </c>
      <c r="D191" s="62" t="s">
        <v>447</v>
      </c>
      <c r="E191" s="62" t="s">
        <v>447</v>
      </c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</row>
    <row r="192" spans="1:56" s="63" customFormat="1" ht="17.100000000000001" customHeight="1" x14ac:dyDescent="0.25">
      <c r="A192" s="143">
        <v>168</v>
      </c>
      <c r="B192" s="53" t="s">
        <v>450</v>
      </c>
      <c r="C192" s="152" t="s">
        <v>452</v>
      </c>
      <c r="D192" s="62" t="s">
        <v>447</v>
      </c>
      <c r="E192" s="62" t="s">
        <v>451</v>
      </c>
      <c r="F192" s="151">
        <v>1</v>
      </c>
      <c r="G192" s="151">
        <v>1</v>
      </c>
      <c r="H192" s="151">
        <v>8</v>
      </c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>
        <f>SUM(F192:Y192)</f>
        <v>10</v>
      </c>
      <c r="AA192" s="151"/>
      <c r="AB192" s="151"/>
      <c r="AC192" s="151"/>
      <c r="AD192" s="151"/>
      <c r="AE192" s="151">
        <f>SUM(AA192:AD192)</f>
        <v>0</v>
      </c>
      <c r="AF192" s="151">
        <v>15</v>
      </c>
      <c r="AG192" s="151">
        <v>5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>
        <f>SUM(AF192:AV192)</f>
        <v>20</v>
      </c>
      <c r="AX192" s="151"/>
      <c r="AY192" s="151"/>
      <c r="AZ192" s="151">
        <v>3</v>
      </c>
      <c r="BA192" s="151">
        <f>119+58</f>
        <v>177</v>
      </c>
      <c r="BB192" s="151">
        <v>1</v>
      </c>
      <c r="BC192" s="151">
        <f>3+1</f>
        <v>4</v>
      </c>
      <c r="BD192" s="151">
        <v>3</v>
      </c>
    </row>
    <row r="193" spans="1:56" s="63" customFormat="1" ht="17.100000000000001" customHeight="1" x14ac:dyDescent="0.25">
      <c r="A193" s="143">
        <v>169</v>
      </c>
      <c r="B193" s="53" t="s">
        <v>453</v>
      </c>
      <c r="C193" s="152" t="s">
        <v>455</v>
      </c>
      <c r="D193" s="62" t="s">
        <v>447</v>
      </c>
      <c r="E193" s="62" t="s">
        <v>454</v>
      </c>
      <c r="F193" s="151">
        <v>1</v>
      </c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>
        <f>SUM(F193:Y193)</f>
        <v>1</v>
      </c>
      <c r="AA193" s="151"/>
      <c r="AB193" s="151"/>
      <c r="AC193" s="151"/>
      <c r="AD193" s="151"/>
      <c r="AE193" s="151">
        <f>SUM(AA193:AD193)</f>
        <v>0</v>
      </c>
      <c r="AF193" s="151">
        <v>6</v>
      </c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>
        <f>SUM(AF193:AV193)</f>
        <v>6</v>
      </c>
      <c r="AX193" s="151"/>
      <c r="AY193" s="151"/>
      <c r="AZ193" s="151">
        <v>1</v>
      </c>
      <c r="BA193" s="151">
        <v>24</v>
      </c>
      <c r="BB193" s="151">
        <v>1</v>
      </c>
      <c r="BC193" s="151">
        <v>0</v>
      </c>
      <c r="BD193" s="151">
        <v>1</v>
      </c>
    </row>
    <row r="194" spans="1:56" s="63" customFormat="1" ht="17.100000000000001" customHeight="1" x14ac:dyDescent="0.25">
      <c r="A194" s="143">
        <v>170</v>
      </c>
      <c r="B194" s="53" t="s">
        <v>457</v>
      </c>
      <c r="C194" s="152" t="s">
        <v>459</v>
      </c>
      <c r="D194" s="62" t="s">
        <v>456</v>
      </c>
      <c r="E194" s="62" t="s">
        <v>458</v>
      </c>
      <c r="F194" s="166">
        <v>6</v>
      </c>
      <c r="G194" s="166">
        <v>1</v>
      </c>
      <c r="H194" s="166">
        <v>1</v>
      </c>
      <c r="I194" s="166">
        <v>1</v>
      </c>
      <c r="J194" s="166">
        <v>1</v>
      </c>
      <c r="K194" s="166">
        <v>1</v>
      </c>
      <c r="L194" s="166">
        <v>1</v>
      </c>
      <c r="M194" s="166">
        <v>1</v>
      </c>
      <c r="N194" s="166">
        <v>1.5</v>
      </c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>
        <f>SUM(F194:Y194)</f>
        <v>14.5</v>
      </c>
      <c r="AA194" s="166"/>
      <c r="AB194" s="166"/>
      <c r="AC194" s="166"/>
      <c r="AD194" s="166"/>
      <c r="AE194" s="166">
        <f>SUM(AA194:AD194)</f>
        <v>0</v>
      </c>
      <c r="AF194" s="166">
        <v>20</v>
      </c>
      <c r="AG194" s="166">
        <v>40</v>
      </c>
      <c r="AH194" s="166">
        <v>12</v>
      </c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>
        <f>SUM(AF194:AV194)</f>
        <v>72</v>
      </c>
      <c r="AX194" s="166"/>
      <c r="AY194" s="166"/>
      <c r="AZ194" s="166">
        <v>13</v>
      </c>
      <c r="BA194" s="166">
        <v>521</v>
      </c>
      <c r="BB194" s="166">
        <v>1</v>
      </c>
      <c r="BC194" s="166">
        <v>5</v>
      </c>
      <c r="BD194" s="166">
        <v>5</v>
      </c>
    </row>
    <row r="195" spans="1:56" s="63" customFormat="1" ht="17.100000000000001" customHeight="1" x14ac:dyDescent="0.25">
      <c r="A195" s="143" t="s">
        <v>1354</v>
      </c>
      <c r="B195" s="53" t="s">
        <v>1355</v>
      </c>
      <c r="C195" s="152" t="s">
        <v>459</v>
      </c>
      <c r="D195" s="62" t="s">
        <v>456</v>
      </c>
      <c r="E195" s="62" t="s">
        <v>458</v>
      </c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</row>
    <row r="196" spans="1:56" s="63" customFormat="1" ht="17.100000000000001" customHeight="1" x14ac:dyDescent="0.25">
      <c r="A196" s="143">
        <v>171</v>
      </c>
      <c r="B196" s="53" t="s">
        <v>461</v>
      </c>
      <c r="C196" s="152" t="s">
        <v>463</v>
      </c>
      <c r="D196" s="62" t="s">
        <v>460</v>
      </c>
      <c r="E196" s="62" t="s">
        <v>462</v>
      </c>
      <c r="F196" s="166">
        <v>4</v>
      </c>
      <c r="G196" s="166">
        <v>1.5</v>
      </c>
      <c r="H196" s="166">
        <v>1.5</v>
      </c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>
        <f>SUM(F196:Y196)</f>
        <v>7</v>
      </c>
      <c r="AA196" s="166"/>
      <c r="AB196" s="166"/>
      <c r="AC196" s="166"/>
      <c r="AD196" s="166"/>
      <c r="AE196" s="166">
        <f>SUM(AA196:AD196)</f>
        <v>0</v>
      </c>
      <c r="AF196" s="166">
        <v>40</v>
      </c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>
        <f>SUM(AF196:AV196)</f>
        <v>40</v>
      </c>
      <c r="AX196" s="166"/>
      <c r="AY196" s="166"/>
      <c r="AZ196" s="166">
        <v>5</v>
      </c>
      <c r="BA196" s="166">
        <v>280</v>
      </c>
      <c r="BB196" s="166">
        <v>1</v>
      </c>
      <c r="BC196" s="166">
        <v>2</v>
      </c>
      <c r="BD196" s="166">
        <v>2</v>
      </c>
    </row>
    <row r="197" spans="1:56" s="63" customFormat="1" ht="17.100000000000001" customHeight="1" x14ac:dyDescent="0.25">
      <c r="A197" s="143" t="s">
        <v>1356</v>
      </c>
      <c r="B197" s="53" t="s">
        <v>1357</v>
      </c>
      <c r="C197" s="152" t="s">
        <v>848</v>
      </c>
      <c r="D197" s="62" t="s">
        <v>460</v>
      </c>
      <c r="E197" s="62" t="s">
        <v>462</v>
      </c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</row>
    <row r="198" spans="1:56" s="63" customFormat="1" ht="17.100000000000001" customHeight="1" x14ac:dyDescent="0.25">
      <c r="A198" s="143">
        <v>172</v>
      </c>
      <c r="B198" s="53" t="s">
        <v>464</v>
      </c>
      <c r="C198" s="152" t="s">
        <v>466</v>
      </c>
      <c r="D198" s="62" t="s">
        <v>460</v>
      </c>
      <c r="E198" s="62" t="s">
        <v>465</v>
      </c>
      <c r="F198" s="151">
        <v>1</v>
      </c>
      <c r="G198" s="151">
        <v>2</v>
      </c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>
        <f>SUM(F198:Y198)</f>
        <v>3</v>
      </c>
      <c r="AA198" s="151"/>
      <c r="AB198" s="151"/>
      <c r="AC198" s="151"/>
      <c r="AD198" s="151"/>
      <c r="AE198" s="151">
        <f>SUM(AA198:AD198)</f>
        <v>0</v>
      </c>
      <c r="AF198" s="151">
        <v>10</v>
      </c>
      <c r="AG198" s="151">
        <v>10</v>
      </c>
      <c r="AH198" s="151">
        <v>40</v>
      </c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>
        <f>SUM(AF198:AV198)</f>
        <v>60</v>
      </c>
      <c r="AX198" s="151"/>
      <c r="AY198" s="151"/>
      <c r="AZ198" s="151">
        <f>5+1</f>
        <v>6</v>
      </c>
      <c r="BA198" s="151">
        <v>419</v>
      </c>
      <c r="BB198" s="151">
        <v>1</v>
      </c>
      <c r="BC198" s="151">
        <v>1</v>
      </c>
      <c r="BD198" s="151">
        <v>1</v>
      </c>
    </row>
    <row r="199" spans="1:56" s="63" customFormat="1" ht="17.100000000000001" customHeight="1" x14ac:dyDescent="0.25">
      <c r="A199" s="143">
        <v>173</v>
      </c>
      <c r="B199" s="53" t="s">
        <v>468</v>
      </c>
      <c r="C199" s="152" t="s">
        <v>470</v>
      </c>
      <c r="D199" s="62" t="s">
        <v>467</v>
      </c>
      <c r="E199" s="62" t="s">
        <v>469</v>
      </c>
      <c r="F199" s="166">
        <v>40</v>
      </c>
      <c r="G199" s="166">
        <v>6</v>
      </c>
      <c r="H199" s="166">
        <v>6</v>
      </c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>
        <f>SUM(F199:Y199)</f>
        <v>52</v>
      </c>
      <c r="AA199" s="166"/>
      <c r="AB199" s="166"/>
      <c r="AC199" s="166"/>
      <c r="AD199" s="166"/>
      <c r="AE199" s="166">
        <f>SUM(AA199:AD199)</f>
        <v>0</v>
      </c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>
        <f>SUM(AF199:AV199)</f>
        <v>0</v>
      </c>
      <c r="AX199" s="166"/>
      <c r="AY199" s="166"/>
      <c r="AZ199" s="166">
        <v>9</v>
      </c>
      <c r="BA199" s="166">
        <v>379</v>
      </c>
      <c r="BB199" s="166">
        <v>2</v>
      </c>
      <c r="BC199" s="166">
        <v>3</v>
      </c>
      <c r="BD199" s="166">
        <v>5</v>
      </c>
    </row>
    <row r="200" spans="1:56" s="63" customFormat="1" ht="17.100000000000001" customHeight="1" x14ac:dyDescent="0.25">
      <c r="A200" s="143" t="s">
        <v>1358</v>
      </c>
      <c r="B200" s="53" t="s">
        <v>1359</v>
      </c>
      <c r="C200" s="152" t="s">
        <v>470</v>
      </c>
      <c r="D200" s="62" t="s">
        <v>467</v>
      </c>
      <c r="E200" s="62" t="s">
        <v>469</v>
      </c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</row>
    <row r="201" spans="1:56" s="63" customFormat="1" ht="17.100000000000001" customHeight="1" x14ac:dyDescent="0.25">
      <c r="A201" s="143">
        <v>175</v>
      </c>
      <c r="B201" s="53" t="s">
        <v>472</v>
      </c>
      <c r="C201" s="152" t="s">
        <v>474</v>
      </c>
      <c r="D201" s="62" t="s">
        <v>471</v>
      </c>
      <c r="E201" s="62" t="s">
        <v>473</v>
      </c>
      <c r="F201" s="151">
        <v>4</v>
      </c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>
        <f>SUM(F201:Y201)</f>
        <v>4</v>
      </c>
      <c r="AA201" s="151"/>
      <c r="AB201" s="151"/>
      <c r="AC201" s="151"/>
      <c r="AD201" s="151"/>
      <c r="AE201" s="151">
        <f>SUM(AA201:AD201)</f>
        <v>0</v>
      </c>
      <c r="AF201" s="151">
        <v>15</v>
      </c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>
        <f>SUM(AF201:AV201)</f>
        <v>15</v>
      </c>
      <c r="AX201" s="151"/>
      <c r="AY201" s="151"/>
      <c r="AZ201" s="151">
        <f>3+1</f>
        <v>4</v>
      </c>
      <c r="BA201" s="151">
        <f>78+20</f>
        <v>98</v>
      </c>
      <c r="BB201" s="151">
        <v>1</v>
      </c>
      <c r="BC201" s="151">
        <v>1</v>
      </c>
      <c r="BD201" s="151">
        <v>1</v>
      </c>
    </row>
    <row r="202" spans="1:56" s="63" customFormat="1" ht="17.100000000000001" customHeight="1" x14ac:dyDescent="0.25">
      <c r="A202" s="143">
        <v>176</v>
      </c>
      <c r="B202" s="53" t="s">
        <v>476</v>
      </c>
      <c r="C202" s="152" t="s">
        <v>478</v>
      </c>
      <c r="D202" s="62" t="s">
        <v>475</v>
      </c>
      <c r="E202" s="62" t="s">
        <v>477</v>
      </c>
      <c r="F202" s="166">
        <v>5</v>
      </c>
      <c r="G202" s="166">
        <v>1</v>
      </c>
      <c r="H202" s="166">
        <v>1</v>
      </c>
      <c r="I202" s="166">
        <v>1</v>
      </c>
      <c r="J202" s="166">
        <v>1.5</v>
      </c>
      <c r="K202" s="166">
        <v>1</v>
      </c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>
        <f>SUM(F202:Y202)</f>
        <v>10.5</v>
      </c>
      <c r="AA202" s="166"/>
      <c r="AB202" s="166"/>
      <c r="AC202" s="166"/>
      <c r="AD202" s="166"/>
      <c r="AE202" s="166">
        <f>SUM(AA202:AD202)</f>
        <v>0</v>
      </c>
      <c r="AF202" s="166">
        <v>10</v>
      </c>
      <c r="AG202" s="166">
        <v>12.5</v>
      </c>
      <c r="AH202" s="166">
        <v>10</v>
      </c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>
        <f>SUM(AF202:AV202)</f>
        <v>32.5</v>
      </c>
      <c r="AX202" s="166"/>
      <c r="AY202" s="166"/>
      <c r="AZ202" s="166">
        <f>5+2</f>
        <v>7</v>
      </c>
      <c r="BA202" s="166">
        <f>122+238</f>
        <v>360</v>
      </c>
      <c r="BB202" s="166">
        <v>2</v>
      </c>
      <c r="BC202" s="166">
        <f>2+3</f>
        <v>5</v>
      </c>
      <c r="BD202" s="166">
        <f>4+1</f>
        <v>5</v>
      </c>
    </row>
    <row r="203" spans="1:56" s="63" customFormat="1" ht="17.100000000000001" customHeight="1" x14ac:dyDescent="0.25">
      <c r="A203" s="143" t="s">
        <v>1366</v>
      </c>
      <c r="B203" s="53" t="s">
        <v>1375</v>
      </c>
      <c r="C203" s="152" t="s">
        <v>850</v>
      </c>
      <c r="D203" s="62" t="s">
        <v>475</v>
      </c>
      <c r="E203" s="62" t="s">
        <v>477</v>
      </c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</row>
    <row r="204" spans="1:56" s="63" customFormat="1" ht="17.100000000000001" customHeight="1" x14ac:dyDescent="0.25">
      <c r="A204" s="143">
        <v>177</v>
      </c>
      <c r="B204" s="53" t="s">
        <v>480</v>
      </c>
      <c r="C204" s="152" t="s">
        <v>482</v>
      </c>
      <c r="D204" s="62" t="s">
        <v>479</v>
      </c>
      <c r="E204" s="62" t="s">
        <v>481</v>
      </c>
      <c r="F204" s="151">
        <v>6</v>
      </c>
      <c r="G204" s="151">
        <v>1</v>
      </c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>
        <f>SUM(F204:Y204)</f>
        <v>7</v>
      </c>
      <c r="AA204" s="151"/>
      <c r="AB204" s="151"/>
      <c r="AC204" s="151"/>
      <c r="AD204" s="151"/>
      <c r="AE204" s="151">
        <f>SUM(AA204:AD204)</f>
        <v>0</v>
      </c>
      <c r="AF204" s="151">
        <v>20</v>
      </c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>
        <f>SUM(AF204:AV204)</f>
        <v>20</v>
      </c>
      <c r="AX204" s="151"/>
      <c r="AY204" s="151"/>
      <c r="AZ204" s="151">
        <v>2</v>
      </c>
      <c r="BA204" s="151">
        <v>113</v>
      </c>
      <c r="BB204" s="151">
        <v>1</v>
      </c>
      <c r="BC204" s="151">
        <v>2</v>
      </c>
      <c r="BD204" s="151">
        <v>2</v>
      </c>
    </row>
    <row r="205" spans="1:56" s="63" customFormat="1" ht="17.100000000000001" customHeight="1" x14ac:dyDescent="0.25">
      <c r="A205" s="143">
        <v>178</v>
      </c>
      <c r="B205" s="53" t="s">
        <v>484</v>
      </c>
      <c r="C205" s="152" t="s">
        <v>486</v>
      </c>
      <c r="D205" s="62" t="s">
        <v>483</v>
      </c>
      <c r="E205" s="62" t="s">
        <v>485</v>
      </c>
      <c r="F205" s="166">
        <v>25</v>
      </c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>
        <f>SUM(F205:Y205)</f>
        <v>25</v>
      </c>
      <c r="AA205" s="166"/>
      <c r="AB205" s="166"/>
      <c r="AC205" s="166"/>
      <c r="AD205" s="166"/>
      <c r="AE205" s="166">
        <f>SUM(AA205:AD205)</f>
        <v>0</v>
      </c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>
        <f>SUM(AF205:AV205)</f>
        <v>0</v>
      </c>
      <c r="AX205" s="166"/>
      <c r="AY205" s="166"/>
      <c r="AZ205" s="166">
        <v>2</v>
      </c>
      <c r="BA205" s="166">
        <v>171</v>
      </c>
      <c r="BB205" s="166">
        <v>1</v>
      </c>
      <c r="BC205" s="166">
        <v>1</v>
      </c>
      <c r="BD205" s="166">
        <v>1</v>
      </c>
    </row>
    <row r="206" spans="1:56" s="63" customFormat="1" ht="17.100000000000001" customHeight="1" x14ac:dyDescent="0.25">
      <c r="A206" s="143" t="s">
        <v>1360</v>
      </c>
      <c r="B206" s="53" t="s">
        <v>1361</v>
      </c>
      <c r="C206" s="152" t="s">
        <v>486</v>
      </c>
      <c r="D206" s="62" t="s">
        <v>483</v>
      </c>
      <c r="E206" s="62" t="s">
        <v>485</v>
      </c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</row>
    <row r="207" spans="1:56" s="63" customFormat="1" ht="17.100000000000001" customHeight="1" x14ac:dyDescent="0.25">
      <c r="A207" s="143">
        <v>179</v>
      </c>
      <c r="B207" s="53" t="s">
        <v>488</v>
      </c>
      <c r="C207" s="152" t="s">
        <v>490</v>
      </c>
      <c r="D207" s="62" t="s">
        <v>487</v>
      </c>
      <c r="E207" s="62" t="s">
        <v>489</v>
      </c>
      <c r="F207" s="166">
        <v>4</v>
      </c>
      <c r="G207" s="166">
        <v>6</v>
      </c>
      <c r="H207" s="166">
        <v>30</v>
      </c>
      <c r="I207" s="166">
        <v>4</v>
      </c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>
        <f>SUM(F207:Y207)</f>
        <v>44</v>
      </c>
      <c r="AA207" s="166"/>
      <c r="AB207" s="166"/>
      <c r="AC207" s="166"/>
      <c r="AD207" s="166"/>
      <c r="AE207" s="166">
        <f>SUM(AA207:AD207)</f>
        <v>0</v>
      </c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>
        <f>SUM(AF207:AV207)</f>
        <v>0</v>
      </c>
      <c r="AX207" s="166">
        <v>1</v>
      </c>
      <c r="AY207" s="166">
        <v>50</v>
      </c>
      <c r="AZ207" s="166">
        <v>3</v>
      </c>
      <c r="BA207" s="166">
        <f>214+86</f>
        <v>300</v>
      </c>
      <c r="BB207" s="166">
        <f>1+1</f>
        <v>2</v>
      </c>
      <c r="BC207" s="166">
        <f>1+3</f>
        <v>4</v>
      </c>
      <c r="BD207" s="166">
        <f>2+1</f>
        <v>3</v>
      </c>
    </row>
    <row r="208" spans="1:56" s="63" customFormat="1" ht="17.100000000000001" customHeight="1" x14ac:dyDescent="0.25">
      <c r="A208" s="143" t="s">
        <v>1362</v>
      </c>
      <c r="B208" s="53" t="s">
        <v>1363</v>
      </c>
      <c r="C208" s="152" t="s">
        <v>852</v>
      </c>
      <c r="D208" s="62" t="s">
        <v>487</v>
      </c>
      <c r="E208" s="62" t="s">
        <v>489</v>
      </c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</row>
    <row r="209" spans="1:56" s="63" customFormat="1" ht="17.100000000000001" customHeight="1" x14ac:dyDescent="0.25">
      <c r="A209" s="143">
        <v>181</v>
      </c>
      <c r="B209" s="53" t="s">
        <v>491</v>
      </c>
      <c r="C209" s="152" t="s">
        <v>492</v>
      </c>
      <c r="D209" s="62" t="s">
        <v>424</v>
      </c>
      <c r="E209" s="62" t="s">
        <v>426</v>
      </c>
      <c r="F209" s="151">
        <v>4</v>
      </c>
      <c r="G209" s="151">
        <v>1</v>
      </c>
      <c r="H209" s="151">
        <v>1</v>
      </c>
      <c r="I209" s="151">
        <v>1</v>
      </c>
      <c r="J209" s="151">
        <v>6</v>
      </c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>
        <f t="shared" ref="Z209:Z246" si="33">SUM(F209:Y209)</f>
        <v>13</v>
      </c>
      <c r="AA209" s="151"/>
      <c r="AB209" s="151"/>
      <c r="AC209" s="151"/>
      <c r="AD209" s="151"/>
      <c r="AE209" s="151">
        <f t="shared" ref="AE209:AE246" si="34">SUM(AA209:AD209)</f>
        <v>0</v>
      </c>
      <c r="AF209" s="151">
        <v>30</v>
      </c>
      <c r="AG209" s="151">
        <v>30</v>
      </c>
      <c r="AH209" s="151">
        <v>30</v>
      </c>
      <c r="AI209" s="151">
        <v>12</v>
      </c>
      <c r="AJ209" s="151">
        <v>25</v>
      </c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>
        <f t="shared" ref="AW209:AW246" si="35">SUM(AF209:AV209)</f>
        <v>127</v>
      </c>
      <c r="AX209" s="151"/>
      <c r="AY209" s="151"/>
      <c r="AZ209" s="151">
        <v>18</v>
      </c>
      <c r="BA209" s="151">
        <v>964</v>
      </c>
      <c r="BB209" s="151">
        <v>1</v>
      </c>
      <c r="BC209" s="151">
        <v>3</v>
      </c>
      <c r="BD209" s="151">
        <v>4</v>
      </c>
    </row>
    <row r="210" spans="1:56" s="63" customFormat="1" ht="17.100000000000001" customHeight="1" x14ac:dyDescent="0.25">
      <c r="A210" s="143">
        <v>182</v>
      </c>
      <c r="B210" s="53" t="s">
        <v>493</v>
      </c>
      <c r="C210" s="152" t="s">
        <v>494</v>
      </c>
      <c r="D210" s="62" t="s">
        <v>424</v>
      </c>
      <c r="E210" s="62" t="s">
        <v>426</v>
      </c>
      <c r="F210" s="151">
        <v>1</v>
      </c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>
        <f t="shared" si="33"/>
        <v>1</v>
      </c>
      <c r="AA210" s="151"/>
      <c r="AB210" s="151"/>
      <c r="AC210" s="151"/>
      <c r="AD210" s="151"/>
      <c r="AE210" s="151">
        <f t="shared" si="34"/>
        <v>0</v>
      </c>
      <c r="AF210" s="151">
        <v>12</v>
      </c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>
        <f t="shared" si="35"/>
        <v>12</v>
      </c>
      <c r="AX210" s="151"/>
      <c r="AY210" s="151"/>
      <c r="AZ210" s="151">
        <f>1+1</f>
        <v>2</v>
      </c>
      <c r="BA210" s="151">
        <v>55</v>
      </c>
      <c r="BB210" s="151">
        <v>1</v>
      </c>
      <c r="BC210" s="151">
        <v>1</v>
      </c>
      <c r="BD210" s="151">
        <v>0</v>
      </c>
    </row>
    <row r="211" spans="1:56" s="63" customFormat="1" ht="17.100000000000001" customHeight="1" x14ac:dyDescent="0.25">
      <c r="A211" s="143">
        <v>184</v>
      </c>
      <c r="B211" s="53" t="s">
        <v>495</v>
      </c>
      <c r="C211" s="152" t="s">
        <v>496</v>
      </c>
      <c r="D211" s="62" t="s">
        <v>227</v>
      </c>
      <c r="E211" s="62" t="s">
        <v>125</v>
      </c>
      <c r="F211" s="151">
        <v>1</v>
      </c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>
        <f t="shared" si="33"/>
        <v>1</v>
      </c>
      <c r="AA211" s="151"/>
      <c r="AB211" s="151"/>
      <c r="AC211" s="151"/>
      <c r="AD211" s="151"/>
      <c r="AE211" s="151">
        <f t="shared" si="34"/>
        <v>0</v>
      </c>
      <c r="AF211" s="151">
        <v>10</v>
      </c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>
        <f t="shared" si="35"/>
        <v>10</v>
      </c>
      <c r="AX211" s="151"/>
      <c r="AY211" s="151"/>
      <c r="AZ211" s="151">
        <v>1</v>
      </c>
      <c r="BA211" s="151">
        <v>51</v>
      </c>
      <c r="BB211" s="151">
        <v>1</v>
      </c>
      <c r="BC211" s="151">
        <v>1</v>
      </c>
      <c r="BD211" s="151">
        <v>0</v>
      </c>
    </row>
    <row r="212" spans="1:56" s="63" customFormat="1" ht="17.100000000000001" customHeight="1" x14ac:dyDescent="0.25">
      <c r="A212" s="143">
        <v>185</v>
      </c>
      <c r="B212" s="53" t="s">
        <v>497</v>
      </c>
      <c r="C212" s="152" t="s">
        <v>498</v>
      </c>
      <c r="D212" s="62" t="s">
        <v>269</v>
      </c>
      <c r="E212" s="62" t="s">
        <v>271</v>
      </c>
      <c r="F212" s="151">
        <v>3</v>
      </c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>
        <f t="shared" si="33"/>
        <v>3</v>
      </c>
      <c r="AA212" s="151"/>
      <c r="AB212" s="151"/>
      <c r="AC212" s="151"/>
      <c r="AD212" s="151"/>
      <c r="AE212" s="151">
        <f t="shared" si="34"/>
        <v>0</v>
      </c>
      <c r="AF212" s="151">
        <v>15</v>
      </c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>
        <f t="shared" si="35"/>
        <v>15</v>
      </c>
      <c r="AX212" s="151"/>
      <c r="AY212" s="151"/>
      <c r="AZ212" s="151">
        <v>1</v>
      </c>
      <c r="BA212" s="151">
        <v>84</v>
      </c>
      <c r="BB212" s="151">
        <v>1</v>
      </c>
      <c r="BC212" s="151">
        <v>0</v>
      </c>
      <c r="BD212" s="151">
        <v>1</v>
      </c>
    </row>
    <row r="213" spans="1:56" s="63" customFormat="1" ht="17.100000000000001" customHeight="1" x14ac:dyDescent="0.25">
      <c r="A213" s="143">
        <v>186</v>
      </c>
      <c r="B213" s="53" t="s">
        <v>499</v>
      </c>
      <c r="C213" s="152" t="s">
        <v>501</v>
      </c>
      <c r="D213" s="62" t="s">
        <v>300</v>
      </c>
      <c r="E213" s="62" t="s">
        <v>500</v>
      </c>
      <c r="F213" s="151">
        <v>1</v>
      </c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>
        <f t="shared" si="33"/>
        <v>1</v>
      </c>
      <c r="AA213" s="151"/>
      <c r="AB213" s="151"/>
      <c r="AC213" s="151"/>
      <c r="AD213" s="151"/>
      <c r="AE213" s="151">
        <f t="shared" si="34"/>
        <v>0</v>
      </c>
      <c r="AF213" s="151">
        <v>15</v>
      </c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>
        <f t="shared" si="35"/>
        <v>15</v>
      </c>
      <c r="AX213" s="151"/>
      <c r="AY213" s="151"/>
      <c r="AZ213" s="151">
        <v>1</v>
      </c>
      <c r="BA213" s="151">
        <v>85</v>
      </c>
      <c r="BB213" s="151">
        <v>1</v>
      </c>
      <c r="BC213" s="151">
        <v>1</v>
      </c>
      <c r="BD213" s="151">
        <v>1</v>
      </c>
    </row>
    <row r="214" spans="1:56" s="63" customFormat="1" ht="17.100000000000001" customHeight="1" x14ac:dyDescent="0.25">
      <c r="A214" s="143">
        <v>187</v>
      </c>
      <c r="B214" s="53" t="s">
        <v>502</v>
      </c>
      <c r="C214" s="152" t="s">
        <v>268</v>
      </c>
      <c r="D214" s="62" t="s">
        <v>48</v>
      </c>
      <c r="E214" s="62" t="s">
        <v>503</v>
      </c>
      <c r="F214" s="151">
        <v>1</v>
      </c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>
        <f t="shared" si="33"/>
        <v>1</v>
      </c>
      <c r="AA214" s="151"/>
      <c r="AB214" s="151"/>
      <c r="AC214" s="151"/>
      <c r="AD214" s="151"/>
      <c r="AE214" s="151">
        <f t="shared" si="34"/>
        <v>0</v>
      </c>
      <c r="AF214" s="151">
        <v>10</v>
      </c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>
        <f t="shared" si="35"/>
        <v>10</v>
      </c>
      <c r="AX214" s="151"/>
      <c r="AY214" s="151"/>
      <c r="AZ214" s="151">
        <v>1</v>
      </c>
      <c r="BA214" s="151">
        <v>41</v>
      </c>
      <c r="BB214" s="151">
        <v>1</v>
      </c>
      <c r="BC214" s="151">
        <v>1</v>
      </c>
      <c r="BD214" s="151">
        <v>1</v>
      </c>
    </row>
    <row r="215" spans="1:56" s="63" customFormat="1" ht="17.100000000000001" customHeight="1" x14ac:dyDescent="0.25">
      <c r="A215" s="143">
        <v>188</v>
      </c>
      <c r="B215" s="53" t="s">
        <v>504</v>
      </c>
      <c r="C215" s="152" t="s">
        <v>505</v>
      </c>
      <c r="D215" s="62" t="s">
        <v>321</v>
      </c>
      <c r="E215" s="62" t="s">
        <v>334</v>
      </c>
      <c r="F215" s="151">
        <v>25</v>
      </c>
      <c r="G215" s="151">
        <v>1</v>
      </c>
      <c r="H215" s="151">
        <v>15</v>
      </c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>
        <f t="shared" si="33"/>
        <v>41</v>
      </c>
      <c r="AA215" s="151"/>
      <c r="AB215" s="151"/>
      <c r="AC215" s="151"/>
      <c r="AD215" s="151"/>
      <c r="AE215" s="151">
        <f t="shared" si="34"/>
        <v>0</v>
      </c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>
        <f t="shared" si="35"/>
        <v>0</v>
      </c>
      <c r="AX215" s="151"/>
      <c r="AY215" s="151"/>
      <c r="AZ215" s="151">
        <v>7</v>
      </c>
      <c r="BA215" s="151">
        <v>250</v>
      </c>
      <c r="BB215" s="151">
        <v>1</v>
      </c>
      <c r="BC215" s="151">
        <v>4</v>
      </c>
      <c r="BD215" s="151">
        <v>3</v>
      </c>
    </row>
    <row r="216" spans="1:56" s="63" customFormat="1" ht="17.100000000000001" customHeight="1" x14ac:dyDescent="0.25">
      <c r="A216" s="143">
        <v>191</v>
      </c>
      <c r="B216" s="53" t="s">
        <v>506</v>
      </c>
      <c r="C216" s="152" t="s">
        <v>507</v>
      </c>
      <c r="D216" s="62" t="s">
        <v>364</v>
      </c>
      <c r="E216" s="62" t="s">
        <v>366</v>
      </c>
      <c r="F216" s="151">
        <v>1.5</v>
      </c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>
        <f t="shared" si="33"/>
        <v>1.5</v>
      </c>
      <c r="AA216" s="151"/>
      <c r="AB216" s="151"/>
      <c r="AC216" s="151"/>
      <c r="AD216" s="151"/>
      <c r="AE216" s="151">
        <f t="shared" si="34"/>
        <v>0</v>
      </c>
      <c r="AF216" s="151">
        <v>30</v>
      </c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>
        <f t="shared" si="35"/>
        <v>30</v>
      </c>
      <c r="AX216" s="151"/>
      <c r="AY216" s="151"/>
      <c r="AZ216" s="151">
        <v>1</v>
      </c>
      <c r="BA216" s="151">
        <v>144</v>
      </c>
      <c r="BB216" s="151">
        <v>1</v>
      </c>
      <c r="BC216" s="151">
        <v>1</v>
      </c>
      <c r="BD216" s="151">
        <v>1</v>
      </c>
    </row>
    <row r="217" spans="1:56" s="63" customFormat="1" ht="17.100000000000001" customHeight="1" x14ac:dyDescent="0.25">
      <c r="A217" s="143">
        <v>193</v>
      </c>
      <c r="B217" s="53" t="s">
        <v>508</v>
      </c>
      <c r="C217" s="152" t="s">
        <v>510</v>
      </c>
      <c r="D217" s="62" t="s">
        <v>364</v>
      </c>
      <c r="E217" s="62" t="s">
        <v>509</v>
      </c>
      <c r="F217" s="151">
        <v>1</v>
      </c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>
        <f t="shared" si="33"/>
        <v>1</v>
      </c>
      <c r="AA217" s="151"/>
      <c r="AB217" s="151"/>
      <c r="AC217" s="151"/>
      <c r="AD217" s="151"/>
      <c r="AE217" s="151">
        <f t="shared" si="34"/>
        <v>0</v>
      </c>
      <c r="AF217" s="151">
        <v>15</v>
      </c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>
        <f t="shared" si="35"/>
        <v>15</v>
      </c>
      <c r="AX217" s="151"/>
      <c r="AY217" s="151"/>
      <c r="AZ217" s="151">
        <v>1</v>
      </c>
      <c r="BA217" s="151">
        <v>96</v>
      </c>
      <c r="BB217" s="151">
        <v>1</v>
      </c>
      <c r="BC217" s="151">
        <v>1</v>
      </c>
      <c r="BD217" s="151">
        <v>1</v>
      </c>
    </row>
    <row r="218" spans="1:56" s="63" customFormat="1" ht="17.100000000000001" customHeight="1" x14ac:dyDescent="0.25">
      <c r="A218" s="143">
        <v>194</v>
      </c>
      <c r="B218" s="53" t="s">
        <v>511</v>
      </c>
      <c r="C218" s="152" t="s">
        <v>513</v>
      </c>
      <c r="D218" s="62" t="s">
        <v>355</v>
      </c>
      <c r="E218" s="62" t="s">
        <v>512</v>
      </c>
      <c r="F218" s="151">
        <v>10</v>
      </c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>
        <f t="shared" si="33"/>
        <v>10</v>
      </c>
      <c r="AA218" s="151"/>
      <c r="AB218" s="151"/>
      <c r="AC218" s="151"/>
      <c r="AD218" s="151"/>
      <c r="AE218" s="151">
        <f t="shared" si="34"/>
        <v>0</v>
      </c>
      <c r="AF218" s="151">
        <v>15</v>
      </c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>
        <f t="shared" si="35"/>
        <v>15</v>
      </c>
      <c r="AX218" s="151"/>
      <c r="AY218" s="151"/>
      <c r="AZ218" s="151">
        <v>4</v>
      </c>
      <c r="BA218" s="151">
        <v>121</v>
      </c>
      <c r="BB218" s="151">
        <v>1</v>
      </c>
      <c r="BC218" s="151">
        <v>1</v>
      </c>
      <c r="BD218" s="151">
        <v>1</v>
      </c>
    </row>
    <row r="219" spans="1:56" s="63" customFormat="1" ht="17.100000000000001" customHeight="1" x14ac:dyDescent="0.25">
      <c r="A219" s="143">
        <v>195</v>
      </c>
      <c r="B219" s="53" t="s">
        <v>514</v>
      </c>
      <c r="C219" s="152" t="s">
        <v>515</v>
      </c>
      <c r="D219" s="62" t="s">
        <v>471</v>
      </c>
      <c r="E219" s="62" t="s">
        <v>473</v>
      </c>
      <c r="F219" s="151">
        <v>4</v>
      </c>
      <c r="G219" s="151">
        <v>50</v>
      </c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>
        <f t="shared" si="33"/>
        <v>54</v>
      </c>
      <c r="AA219" s="151"/>
      <c r="AB219" s="151"/>
      <c r="AC219" s="151"/>
      <c r="AD219" s="151"/>
      <c r="AE219" s="151">
        <f t="shared" si="34"/>
        <v>0</v>
      </c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>
        <f t="shared" si="35"/>
        <v>0</v>
      </c>
      <c r="AX219" s="151"/>
      <c r="AY219" s="151"/>
      <c r="AZ219" s="151">
        <v>5</v>
      </c>
      <c r="BA219" s="151">
        <v>405</v>
      </c>
      <c r="BB219" s="151">
        <v>1</v>
      </c>
      <c r="BC219" s="151">
        <v>6</v>
      </c>
      <c r="BD219" s="151">
        <v>4</v>
      </c>
    </row>
    <row r="220" spans="1:56" s="63" customFormat="1" ht="17.100000000000001" customHeight="1" x14ac:dyDescent="0.25">
      <c r="A220" s="143">
        <v>196</v>
      </c>
      <c r="B220" s="53" t="s">
        <v>516</v>
      </c>
      <c r="C220" s="152" t="s">
        <v>517</v>
      </c>
      <c r="D220" s="62" t="s">
        <v>97</v>
      </c>
      <c r="E220" s="62" t="s">
        <v>125</v>
      </c>
      <c r="F220" s="151">
        <v>6</v>
      </c>
      <c r="G220" s="151">
        <v>1.5</v>
      </c>
      <c r="H220" s="151">
        <v>1.5</v>
      </c>
      <c r="I220" s="151">
        <v>1.5</v>
      </c>
      <c r="J220" s="151">
        <v>1.5</v>
      </c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>
        <f t="shared" si="33"/>
        <v>12</v>
      </c>
      <c r="AA220" s="151"/>
      <c r="AB220" s="151"/>
      <c r="AC220" s="151"/>
      <c r="AD220" s="151"/>
      <c r="AE220" s="151">
        <f t="shared" si="34"/>
        <v>0</v>
      </c>
      <c r="AF220" s="151">
        <v>40</v>
      </c>
      <c r="AG220" s="151">
        <v>25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>
        <f t="shared" si="35"/>
        <v>65</v>
      </c>
      <c r="AX220" s="151"/>
      <c r="AY220" s="151"/>
      <c r="AZ220" s="151">
        <v>10</v>
      </c>
      <c r="BA220" s="151">
        <v>560</v>
      </c>
      <c r="BB220" s="151">
        <v>1</v>
      </c>
      <c r="BC220" s="151">
        <v>3</v>
      </c>
      <c r="BD220" s="151">
        <v>1</v>
      </c>
    </row>
    <row r="221" spans="1:56" s="63" customFormat="1" ht="17.100000000000001" customHeight="1" x14ac:dyDescent="0.25">
      <c r="A221" s="143">
        <v>197</v>
      </c>
      <c r="B221" s="53" t="s">
        <v>519</v>
      </c>
      <c r="C221" s="152" t="s">
        <v>520</v>
      </c>
      <c r="D221" s="62" t="s">
        <v>518</v>
      </c>
      <c r="E221" s="62" t="s">
        <v>351</v>
      </c>
      <c r="F221" s="151">
        <v>4</v>
      </c>
      <c r="G221" s="151">
        <v>1</v>
      </c>
      <c r="H221" s="151">
        <v>1</v>
      </c>
      <c r="I221" s="151">
        <v>1</v>
      </c>
      <c r="J221" s="151">
        <v>1</v>
      </c>
      <c r="K221" s="151">
        <v>1</v>
      </c>
      <c r="L221" s="151">
        <v>1</v>
      </c>
      <c r="M221" s="151">
        <v>2</v>
      </c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>
        <f t="shared" si="33"/>
        <v>12</v>
      </c>
      <c r="AA221" s="151"/>
      <c r="AB221" s="151"/>
      <c r="AC221" s="151"/>
      <c r="AD221" s="151"/>
      <c r="AE221" s="151">
        <f t="shared" si="34"/>
        <v>0</v>
      </c>
      <c r="AF221" s="151">
        <v>30</v>
      </c>
      <c r="AG221" s="151">
        <v>5</v>
      </c>
      <c r="AH221" s="151">
        <v>12</v>
      </c>
      <c r="AI221" s="151">
        <v>10</v>
      </c>
      <c r="AJ221" s="151">
        <v>10</v>
      </c>
      <c r="AK221" s="151">
        <v>6</v>
      </c>
      <c r="AL221" s="151">
        <v>20</v>
      </c>
      <c r="AM221" s="151">
        <v>15</v>
      </c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>
        <f t="shared" si="35"/>
        <v>108</v>
      </c>
      <c r="AX221" s="151"/>
      <c r="AY221" s="151"/>
      <c r="AZ221" s="151">
        <v>13</v>
      </c>
      <c r="BA221" s="151">
        <v>580</v>
      </c>
      <c r="BB221" s="151">
        <v>1</v>
      </c>
      <c r="BC221" s="151">
        <v>7</v>
      </c>
      <c r="BD221" s="151">
        <v>1</v>
      </c>
    </row>
    <row r="222" spans="1:56" s="63" customFormat="1" ht="17.100000000000001" customHeight="1" x14ac:dyDescent="0.25">
      <c r="A222" s="143">
        <v>198</v>
      </c>
      <c r="B222" s="53" t="s">
        <v>521</v>
      </c>
      <c r="C222" s="152" t="s">
        <v>522</v>
      </c>
      <c r="D222" s="62" t="s">
        <v>88</v>
      </c>
      <c r="E222" s="62" t="s">
        <v>93</v>
      </c>
      <c r="F222" s="151">
        <v>1</v>
      </c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>
        <f t="shared" si="33"/>
        <v>1</v>
      </c>
      <c r="AA222" s="151"/>
      <c r="AB222" s="151"/>
      <c r="AC222" s="151"/>
      <c r="AD222" s="151"/>
      <c r="AE222" s="151">
        <f t="shared" si="34"/>
        <v>0</v>
      </c>
      <c r="AF222" s="151">
        <v>10</v>
      </c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>
        <f t="shared" si="35"/>
        <v>10</v>
      </c>
      <c r="AX222" s="151"/>
      <c r="AY222" s="151"/>
      <c r="AZ222" s="151">
        <v>1</v>
      </c>
      <c r="BA222" s="151">
        <v>46</v>
      </c>
      <c r="BB222" s="151">
        <v>1</v>
      </c>
      <c r="BC222" s="151">
        <v>1</v>
      </c>
      <c r="BD222" s="151">
        <v>1</v>
      </c>
    </row>
    <row r="223" spans="1:56" s="63" customFormat="1" ht="17.100000000000001" customHeight="1" x14ac:dyDescent="0.25">
      <c r="A223" s="143">
        <v>199</v>
      </c>
      <c r="B223" s="53" t="s">
        <v>523</v>
      </c>
      <c r="C223" s="152" t="s">
        <v>525</v>
      </c>
      <c r="D223" s="62" t="s">
        <v>227</v>
      </c>
      <c r="E223" s="62" t="s">
        <v>524</v>
      </c>
      <c r="F223" s="151">
        <v>1</v>
      </c>
      <c r="G223" s="151">
        <v>1</v>
      </c>
      <c r="H223" s="151">
        <v>1</v>
      </c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>
        <f t="shared" si="33"/>
        <v>3</v>
      </c>
      <c r="AA223" s="151"/>
      <c r="AB223" s="151"/>
      <c r="AC223" s="151"/>
      <c r="AD223" s="151"/>
      <c r="AE223" s="151">
        <f t="shared" si="34"/>
        <v>0</v>
      </c>
      <c r="AF223" s="151">
        <v>10</v>
      </c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>
        <f t="shared" si="35"/>
        <v>10</v>
      </c>
      <c r="AX223" s="151"/>
      <c r="AY223" s="151"/>
      <c r="AZ223" s="151">
        <v>3</v>
      </c>
      <c r="BA223" s="151">
        <v>106</v>
      </c>
      <c r="BB223" s="151">
        <v>1</v>
      </c>
      <c r="BC223" s="151">
        <v>3</v>
      </c>
      <c r="BD223" s="151">
        <v>0</v>
      </c>
    </row>
    <row r="224" spans="1:56" s="63" customFormat="1" ht="17.100000000000001" customHeight="1" x14ac:dyDescent="0.25">
      <c r="A224" s="143">
        <v>201</v>
      </c>
      <c r="B224" s="53" t="s">
        <v>526</v>
      </c>
      <c r="C224" s="152" t="s">
        <v>527</v>
      </c>
      <c r="D224" s="62" t="s">
        <v>218</v>
      </c>
      <c r="E224" s="62" t="s">
        <v>220</v>
      </c>
      <c r="F224" s="151">
        <v>1</v>
      </c>
      <c r="G224" s="151">
        <v>1</v>
      </c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>
        <f t="shared" si="33"/>
        <v>2</v>
      </c>
      <c r="AA224" s="151"/>
      <c r="AB224" s="151"/>
      <c r="AC224" s="151"/>
      <c r="AD224" s="151"/>
      <c r="AE224" s="151">
        <f t="shared" si="34"/>
        <v>0</v>
      </c>
      <c r="AF224" s="151">
        <v>15</v>
      </c>
      <c r="AG224" s="151">
        <v>5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>
        <f t="shared" si="35"/>
        <v>20</v>
      </c>
      <c r="AX224" s="151"/>
      <c r="AY224" s="151"/>
      <c r="AZ224" s="151">
        <v>2</v>
      </c>
      <c r="BA224" s="151">
        <f>83+44</f>
        <v>127</v>
      </c>
      <c r="BB224" s="151">
        <v>1</v>
      </c>
      <c r="BC224" s="151">
        <v>2</v>
      </c>
      <c r="BD224" s="151">
        <v>2</v>
      </c>
    </row>
    <row r="225" spans="1:56" s="63" customFormat="1" ht="17.100000000000001" customHeight="1" x14ac:dyDescent="0.25">
      <c r="A225" s="143">
        <v>202</v>
      </c>
      <c r="B225" s="53" t="s">
        <v>528</v>
      </c>
      <c r="C225" s="152" t="s">
        <v>529</v>
      </c>
      <c r="D225" s="62" t="s">
        <v>364</v>
      </c>
      <c r="E225" s="62" t="s">
        <v>366</v>
      </c>
      <c r="F225" s="151">
        <v>1</v>
      </c>
      <c r="G225" s="151">
        <v>1.5</v>
      </c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>
        <f t="shared" si="33"/>
        <v>2.5</v>
      </c>
      <c r="AA225" s="151"/>
      <c r="AB225" s="151"/>
      <c r="AC225" s="151"/>
      <c r="AD225" s="151"/>
      <c r="AE225" s="151">
        <f t="shared" si="34"/>
        <v>0</v>
      </c>
      <c r="AF225" s="151">
        <v>10</v>
      </c>
      <c r="AG225" s="151">
        <v>20</v>
      </c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>
        <f t="shared" si="35"/>
        <v>30</v>
      </c>
      <c r="AX225" s="151"/>
      <c r="AY225" s="151"/>
      <c r="AZ225" s="151">
        <v>3</v>
      </c>
      <c r="BA225" s="151">
        <v>130</v>
      </c>
      <c r="BB225" s="151">
        <v>1</v>
      </c>
      <c r="BC225" s="151">
        <v>2</v>
      </c>
      <c r="BD225" s="151">
        <v>2</v>
      </c>
    </row>
    <row r="226" spans="1:56" s="63" customFormat="1" ht="17.100000000000001" customHeight="1" x14ac:dyDescent="0.25">
      <c r="A226" s="143">
        <v>203</v>
      </c>
      <c r="B226" s="53" t="s">
        <v>530</v>
      </c>
      <c r="C226" s="152" t="s">
        <v>531</v>
      </c>
      <c r="D226" s="62" t="s">
        <v>364</v>
      </c>
      <c r="E226" s="62" t="s">
        <v>397</v>
      </c>
      <c r="F226" s="151">
        <v>1</v>
      </c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>
        <f t="shared" si="33"/>
        <v>1</v>
      </c>
      <c r="AA226" s="151"/>
      <c r="AB226" s="151"/>
      <c r="AC226" s="151"/>
      <c r="AD226" s="151"/>
      <c r="AE226" s="151">
        <f t="shared" si="34"/>
        <v>0</v>
      </c>
      <c r="AF226" s="151">
        <v>10</v>
      </c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>
        <f t="shared" si="35"/>
        <v>10</v>
      </c>
      <c r="AX226" s="151"/>
      <c r="AY226" s="151"/>
      <c r="AZ226" s="151">
        <v>1</v>
      </c>
      <c r="BA226" s="151">
        <v>22</v>
      </c>
      <c r="BB226" s="151">
        <v>1</v>
      </c>
      <c r="BC226" s="151">
        <v>1</v>
      </c>
      <c r="BD226" s="151">
        <v>0</v>
      </c>
    </row>
    <row r="227" spans="1:56" s="63" customFormat="1" ht="17.100000000000001" customHeight="1" x14ac:dyDescent="0.25">
      <c r="A227" s="143">
        <v>204</v>
      </c>
      <c r="B227" s="53" t="s">
        <v>532</v>
      </c>
      <c r="C227" s="152" t="s">
        <v>533</v>
      </c>
      <c r="D227" s="62" t="s">
        <v>269</v>
      </c>
      <c r="E227" s="62" t="s">
        <v>271</v>
      </c>
      <c r="F227" s="151">
        <v>1</v>
      </c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>
        <f t="shared" si="33"/>
        <v>1</v>
      </c>
      <c r="AA227" s="151"/>
      <c r="AB227" s="151"/>
      <c r="AC227" s="151"/>
      <c r="AD227" s="151"/>
      <c r="AE227" s="151">
        <f t="shared" si="34"/>
        <v>0</v>
      </c>
      <c r="AF227" s="151">
        <v>10</v>
      </c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>
        <f t="shared" si="35"/>
        <v>10</v>
      </c>
      <c r="AX227" s="151"/>
      <c r="AY227" s="151"/>
      <c r="AZ227" s="151">
        <v>1</v>
      </c>
      <c r="BA227" s="151">
        <v>47</v>
      </c>
      <c r="BB227" s="151">
        <v>1</v>
      </c>
      <c r="BC227" s="151">
        <v>1</v>
      </c>
      <c r="BD227" s="151">
        <v>1</v>
      </c>
    </row>
    <row r="228" spans="1:56" s="63" customFormat="1" ht="17.100000000000001" customHeight="1" x14ac:dyDescent="0.25">
      <c r="A228" s="143">
        <v>206</v>
      </c>
      <c r="B228" s="53" t="s">
        <v>534</v>
      </c>
      <c r="C228" s="152" t="s">
        <v>535</v>
      </c>
      <c r="D228" s="62" t="s">
        <v>399</v>
      </c>
      <c r="E228" s="62" t="s">
        <v>400</v>
      </c>
      <c r="F228" s="151">
        <v>1.5</v>
      </c>
      <c r="G228" s="151">
        <v>1</v>
      </c>
      <c r="H228" s="151">
        <v>1</v>
      </c>
      <c r="I228" s="151">
        <v>1</v>
      </c>
      <c r="J228" s="151">
        <v>6</v>
      </c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>
        <f t="shared" si="33"/>
        <v>10.5</v>
      </c>
      <c r="AA228" s="151"/>
      <c r="AB228" s="151"/>
      <c r="AC228" s="151"/>
      <c r="AD228" s="151"/>
      <c r="AE228" s="151">
        <f t="shared" si="34"/>
        <v>0</v>
      </c>
      <c r="AF228" s="151">
        <v>20</v>
      </c>
      <c r="AG228" s="151">
        <v>15</v>
      </c>
      <c r="AH228" s="151">
        <v>10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>
        <f t="shared" si="35"/>
        <v>45</v>
      </c>
      <c r="AX228" s="151"/>
      <c r="AY228" s="151"/>
      <c r="AZ228" s="151">
        <v>4</v>
      </c>
      <c r="BA228" s="151">
        <v>257</v>
      </c>
      <c r="BB228" s="151">
        <v>2</v>
      </c>
      <c r="BC228" s="151">
        <v>4</v>
      </c>
      <c r="BD228" s="151">
        <v>3</v>
      </c>
    </row>
    <row r="229" spans="1:56" s="63" customFormat="1" ht="17.100000000000001" customHeight="1" x14ac:dyDescent="0.25">
      <c r="A229" s="143">
        <v>207</v>
      </c>
      <c r="B229" s="53" t="s">
        <v>536</v>
      </c>
      <c r="C229" s="152" t="s">
        <v>537</v>
      </c>
      <c r="D229" s="62" t="s">
        <v>48</v>
      </c>
      <c r="E229" s="62" t="s">
        <v>51</v>
      </c>
      <c r="F229" s="151">
        <v>1</v>
      </c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>
        <f t="shared" si="33"/>
        <v>1</v>
      </c>
      <c r="AA229" s="151"/>
      <c r="AB229" s="151"/>
      <c r="AC229" s="151"/>
      <c r="AD229" s="151"/>
      <c r="AE229" s="151">
        <f t="shared" si="34"/>
        <v>0</v>
      </c>
      <c r="AF229" s="151">
        <v>15</v>
      </c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>
        <f t="shared" si="35"/>
        <v>15</v>
      </c>
      <c r="AX229" s="151"/>
      <c r="AY229" s="151"/>
      <c r="AZ229" s="151">
        <v>1</v>
      </c>
      <c r="BA229" s="151">
        <v>73</v>
      </c>
      <c r="BB229" s="151">
        <v>1</v>
      </c>
      <c r="BC229" s="151">
        <v>0</v>
      </c>
      <c r="BD229" s="151">
        <v>0</v>
      </c>
    </row>
    <row r="230" spans="1:56" s="63" customFormat="1" ht="17.100000000000001" customHeight="1" x14ac:dyDescent="0.25">
      <c r="A230" s="143">
        <v>210</v>
      </c>
      <c r="B230" s="53" t="s">
        <v>538</v>
      </c>
      <c r="C230" s="152" t="s">
        <v>539</v>
      </c>
      <c r="D230" s="62" t="s">
        <v>153</v>
      </c>
      <c r="E230" s="62" t="s">
        <v>169</v>
      </c>
      <c r="F230" s="151">
        <v>1</v>
      </c>
      <c r="G230" s="151">
        <v>1</v>
      </c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>
        <f t="shared" si="33"/>
        <v>2</v>
      </c>
      <c r="AA230" s="151"/>
      <c r="AB230" s="151"/>
      <c r="AC230" s="151"/>
      <c r="AD230" s="151"/>
      <c r="AE230" s="151">
        <f t="shared" si="34"/>
        <v>0</v>
      </c>
      <c r="AF230" s="151">
        <v>10.5</v>
      </c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>
        <f t="shared" si="35"/>
        <v>10.5</v>
      </c>
      <c r="AX230" s="151"/>
      <c r="AY230" s="151"/>
      <c r="AZ230" s="151">
        <v>2</v>
      </c>
      <c r="BA230" s="151">
        <v>45</v>
      </c>
      <c r="BB230" s="151">
        <v>1</v>
      </c>
      <c r="BC230" s="151">
        <v>2</v>
      </c>
      <c r="BD230" s="151">
        <v>0</v>
      </c>
    </row>
    <row r="231" spans="1:56" s="63" customFormat="1" ht="17.100000000000001" customHeight="1" x14ac:dyDescent="0.25">
      <c r="A231" s="143">
        <v>218</v>
      </c>
      <c r="B231" s="53" t="s">
        <v>540</v>
      </c>
      <c r="C231" s="152" t="s">
        <v>542</v>
      </c>
      <c r="D231" s="62" t="s">
        <v>321</v>
      </c>
      <c r="E231" s="62" t="s">
        <v>541</v>
      </c>
      <c r="F231" s="151">
        <v>1</v>
      </c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>
        <f t="shared" si="33"/>
        <v>1</v>
      </c>
      <c r="AA231" s="151"/>
      <c r="AB231" s="151"/>
      <c r="AC231" s="151"/>
      <c r="AD231" s="151"/>
      <c r="AE231" s="151">
        <f t="shared" si="34"/>
        <v>0</v>
      </c>
      <c r="AF231" s="151">
        <v>8</v>
      </c>
      <c r="AG231" s="151">
        <v>8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>
        <f t="shared" si="35"/>
        <v>16</v>
      </c>
      <c r="AX231" s="151"/>
      <c r="AY231" s="151"/>
      <c r="AZ231" s="151">
        <v>2</v>
      </c>
      <c r="BA231" s="151">
        <f>64+30</f>
        <v>94</v>
      </c>
      <c r="BB231" s="151">
        <v>1</v>
      </c>
      <c r="BC231" s="151">
        <v>1</v>
      </c>
      <c r="BD231" s="151">
        <v>1</v>
      </c>
    </row>
    <row r="232" spans="1:56" s="63" customFormat="1" ht="17.100000000000001" customHeight="1" x14ac:dyDescent="0.25">
      <c r="A232" s="143">
        <v>219</v>
      </c>
      <c r="B232" s="53" t="s">
        <v>543</v>
      </c>
      <c r="C232" s="152" t="s">
        <v>544</v>
      </c>
      <c r="D232" s="62" t="s">
        <v>48</v>
      </c>
      <c r="E232" s="62" t="s">
        <v>78</v>
      </c>
      <c r="F232" s="151">
        <v>1</v>
      </c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>
        <f t="shared" si="33"/>
        <v>1</v>
      </c>
      <c r="AA232" s="151"/>
      <c r="AB232" s="151"/>
      <c r="AC232" s="151"/>
      <c r="AD232" s="151"/>
      <c r="AE232" s="151">
        <f t="shared" si="34"/>
        <v>0</v>
      </c>
      <c r="AF232" s="151">
        <v>15</v>
      </c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>
        <f t="shared" si="35"/>
        <v>15</v>
      </c>
      <c r="AX232" s="151"/>
      <c r="AY232" s="151"/>
      <c r="AZ232" s="151">
        <v>1</v>
      </c>
      <c r="BA232" s="151">
        <v>87</v>
      </c>
      <c r="BB232" s="151">
        <v>1</v>
      </c>
      <c r="BC232" s="151">
        <v>1</v>
      </c>
      <c r="BD232" s="151">
        <v>1</v>
      </c>
    </row>
    <row r="233" spans="1:56" s="63" customFormat="1" ht="17.100000000000001" customHeight="1" x14ac:dyDescent="0.25">
      <c r="A233" s="143">
        <v>220</v>
      </c>
      <c r="B233" s="53" t="s">
        <v>545</v>
      </c>
      <c r="C233" s="152" t="s">
        <v>547</v>
      </c>
      <c r="D233" s="62" t="s">
        <v>355</v>
      </c>
      <c r="E233" s="62" t="s">
        <v>546</v>
      </c>
      <c r="F233" s="151">
        <v>1</v>
      </c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>
        <f t="shared" si="33"/>
        <v>1</v>
      </c>
      <c r="AA233" s="151"/>
      <c r="AB233" s="151"/>
      <c r="AC233" s="151"/>
      <c r="AD233" s="151"/>
      <c r="AE233" s="151">
        <f t="shared" si="34"/>
        <v>0</v>
      </c>
      <c r="AF233" s="151">
        <v>10</v>
      </c>
      <c r="AG233" s="151">
        <v>1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>
        <f t="shared" si="35"/>
        <v>11</v>
      </c>
      <c r="AX233" s="151"/>
      <c r="AY233" s="151"/>
      <c r="AZ233" s="151">
        <v>1</v>
      </c>
      <c r="BA233" s="151">
        <v>43</v>
      </c>
      <c r="BB233" s="151">
        <v>1</v>
      </c>
      <c r="BC233" s="151">
        <v>1</v>
      </c>
      <c r="BD233" s="151">
        <v>0</v>
      </c>
    </row>
    <row r="234" spans="1:56" s="63" customFormat="1" ht="17.100000000000001" customHeight="1" x14ac:dyDescent="0.25">
      <c r="A234" s="143">
        <v>221</v>
      </c>
      <c r="B234" s="53" t="s">
        <v>548</v>
      </c>
      <c r="C234" s="152" t="s">
        <v>550</v>
      </c>
      <c r="D234" s="62" t="s">
        <v>460</v>
      </c>
      <c r="E234" s="62" t="s">
        <v>549</v>
      </c>
      <c r="F234" s="151">
        <v>1</v>
      </c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>
        <f t="shared" si="33"/>
        <v>1</v>
      </c>
      <c r="AA234" s="151"/>
      <c r="AB234" s="151"/>
      <c r="AC234" s="151"/>
      <c r="AD234" s="151"/>
      <c r="AE234" s="151">
        <f t="shared" si="34"/>
        <v>0</v>
      </c>
      <c r="AF234" s="151">
        <v>20</v>
      </c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>
        <f t="shared" si="35"/>
        <v>20</v>
      </c>
      <c r="AX234" s="151"/>
      <c r="AY234" s="151"/>
      <c r="AZ234" s="151">
        <v>1</v>
      </c>
      <c r="BA234" s="151">
        <v>104</v>
      </c>
      <c r="BB234" s="151">
        <v>1</v>
      </c>
      <c r="BC234" s="151">
        <v>1</v>
      </c>
      <c r="BD234" s="151">
        <v>0</v>
      </c>
    </row>
    <row r="235" spans="1:56" s="63" customFormat="1" ht="17.100000000000001" customHeight="1" x14ac:dyDescent="0.25">
      <c r="A235" s="143">
        <v>222</v>
      </c>
      <c r="B235" s="53" t="s">
        <v>551</v>
      </c>
      <c r="C235" s="152" t="s">
        <v>553</v>
      </c>
      <c r="D235" s="62" t="s">
        <v>460</v>
      </c>
      <c r="E235" s="62" t="s">
        <v>552</v>
      </c>
      <c r="F235" s="151">
        <v>15</v>
      </c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>
        <f t="shared" si="33"/>
        <v>15</v>
      </c>
      <c r="AA235" s="151"/>
      <c r="AB235" s="151"/>
      <c r="AC235" s="151"/>
      <c r="AD235" s="151"/>
      <c r="AE235" s="151">
        <f t="shared" si="34"/>
        <v>0</v>
      </c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>
        <f t="shared" si="35"/>
        <v>0</v>
      </c>
      <c r="AX235" s="151"/>
      <c r="AY235" s="151"/>
      <c r="AZ235" s="151">
        <v>3</v>
      </c>
      <c r="BA235" s="151">
        <v>95</v>
      </c>
      <c r="BB235" s="151">
        <v>1</v>
      </c>
      <c r="BC235" s="151">
        <v>1</v>
      </c>
      <c r="BD235" s="151">
        <v>1</v>
      </c>
    </row>
    <row r="236" spans="1:56" s="63" customFormat="1" ht="17.100000000000001" customHeight="1" x14ac:dyDescent="0.25">
      <c r="A236" s="143">
        <v>223</v>
      </c>
      <c r="B236" s="53" t="s">
        <v>554</v>
      </c>
      <c r="C236" s="152" t="s">
        <v>556</v>
      </c>
      <c r="D236" s="62" t="s">
        <v>424</v>
      </c>
      <c r="E236" s="62" t="s">
        <v>555</v>
      </c>
      <c r="F236" s="151">
        <v>1</v>
      </c>
      <c r="G236" s="151">
        <v>1</v>
      </c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>
        <f t="shared" si="33"/>
        <v>2</v>
      </c>
      <c r="AA236" s="151"/>
      <c r="AB236" s="151"/>
      <c r="AC236" s="151"/>
      <c r="AD236" s="151"/>
      <c r="AE236" s="151">
        <f t="shared" si="34"/>
        <v>0</v>
      </c>
      <c r="AF236" s="151">
        <v>15</v>
      </c>
      <c r="AG236" s="151">
        <v>20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>
        <f t="shared" si="35"/>
        <v>35</v>
      </c>
      <c r="AX236" s="151"/>
      <c r="AY236" s="151"/>
      <c r="AZ236" s="151">
        <f>1+1</f>
        <v>2</v>
      </c>
      <c r="BA236" s="151">
        <f>87+85</f>
        <v>172</v>
      </c>
      <c r="BB236" s="151">
        <f>1+1</f>
        <v>2</v>
      </c>
      <c r="BC236" s="151">
        <f>1+1</f>
        <v>2</v>
      </c>
      <c r="BD236" s="151">
        <f>1+1</f>
        <v>2</v>
      </c>
    </row>
    <row r="237" spans="1:56" s="63" customFormat="1" ht="17.100000000000001" customHeight="1" x14ac:dyDescent="0.25">
      <c r="A237" s="143">
        <v>225</v>
      </c>
      <c r="B237" s="53" t="s">
        <v>557</v>
      </c>
      <c r="C237" s="152" t="s">
        <v>558</v>
      </c>
      <c r="D237" s="62" t="s">
        <v>424</v>
      </c>
      <c r="E237" s="62" t="s">
        <v>426</v>
      </c>
      <c r="F237" s="151">
        <v>1</v>
      </c>
      <c r="G237" s="151">
        <v>1</v>
      </c>
      <c r="H237" s="151">
        <v>1</v>
      </c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>
        <f t="shared" si="33"/>
        <v>3</v>
      </c>
      <c r="AA237" s="151"/>
      <c r="AB237" s="151"/>
      <c r="AC237" s="151"/>
      <c r="AD237" s="151"/>
      <c r="AE237" s="151">
        <f t="shared" si="34"/>
        <v>0</v>
      </c>
      <c r="AF237" s="151">
        <v>45</v>
      </c>
      <c r="AG237" s="151">
        <v>20</v>
      </c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>
        <f t="shared" si="35"/>
        <v>65</v>
      </c>
      <c r="AX237" s="151"/>
      <c r="AY237" s="151"/>
      <c r="AZ237" s="151">
        <v>5</v>
      </c>
      <c r="BA237" s="151">
        <v>517</v>
      </c>
      <c r="BB237" s="151">
        <v>1</v>
      </c>
      <c r="BC237" s="151">
        <v>1</v>
      </c>
      <c r="BD237" s="151">
        <v>0</v>
      </c>
    </row>
    <row r="238" spans="1:56" s="63" customFormat="1" ht="17.100000000000001" customHeight="1" x14ac:dyDescent="0.25">
      <c r="A238" s="143">
        <v>226</v>
      </c>
      <c r="B238" s="53" t="s">
        <v>559</v>
      </c>
      <c r="C238" s="152" t="s">
        <v>561</v>
      </c>
      <c r="D238" s="62" t="s">
        <v>312</v>
      </c>
      <c r="E238" s="62" t="s">
        <v>560</v>
      </c>
      <c r="F238" s="151">
        <v>1</v>
      </c>
      <c r="G238" s="151">
        <v>1</v>
      </c>
      <c r="H238" s="151">
        <v>1</v>
      </c>
      <c r="I238" s="151">
        <v>1</v>
      </c>
      <c r="J238" s="151">
        <v>1</v>
      </c>
      <c r="K238" s="151">
        <v>1</v>
      </c>
      <c r="L238" s="151">
        <v>2</v>
      </c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>
        <f t="shared" si="33"/>
        <v>8</v>
      </c>
      <c r="AA238" s="151"/>
      <c r="AB238" s="151"/>
      <c r="AC238" s="151"/>
      <c r="AD238" s="151"/>
      <c r="AE238" s="151">
        <f t="shared" si="34"/>
        <v>0</v>
      </c>
      <c r="AF238" s="151">
        <v>15</v>
      </c>
      <c r="AG238" s="151">
        <v>15</v>
      </c>
      <c r="AH238" s="151">
        <v>10</v>
      </c>
      <c r="AI238" s="151">
        <v>12</v>
      </c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>
        <f t="shared" si="35"/>
        <v>52</v>
      </c>
      <c r="AX238" s="151"/>
      <c r="AY238" s="151"/>
      <c r="AZ238" s="151">
        <v>6</v>
      </c>
      <c r="BA238" s="151">
        <v>260</v>
      </c>
      <c r="BB238" s="151">
        <v>1</v>
      </c>
      <c r="BC238" s="151">
        <v>3</v>
      </c>
      <c r="BD238" s="151">
        <v>0</v>
      </c>
    </row>
    <row r="239" spans="1:56" s="63" customFormat="1" ht="17.100000000000001" customHeight="1" x14ac:dyDescent="0.25">
      <c r="A239" s="143">
        <v>227</v>
      </c>
      <c r="B239" s="53" t="s">
        <v>562</v>
      </c>
      <c r="C239" s="152" t="s">
        <v>564</v>
      </c>
      <c r="D239" s="62" t="s">
        <v>48</v>
      </c>
      <c r="E239" s="62" t="s">
        <v>563</v>
      </c>
      <c r="F239" s="151">
        <v>1</v>
      </c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>
        <f t="shared" si="33"/>
        <v>1</v>
      </c>
      <c r="AA239" s="151"/>
      <c r="AB239" s="151"/>
      <c r="AC239" s="151"/>
      <c r="AD239" s="151"/>
      <c r="AE239" s="151">
        <f t="shared" si="34"/>
        <v>0</v>
      </c>
      <c r="AF239" s="151">
        <v>0</v>
      </c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>
        <f t="shared" si="35"/>
        <v>0</v>
      </c>
      <c r="AX239" s="151"/>
      <c r="AY239" s="151"/>
      <c r="AZ239" s="151">
        <v>1</v>
      </c>
      <c r="BA239" s="151">
        <v>79</v>
      </c>
      <c r="BB239" s="151">
        <v>1</v>
      </c>
      <c r="BC239" s="151">
        <v>1</v>
      </c>
      <c r="BD239" s="151">
        <v>1</v>
      </c>
    </row>
    <row r="240" spans="1:56" s="63" customFormat="1" ht="17.100000000000001" customHeight="1" x14ac:dyDescent="0.25">
      <c r="A240" s="143">
        <v>230</v>
      </c>
      <c r="B240" s="53" t="s">
        <v>565</v>
      </c>
      <c r="C240" s="152" t="s">
        <v>567</v>
      </c>
      <c r="D240" s="62" t="s">
        <v>483</v>
      </c>
      <c r="E240" s="62" t="s">
        <v>566</v>
      </c>
      <c r="F240" s="151">
        <v>15</v>
      </c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>
        <f t="shared" si="33"/>
        <v>15</v>
      </c>
      <c r="AA240" s="151"/>
      <c r="AB240" s="151"/>
      <c r="AC240" s="151"/>
      <c r="AD240" s="151"/>
      <c r="AE240" s="151">
        <f t="shared" si="34"/>
        <v>0</v>
      </c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>
        <f t="shared" si="35"/>
        <v>0</v>
      </c>
      <c r="AX240" s="151"/>
      <c r="AY240" s="151"/>
      <c r="AZ240" s="151">
        <v>2</v>
      </c>
      <c r="BA240" s="151">
        <v>104</v>
      </c>
      <c r="BB240" s="151">
        <v>1</v>
      </c>
      <c r="BC240" s="151">
        <v>1</v>
      </c>
      <c r="BD240" s="151">
        <v>2</v>
      </c>
    </row>
    <row r="241" spans="1:56" s="63" customFormat="1" ht="17.100000000000001" customHeight="1" x14ac:dyDescent="0.25">
      <c r="A241" s="143">
        <v>232</v>
      </c>
      <c r="B241" s="53" t="s">
        <v>568</v>
      </c>
      <c r="C241" s="152" t="s">
        <v>570</v>
      </c>
      <c r="D241" s="62" t="s">
        <v>56</v>
      </c>
      <c r="E241" s="62" t="s">
        <v>569</v>
      </c>
      <c r="F241" s="151">
        <v>1.5</v>
      </c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>
        <f t="shared" si="33"/>
        <v>1.5</v>
      </c>
      <c r="AA241" s="151"/>
      <c r="AB241" s="151"/>
      <c r="AC241" s="151"/>
      <c r="AD241" s="151"/>
      <c r="AE241" s="151">
        <f t="shared" si="34"/>
        <v>0</v>
      </c>
      <c r="AF241" s="151">
        <v>22.5</v>
      </c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>
        <f t="shared" si="35"/>
        <v>22.5</v>
      </c>
      <c r="AX241" s="151"/>
      <c r="AY241" s="151"/>
      <c r="AZ241" s="151">
        <v>2</v>
      </c>
      <c r="BA241" s="151">
        <v>180</v>
      </c>
      <c r="BB241" s="151">
        <v>1</v>
      </c>
      <c r="BC241" s="151">
        <v>1</v>
      </c>
      <c r="BD241" s="151">
        <v>1</v>
      </c>
    </row>
    <row r="242" spans="1:56" s="63" customFormat="1" ht="17.100000000000001" customHeight="1" x14ac:dyDescent="0.25">
      <c r="A242" s="143">
        <v>233</v>
      </c>
      <c r="B242" s="53" t="s">
        <v>571</v>
      </c>
      <c r="C242" s="152" t="s">
        <v>573</v>
      </c>
      <c r="D242" s="62" t="s">
        <v>48</v>
      </c>
      <c r="E242" s="62" t="s">
        <v>572</v>
      </c>
      <c r="F242" s="151">
        <v>1</v>
      </c>
      <c r="G242" s="151">
        <v>1.5</v>
      </c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>
        <f t="shared" si="33"/>
        <v>2.5</v>
      </c>
      <c r="AA242" s="151"/>
      <c r="AB242" s="151"/>
      <c r="AC242" s="151"/>
      <c r="AD242" s="151"/>
      <c r="AE242" s="151">
        <f t="shared" si="34"/>
        <v>0</v>
      </c>
      <c r="AF242" s="151">
        <v>10</v>
      </c>
      <c r="AG242" s="151">
        <v>5</v>
      </c>
      <c r="AH242" s="151">
        <v>15</v>
      </c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>
        <f t="shared" si="35"/>
        <v>30</v>
      </c>
      <c r="AX242" s="151"/>
      <c r="AY242" s="151"/>
      <c r="AZ242" s="151">
        <v>5</v>
      </c>
      <c r="BA242" s="151">
        <v>148</v>
      </c>
      <c r="BB242" s="151">
        <v>1</v>
      </c>
      <c r="BC242" s="151">
        <v>1</v>
      </c>
      <c r="BD242" s="151">
        <v>2</v>
      </c>
    </row>
    <row r="243" spans="1:56" s="63" customFormat="1" ht="17.100000000000001" customHeight="1" x14ac:dyDescent="0.25">
      <c r="A243" s="143">
        <v>235</v>
      </c>
      <c r="B243" s="53" t="s">
        <v>574</v>
      </c>
      <c r="C243" s="152" t="s">
        <v>268</v>
      </c>
      <c r="D243" s="62" t="s">
        <v>265</v>
      </c>
      <c r="E243" s="62" t="s">
        <v>267</v>
      </c>
      <c r="F243" s="151">
        <v>20</v>
      </c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>
        <f t="shared" si="33"/>
        <v>20</v>
      </c>
      <c r="AA243" s="151"/>
      <c r="AB243" s="151"/>
      <c r="AC243" s="151"/>
      <c r="AD243" s="151"/>
      <c r="AE243" s="151">
        <f t="shared" si="34"/>
        <v>0</v>
      </c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>
        <f t="shared" si="35"/>
        <v>0</v>
      </c>
      <c r="AX243" s="151"/>
      <c r="AY243" s="151"/>
      <c r="AZ243" s="151">
        <v>8</v>
      </c>
      <c r="BA243" s="151">
        <v>142</v>
      </c>
      <c r="BB243" s="151">
        <v>1</v>
      </c>
      <c r="BC243" s="151">
        <v>4</v>
      </c>
      <c r="BD243" s="151">
        <v>5</v>
      </c>
    </row>
    <row r="244" spans="1:56" s="63" customFormat="1" ht="17.100000000000001" customHeight="1" x14ac:dyDescent="0.25">
      <c r="A244" s="143">
        <v>240</v>
      </c>
      <c r="B244" s="53" t="s">
        <v>575</v>
      </c>
      <c r="C244" s="152" t="s">
        <v>577</v>
      </c>
      <c r="D244" s="62" t="s">
        <v>447</v>
      </c>
      <c r="E244" s="62" t="s">
        <v>576</v>
      </c>
      <c r="F244" s="151">
        <v>1</v>
      </c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>
        <f t="shared" si="33"/>
        <v>1</v>
      </c>
      <c r="AA244" s="151"/>
      <c r="AB244" s="151"/>
      <c r="AC244" s="151"/>
      <c r="AD244" s="151"/>
      <c r="AE244" s="151">
        <f t="shared" si="34"/>
        <v>0</v>
      </c>
      <c r="AF244" s="151">
        <v>10</v>
      </c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>
        <f t="shared" si="35"/>
        <v>10</v>
      </c>
      <c r="AX244" s="151"/>
      <c r="AY244" s="151"/>
      <c r="AZ244" s="151">
        <v>1</v>
      </c>
      <c r="BA244" s="151">
        <v>31</v>
      </c>
      <c r="BB244" s="151">
        <v>0</v>
      </c>
      <c r="BC244" s="151">
        <v>1</v>
      </c>
      <c r="BD244" s="151">
        <v>1</v>
      </c>
    </row>
    <row r="245" spans="1:56" s="63" customFormat="1" ht="17.100000000000001" customHeight="1" x14ac:dyDescent="0.25">
      <c r="A245" s="143">
        <v>241</v>
      </c>
      <c r="B245" s="53" t="s">
        <v>578</v>
      </c>
      <c r="C245" s="152" t="s">
        <v>580</v>
      </c>
      <c r="D245" s="62" t="s">
        <v>447</v>
      </c>
      <c r="E245" s="62" t="s">
        <v>579</v>
      </c>
      <c r="F245" s="151">
        <v>1</v>
      </c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>
        <f t="shared" si="33"/>
        <v>1</v>
      </c>
      <c r="AA245" s="151"/>
      <c r="AB245" s="151"/>
      <c r="AC245" s="151"/>
      <c r="AD245" s="151"/>
      <c r="AE245" s="151">
        <f t="shared" si="34"/>
        <v>0</v>
      </c>
      <c r="AF245" s="151">
        <v>10</v>
      </c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>
        <f t="shared" si="35"/>
        <v>10</v>
      </c>
      <c r="AX245" s="151"/>
      <c r="AY245" s="151"/>
      <c r="AZ245" s="151">
        <v>1</v>
      </c>
      <c r="BA245" s="151">
        <v>45</v>
      </c>
      <c r="BB245" s="151">
        <v>1</v>
      </c>
      <c r="BC245" s="151">
        <v>1</v>
      </c>
      <c r="BD245" s="151">
        <v>1</v>
      </c>
    </row>
    <row r="246" spans="1:56" s="63" customFormat="1" ht="17.100000000000001" customHeight="1" x14ac:dyDescent="0.25">
      <c r="A246" s="143">
        <v>242</v>
      </c>
      <c r="B246" s="53" t="s">
        <v>581</v>
      </c>
      <c r="C246" s="152" t="s">
        <v>582</v>
      </c>
      <c r="D246" s="62" t="s">
        <v>218</v>
      </c>
      <c r="E246" s="62" t="s">
        <v>220</v>
      </c>
      <c r="F246" s="151">
        <v>1</v>
      </c>
      <c r="G246" s="151">
        <v>1</v>
      </c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>
        <f t="shared" si="33"/>
        <v>2</v>
      </c>
      <c r="AA246" s="151"/>
      <c r="AB246" s="151"/>
      <c r="AC246" s="151"/>
      <c r="AD246" s="151"/>
      <c r="AE246" s="151">
        <f t="shared" si="34"/>
        <v>0</v>
      </c>
      <c r="AF246" s="151">
        <v>15</v>
      </c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>
        <f t="shared" si="35"/>
        <v>15</v>
      </c>
      <c r="AX246" s="151"/>
      <c r="AY246" s="151"/>
      <c r="AZ246" s="151">
        <f>1+1</f>
        <v>2</v>
      </c>
      <c r="BA246" s="151">
        <f>80+62</f>
        <v>142</v>
      </c>
      <c r="BB246" s="151">
        <f>1+1</f>
        <v>2</v>
      </c>
      <c r="BC246" s="151">
        <f>1+1</f>
        <v>2</v>
      </c>
      <c r="BD246" s="151">
        <v>2</v>
      </c>
    </row>
    <row r="247" spans="1:56" s="63" customFormat="1" ht="17.100000000000001" customHeight="1" x14ac:dyDescent="0.25">
      <c r="A247" s="143">
        <v>245</v>
      </c>
      <c r="B247" s="53" t="s">
        <v>1374</v>
      </c>
      <c r="C247" s="152" t="s">
        <v>1373</v>
      </c>
      <c r="D247" s="62" t="s">
        <v>187</v>
      </c>
      <c r="E247" s="62" t="s">
        <v>189</v>
      </c>
      <c r="F247" s="151">
        <v>40</v>
      </c>
      <c r="G247" s="151">
        <v>3</v>
      </c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>
        <v>43</v>
      </c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>
        <v>7</v>
      </c>
      <c r="BA247" s="151">
        <v>323</v>
      </c>
      <c r="BB247" s="151">
        <v>2</v>
      </c>
      <c r="BC247" s="151">
        <v>1</v>
      </c>
      <c r="BD247" s="151">
        <v>4</v>
      </c>
    </row>
    <row r="248" spans="1:56" s="63" customFormat="1" ht="17.100000000000001" customHeight="1" x14ac:dyDescent="0.25">
      <c r="A248" s="143">
        <v>246</v>
      </c>
      <c r="B248" s="53" t="s">
        <v>583</v>
      </c>
      <c r="C248" s="152" t="s">
        <v>584</v>
      </c>
      <c r="D248" s="62" t="s">
        <v>56</v>
      </c>
      <c r="E248" s="62" t="s">
        <v>177</v>
      </c>
      <c r="F248" s="151">
        <v>1</v>
      </c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>
        <f t="shared" ref="Z248:Z264" si="36">SUM(F248:Y248)</f>
        <v>1</v>
      </c>
      <c r="AA248" s="151"/>
      <c r="AB248" s="151"/>
      <c r="AC248" s="151"/>
      <c r="AD248" s="151"/>
      <c r="AE248" s="151">
        <f t="shared" ref="AE248:AE264" si="37">SUM(AA248:AD248)</f>
        <v>0</v>
      </c>
      <c r="AF248" s="151">
        <v>5</v>
      </c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>
        <f t="shared" ref="AW248:AW264" si="38">SUM(AF248:AV248)</f>
        <v>5</v>
      </c>
      <c r="AX248" s="151"/>
      <c r="AY248" s="151"/>
      <c r="AZ248" s="151">
        <v>1</v>
      </c>
      <c r="BA248" s="151">
        <v>19</v>
      </c>
      <c r="BB248" s="151">
        <v>1</v>
      </c>
      <c r="BC248" s="151">
        <v>1</v>
      </c>
      <c r="BD248" s="151">
        <v>0</v>
      </c>
    </row>
    <row r="249" spans="1:56" s="63" customFormat="1" ht="17.100000000000001" customHeight="1" x14ac:dyDescent="0.25">
      <c r="A249" s="143">
        <v>247</v>
      </c>
      <c r="B249" s="53" t="s">
        <v>585</v>
      </c>
      <c r="C249" s="152" t="s">
        <v>586</v>
      </c>
      <c r="D249" s="62" t="s">
        <v>312</v>
      </c>
      <c r="E249" s="62" t="s">
        <v>314</v>
      </c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>
        <f t="shared" si="36"/>
        <v>0</v>
      </c>
      <c r="AA249" s="151"/>
      <c r="AB249" s="151"/>
      <c r="AC249" s="151"/>
      <c r="AD249" s="151"/>
      <c r="AE249" s="151">
        <f t="shared" si="37"/>
        <v>0</v>
      </c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>
        <f t="shared" si="38"/>
        <v>0</v>
      </c>
      <c r="AX249" s="151"/>
      <c r="AY249" s="151"/>
      <c r="AZ249" s="151">
        <v>1</v>
      </c>
      <c r="BA249" s="151">
        <v>35</v>
      </c>
      <c r="BB249" s="151">
        <v>1</v>
      </c>
      <c r="BC249" s="151">
        <v>1</v>
      </c>
      <c r="BD249" s="151">
        <v>1</v>
      </c>
    </row>
    <row r="250" spans="1:56" s="63" customFormat="1" ht="17.100000000000001" customHeight="1" x14ac:dyDescent="0.25">
      <c r="A250" s="143">
        <v>248</v>
      </c>
      <c r="B250" s="53" t="s">
        <v>587</v>
      </c>
      <c r="C250" s="152" t="s">
        <v>588</v>
      </c>
      <c r="D250" s="62" t="s">
        <v>300</v>
      </c>
      <c r="E250" s="62" t="s">
        <v>302</v>
      </c>
      <c r="F250" s="151">
        <v>1</v>
      </c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>
        <f t="shared" si="36"/>
        <v>1</v>
      </c>
      <c r="AA250" s="151"/>
      <c r="AB250" s="151"/>
      <c r="AC250" s="151"/>
      <c r="AD250" s="151"/>
      <c r="AE250" s="151">
        <f t="shared" si="37"/>
        <v>0</v>
      </c>
      <c r="AF250" s="151">
        <v>10</v>
      </c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>
        <f t="shared" si="38"/>
        <v>10</v>
      </c>
      <c r="AX250" s="151"/>
      <c r="AY250" s="151"/>
      <c r="AZ250" s="151">
        <v>1</v>
      </c>
      <c r="BA250" s="151">
        <v>50</v>
      </c>
      <c r="BB250" s="151">
        <v>1</v>
      </c>
      <c r="BC250" s="151">
        <v>1</v>
      </c>
      <c r="BD250" s="151">
        <v>1</v>
      </c>
    </row>
    <row r="251" spans="1:56" s="63" customFormat="1" ht="17.100000000000001" customHeight="1" x14ac:dyDescent="0.25">
      <c r="A251" s="143">
        <v>250</v>
      </c>
      <c r="B251" s="53" t="s">
        <v>589</v>
      </c>
      <c r="C251" s="152" t="s">
        <v>590</v>
      </c>
      <c r="D251" s="62" t="s">
        <v>300</v>
      </c>
      <c r="E251" s="62" t="s">
        <v>302</v>
      </c>
      <c r="F251" s="151">
        <v>15</v>
      </c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>
        <f t="shared" si="36"/>
        <v>15</v>
      </c>
      <c r="AA251" s="151"/>
      <c r="AB251" s="151"/>
      <c r="AC251" s="151"/>
      <c r="AD251" s="151"/>
      <c r="AE251" s="151">
        <f t="shared" si="37"/>
        <v>0</v>
      </c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>
        <f t="shared" si="38"/>
        <v>0</v>
      </c>
      <c r="AX251" s="151"/>
      <c r="AY251" s="151"/>
      <c r="AZ251" s="151">
        <v>1</v>
      </c>
      <c r="BA251" s="151">
        <v>73</v>
      </c>
      <c r="BB251" s="151">
        <v>1</v>
      </c>
      <c r="BC251" s="151">
        <v>1</v>
      </c>
      <c r="BD251" s="151">
        <v>1</v>
      </c>
    </row>
    <row r="252" spans="1:56" s="63" customFormat="1" ht="17.100000000000001" customHeight="1" x14ac:dyDescent="0.25">
      <c r="A252" s="143">
        <v>251</v>
      </c>
      <c r="B252" s="53" t="s">
        <v>591</v>
      </c>
      <c r="C252" s="152" t="s">
        <v>96</v>
      </c>
      <c r="D252" s="62" t="s">
        <v>88</v>
      </c>
      <c r="E252" s="62" t="s">
        <v>90</v>
      </c>
      <c r="F252" s="151">
        <v>1</v>
      </c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>
        <f t="shared" si="36"/>
        <v>1</v>
      </c>
      <c r="AA252" s="151"/>
      <c r="AB252" s="151"/>
      <c r="AC252" s="151"/>
      <c r="AD252" s="151"/>
      <c r="AE252" s="151">
        <f t="shared" si="37"/>
        <v>0</v>
      </c>
      <c r="AF252" s="151">
        <v>10</v>
      </c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>
        <f t="shared" si="38"/>
        <v>10</v>
      </c>
      <c r="AX252" s="151"/>
      <c r="AY252" s="151"/>
      <c r="AZ252" s="151">
        <v>1</v>
      </c>
      <c r="BA252" s="151">
        <v>33</v>
      </c>
      <c r="BB252" s="151">
        <v>0</v>
      </c>
      <c r="BC252" s="151">
        <v>1</v>
      </c>
      <c r="BD252" s="151">
        <v>1</v>
      </c>
    </row>
    <row r="253" spans="1:56" s="63" customFormat="1" ht="17.100000000000001" customHeight="1" x14ac:dyDescent="0.25">
      <c r="A253" s="143">
        <v>255</v>
      </c>
      <c r="B253" s="53" t="s">
        <v>592</v>
      </c>
      <c r="C253" s="152" t="s">
        <v>593</v>
      </c>
      <c r="D253" s="62" t="s">
        <v>194</v>
      </c>
      <c r="E253" s="62" t="s">
        <v>201</v>
      </c>
      <c r="F253" s="151">
        <v>10</v>
      </c>
      <c r="G253" s="151">
        <v>1</v>
      </c>
      <c r="H253" s="151">
        <v>1</v>
      </c>
      <c r="I253" s="151">
        <v>2</v>
      </c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>
        <f t="shared" si="36"/>
        <v>14</v>
      </c>
      <c r="AA253" s="151"/>
      <c r="AB253" s="151"/>
      <c r="AC253" s="151"/>
      <c r="AD253" s="151"/>
      <c r="AE253" s="151">
        <f t="shared" si="37"/>
        <v>0</v>
      </c>
      <c r="AF253" s="151">
        <v>30</v>
      </c>
      <c r="AG253" s="151">
        <v>10</v>
      </c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>
        <f t="shared" si="38"/>
        <v>40</v>
      </c>
      <c r="AX253" s="151"/>
      <c r="AY253" s="151"/>
      <c r="AZ253" s="151">
        <v>8</v>
      </c>
      <c r="BA253" s="151">
        <f>320+19</f>
        <v>339</v>
      </c>
      <c r="BB253" s="151">
        <v>1</v>
      </c>
      <c r="BC253" s="151">
        <v>4</v>
      </c>
      <c r="BD253" s="151">
        <v>1</v>
      </c>
    </row>
    <row r="254" spans="1:56" s="63" customFormat="1" ht="17.100000000000001" customHeight="1" x14ac:dyDescent="0.25">
      <c r="A254" s="143">
        <v>256</v>
      </c>
      <c r="B254" s="53" t="s">
        <v>594</v>
      </c>
      <c r="C254" s="152" t="s">
        <v>596</v>
      </c>
      <c r="D254" s="62" t="s">
        <v>355</v>
      </c>
      <c r="E254" s="62" t="s">
        <v>595</v>
      </c>
      <c r="F254" s="151">
        <v>6</v>
      </c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>
        <f t="shared" si="36"/>
        <v>6</v>
      </c>
      <c r="AA254" s="151"/>
      <c r="AB254" s="151"/>
      <c r="AC254" s="151"/>
      <c r="AD254" s="151"/>
      <c r="AE254" s="151">
        <f t="shared" si="37"/>
        <v>0</v>
      </c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>
        <f t="shared" si="38"/>
        <v>0</v>
      </c>
      <c r="AX254" s="151"/>
      <c r="AY254" s="151"/>
      <c r="AZ254" s="151">
        <v>1</v>
      </c>
      <c r="BA254" s="151">
        <v>23</v>
      </c>
      <c r="BB254" s="151">
        <v>1</v>
      </c>
      <c r="BC254" s="151">
        <v>1</v>
      </c>
      <c r="BD254" s="151">
        <v>1</v>
      </c>
    </row>
    <row r="255" spans="1:56" s="63" customFormat="1" ht="17.100000000000001" customHeight="1" x14ac:dyDescent="0.25">
      <c r="A255" s="143">
        <v>258</v>
      </c>
      <c r="B255" s="53" t="s">
        <v>598</v>
      </c>
      <c r="C255" s="152" t="s">
        <v>600</v>
      </c>
      <c r="D255" s="62" t="s">
        <v>597</v>
      </c>
      <c r="E255" s="62" t="s">
        <v>599</v>
      </c>
      <c r="F255" s="151">
        <v>1</v>
      </c>
      <c r="G255" s="151">
        <v>1</v>
      </c>
      <c r="H255" s="151">
        <v>1</v>
      </c>
      <c r="I255" s="151">
        <v>1.5</v>
      </c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>
        <f t="shared" si="36"/>
        <v>4.5</v>
      </c>
      <c r="AA255" s="151"/>
      <c r="AB255" s="151"/>
      <c r="AC255" s="151"/>
      <c r="AD255" s="151"/>
      <c r="AE255" s="151">
        <f t="shared" si="37"/>
        <v>0</v>
      </c>
      <c r="AF255" s="151">
        <v>30</v>
      </c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>
        <f t="shared" si="38"/>
        <v>30</v>
      </c>
      <c r="AX255" s="151"/>
      <c r="AY255" s="151"/>
      <c r="AZ255" s="151">
        <v>0</v>
      </c>
      <c r="BA255" s="151">
        <v>233</v>
      </c>
      <c r="BB255" s="151">
        <v>1</v>
      </c>
      <c r="BC255" s="151">
        <v>3</v>
      </c>
      <c r="BD255" s="151">
        <v>3</v>
      </c>
    </row>
    <row r="256" spans="1:56" s="63" customFormat="1" ht="17.100000000000001" customHeight="1" x14ac:dyDescent="0.25">
      <c r="A256" s="143">
        <v>259</v>
      </c>
      <c r="B256" s="53" t="s">
        <v>601</v>
      </c>
      <c r="C256" s="152" t="s">
        <v>603</v>
      </c>
      <c r="D256" s="62" t="s">
        <v>336</v>
      </c>
      <c r="E256" s="62" t="s">
        <v>602</v>
      </c>
      <c r="F256" s="151">
        <v>1</v>
      </c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>
        <f t="shared" si="36"/>
        <v>1</v>
      </c>
      <c r="AA256" s="151"/>
      <c r="AB256" s="151"/>
      <c r="AC256" s="151"/>
      <c r="AD256" s="151"/>
      <c r="AE256" s="151">
        <f t="shared" si="37"/>
        <v>0</v>
      </c>
      <c r="AF256" s="151">
        <v>10</v>
      </c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>
        <f t="shared" si="38"/>
        <v>10</v>
      </c>
      <c r="AX256" s="151"/>
      <c r="AY256" s="151"/>
      <c r="AZ256" s="151">
        <v>1</v>
      </c>
      <c r="BA256" s="151">
        <v>39</v>
      </c>
      <c r="BB256" s="151">
        <v>1</v>
      </c>
      <c r="BC256" s="151">
        <v>0</v>
      </c>
      <c r="BD256" s="151">
        <v>1</v>
      </c>
    </row>
    <row r="257" spans="1:56" s="63" customFormat="1" ht="17.100000000000001" customHeight="1" x14ac:dyDescent="0.25">
      <c r="A257" s="143">
        <v>266</v>
      </c>
      <c r="B257" s="53" t="s">
        <v>604</v>
      </c>
      <c r="C257" s="152" t="s">
        <v>606</v>
      </c>
      <c r="D257" s="62" t="s">
        <v>227</v>
      </c>
      <c r="E257" s="62" t="s">
        <v>605</v>
      </c>
      <c r="F257" s="151">
        <v>1</v>
      </c>
      <c r="G257" s="151">
        <v>1</v>
      </c>
      <c r="H257" s="151">
        <v>1</v>
      </c>
      <c r="I257" s="151">
        <v>15</v>
      </c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>
        <f t="shared" si="36"/>
        <v>18</v>
      </c>
      <c r="AA257" s="151"/>
      <c r="AB257" s="151"/>
      <c r="AC257" s="151"/>
      <c r="AD257" s="151"/>
      <c r="AE257" s="151">
        <f t="shared" si="37"/>
        <v>0</v>
      </c>
      <c r="AF257" s="151">
        <v>22.5</v>
      </c>
      <c r="AG257" s="151">
        <v>10</v>
      </c>
      <c r="AH257" s="151">
        <v>10</v>
      </c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>
        <f t="shared" si="38"/>
        <v>42.5</v>
      </c>
      <c r="AX257" s="151"/>
      <c r="AY257" s="151"/>
      <c r="AZ257" s="151">
        <v>6</v>
      </c>
      <c r="BA257" s="151">
        <v>336</v>
      </c>
      <c r="BB257" s="151">
        <v>1</v>
      </c>
      <c r="BC257" s="151">
        <v>4</v>
      </c>
      <c r="BD257" s="151">
        <v>3</v>
      </c>
    </row>
    <row r="258" spans="1:56" s="63" customFormat="1" ht="17.100000000000001" customHeight="1" x14ac:dyDescent="0.25">
      <c r="A258" s="143">
        <v>268</v>
      </c>
      <c r="B258" s="53" t="s">
        <v>433</v>
      </c>
      <c r="C258" s="152" t="s">
        <v>846</v>
      </c>
      <c r="D258" s="62" t="s">
        <v>424</v>
      </c>
      <c r="E258" s="62" t="s">
        <v>434</v>
      </c>
      <c r="F258" s="151">
        <v>1</v>
      </c>
      <c r="G258" s="151">
        <v>1</v>
      </c>
      <c r="H258" s="151">
        <v>1</v>
      </c>
      <c r="I258" s="151">
        <v>1</v>
      </c>
      <c r="J258" s="151">
        <v>4</v>
      </c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>
        <f t="shared" si="36"/>
        <v>8</v>
      </c>
      <c r="AA258" s="151"/>
      <c r="AB258" s="151"/>
      <c r="AC258" s="151"/>
      <c r="AD258" s="151"/>
      <c r="AE258" s="151">
        <f t="shared" si="37"/>
        <v>0</v>
      </c>
      <c r="AF258" s="151">
        <v>40</v>
      </c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>
        <f t="shared" si="38"/>
        <v>40</v>
      </c>
      <c r="AX258" s="151"/>
      <c r="AY258" s="151"/>
      <c r="AZ258" s="151">
        <v>3</v>
      </c>
      <c r="BA258" s="151">
        <v>52</v>
      </c>
      <c r="BB258" s="151">
        <v>1</v>
      </c>
      <c r="BC258" s="151">
        <v>6</v>
      </c>
      <c r="BD258" s="151">
        <v>1.5</v>
      </c>
    </row>
    <row r="259" spans="1:56" s="63" customFormat="1" ht="17.100000000000001" customHeight="1" x14ac:dyDescent="0.25">
      <c r="A259" s="143">
        <v>270</v>
      </c>
      <c r="B259" s="53" t="s">
        <v>607</v>
      </c>
      <c r="C259" s="152" t="s">
        <v>609</v>
      </c>
      <c r="D259" s="62" t="s">
        <v>424</v>
      </c>
      <c r="E259" s="62" t="s">
        <v>608</v>
      </c>
      <c r="F259" s="151">
        <v>1</v>
      </c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>
        <f t="shared" si="36"/>
        <v>1</v>
      </c>
      <c r="AA259" s="151"/>
      <c r="AB259" s="151"/>
      <c r="AC259" s="151"/>
      <c r="AD259" s="151"/>
      <c r="AE259" s="151">
        <f t="shared" si="37"/>
        <v>0</v>
      </c>
      <c r="AF259" s="151">
        <v>10</v>
      </c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>
        <f t="shared" si="38"/>
        <v>10</v>
      </c>
      <c r="AX259" s="151"/>
      <c r="AY259" s="151"/>
      <c r="AZ259" s="151">
        <v>1</v>
      </c>
      <c r="BA259" s="151">
        <v>30</v>
      </c>
      <c r="BB259" s="151">
        <v>1</v>
      </c>
      <c r="BC259" s="151">
        <v>1</v>
      </c>
      <c r="BD259" s="151">
        <v>1</v>
      </c>
    </row>
    <row r="260" spans="1:56" s="63" customFormat="1" ht="17.100000000000001" customHeight="1" x14ac:dyDescent="0.25">
      <c r="A260" s="143">
        <v>271</v>
      </c>
      <c r="B260" s="53" t="s">
        <v>610</v>
      </c>
      <c r="C260" s="152" t="s">
        <v>611</v>
      </c>
      <c r="D260" s="62" t="s">
        <v>88</v>
      </c>
      <c r="E260" s="62" t="s">
        <v>90</v>
      </c>
      <c r="F260" s="151">
        <v>1</v>
      </c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>
        <f t="shared" si="36"/>
        <v>1</v>
      </c>
      <c r="AA260" s="151"/>
      <c r="AB260" s="151"/>
      <c r="AC260" s="151"/>
      <c r="AD260" s="151"/>
      <c r="AE260" s="151">
        <f t="shared" si="37"/>
        <v>0</v>
      </c>
      <c r="AF260" s="151">
        <v>15</v>
      </c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>
        <f t="shared" si="38"/>
        <v>15</v>
      </c>
      <c r="AX260" s="151"/>
      <c r="AY260" s="151"/>
      <c r="AZ260" s="151">
        <v>1</v>
      </c>
      <c r="BA260" s="151">
        <v>62</v>
      </c>
      <c r="BB260" s="151">
        <v>1</v>
      </c>
      <c r="BC260" s="151">
        <v>1</v>
      </c>
      <c r="BD260" s="151">
        <v>1</v>
      </c>
    </row>
    <row r="261" spans="1:56" s="63" customFormat="1" ht="17.100000000000001" customHeight="1" x14ac:dyDescent="0.25">
      <c r="A261" s="143">
        <v>272</v>
      </c>
      <c r="B261" s="53" t="s">
        <v>612</v>
      </c>
      <c r="C261" s="152" t="s">
        <v>613</v>
      </c>
      <c r="D261" s="62" t="s">
        <v>88</v>
      </c>
      <c r="E261" s="62" t="s">
        <v>90</v>
      </c>
      <c r="F261" s="151">
        <v>1</v>
      </c>
      <c r="G261" s="151">
        <v>1.5</v>
      </c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>
        <f t="shared" si="36"/>
        <v>2.5</v>
      </c>
      <c r="AA261" s="151"/>
      <c r="AB261" s="151"/>
      <c r="AC261" s="151"/>
      <c r="AD261" s="151"/>
      <c r="AE261" s="151">
        <f t="shared" si="37"/>
        <v>0</v>
      </c>
      <c r="AF261" s="151">
        <v>20</v>
      </c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>
        <f t="shared" si="38"/>
        <v>20</v>
      </c>
      <c r="AX261" s="151"/>
      <c r="AY261" s="151"/>
      <c r="AZ261" s="151">
        <v>3</v>
      </c>
      <c r="BA261" s="151">
        <v>137</v>
      </c>
      <c r="BB261" s="151">
        <v>1</v>
      </c>
      <c r="BC261" s="151">
        <v>2</v>
      </c>
      <c r="BD261" s="151">
        <v>2</v>
      </c>
    </row>
    <row r="262" spans="1:56" s="63" customFormat="1" ht="17.100000000000001" customHeight="1" x14ac:dyDescent="0.25">
      <c r="A262" s="143">
        <v>273</v>
      </c>
      <c r="B262" s="53" t="s">
        <v>614</v>
      </c>
      <c r="C262" s="152" t="s">
        <v>615</v>
      </c>
      <c r="D262" s="62" t="s">
        <v>88</v>
      </c>
      <c r="E262" s="62" t="s">
        <v>90</v>
      </c>
      <c r="F262" s="151">
        <v>6</v>
      </c>
      <c r="G262" s="151">
        <v>3</v>
      </c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>
        <f t="shared" si="36"/>
        <v>9</v>
      </c>
      <c r="AA262" s="151"/>
      <c r="AB262" s="151"/>
      <c r="AC262" s="151"/>
      <c r="AD262" s="151"/>
      <c r="AE262" s="151">
        <f t="shared" si="37"/>
        <v>0</v>
      </c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>
        <f t="shared" si="38"/>
        <v>0</v>
      </c>
      <c r="AX262" s="151"/>
      <c r="AY262" s="151"/>
      <c r="AZ262" s="151">
        <v>2</v>
      </c>
      <c r="BA262" s="151">
        <v>34</v>
      </c>
      <c r="BB262" s="151">
        <v>1</v>
      </c>
      <c r="BC262" s="151">
        <v>2</v>
      </c>
      <c r="BD262" s="151">
        <v>2</v>
      </c>
    </row>
    <row r="263" spans="1:56" s="63" customFormat="1" ht="17.100000000000001" customHeight="1" x14ac:dyDescent="0.25">
      <c r="A263" s="143">
        <v>274</v>
      </c>
      <c r="B263" s="53" t="s">
        <v>616</v>
      </c>
      <c r="C263" s="152" t="s">
        <v>618</v>
      </c>
      <c r="D263" s="62" t="s">
        <v>88</v>
      </c>
      <c r="E263" s="62" t="s">
        <v>617</v>
      </c>
      <c r="F263" s="151">
        <v>1</v>
      </c>
      <c r="G263" s="151">
        <v>1.5</v>
      </c>
      <c r="H263" s="151">
        <v>1</v>
      </c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>
        <f t="shared" si="36"/>
        <v>3.5</v>
      </c>
      <c r="AA263" s="151"/>
      <c r="AB263" s="151"/>
      <c r="AC263" s="151"/>
      <c r="AD263" s="151"/>
      <c r="AE263" s="151">
        <f t="shared" si="37"/>
        <v>0</v>
      </c>
      <c r="AF263" s="151">
        <v>15</v>
      </c>
      <c r="AG263" s="151">
        <v>25</v>
      </c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>
        <f t="shared" si="38"/>
        <v>40</v>
      </c>
      <c r="AX263" s="151"/>
      <c r="AY263" s="151"/>
      <c r="AZ263" s="151">
        <f>3+1</f>
        <v>4</v>
      </c>
      <c r="BA263" s="151">
        <f>83+257</f>
        <v>340</v>
      </c>
      <c r="BB263" s="151">
        <v>1</v>
      </c>
      <c r="BC263" s="151">
        <f>1+1</f>
        <v>2</v>
      </c>
      <c r="BD263" s="151">
        <f>1+5</f>
        <v>6</v>
      </c>
    </row>
    <row r="264" spans="1:56" s="63" customFormat="1" ht="17.100000000000001" customHeight="1" x14ac:dyDescent="0.25">
      <c r="A264" s="143">
        <v>275</v>
      </c>
      <c r="B264" s="53" t="s">
        <v>619</v>
      </c>
      <c r="C264" s="152" t="s">
        <v>620</v>
      </c>
      <c r="D264" s="62" t="s">
        <v>479</v>
      </c>
      <c r="E264" s="62" t="s">
        <v>481</v>
      </c>
      <c r="F264" s="166">
        <v>20</v>
      </c>
      <c r="G264" s="166">
        <v>1</v>
      </c>
      <c r="H264" s="166">
        <v>1</v>
      </c>
      <c r="I264" s="166">
        <v>1</v>
      </c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>
        <f t="shared" si="36"/>
        <v>23</v>
      </c>
      <c r="AA264" s="166"/>
      <c r="AB264" s="166"/>
      <c r="AC264" s="166"/>
      <c r="AD264" s="166"/>
      <c r="AE264" s="166">
        <f t="shared" si="37"/>
        <v>0</v>
      </c>
      <c r="AF264" s="166">
        <v>20</v>
      </c>
      <c r="AG264" s="166">
        <v>15</v>
      </c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>
        <f t="shared" si="38"/>
        <v>35</v>
      </c>
      <c r="AX264" s="166"/>
      <c r="AY264" s="166"/>
      <c r="AZ264" s="166">
        <v>5</v>
      </c>
      <c r="BA264" s="166">
        <v>312</v>
      </c>
      <c r="BB264" s="166">
        <v>1</v>
      </c>
      <c r="BC264" s="166">
        <v>4</v>
      </c>
      <c r="BD264" s="166">
        <v>2</v>
      </c>
    </row>
    <row r="265" spans="1:56" s="63" customFormat="1" ht="17.100000000000001" customHeight="1" x14ac:dyDescent="0.25">
      <c r="A265" s="143" t="s">
        <v>1364</v>
      </c>
      <c r="B265" s="53" t="s">
        <v>1365</v>
      </c>
      <c r="C265" s="152" t="s">
        <v>609</v>
      </c>
      <c r="D265" s="62" t="s">
        <v>479</v>
      </c>
      <c r="E265" s="62" t="s">
        <v>481</v>
      </c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</row>
    <row r="266" spans="1:56" s="63" customFormat="1" ht="17.100000000000001" customHeight="1" x14ac:dyDescent="0.25">
      <c r="A266" s="143">
        <v>277</v>
      </c>
      <c r="B266" s="53" t="s">
        <v>621</v>
      </c>
      <c r="C266" s="152" t="s">
        <v>622</v>
      </c>
      <c r="D266" s="62" t="s">
        <v>336</v>
      </c>
      <c r="E266" s="62" t="s">
        <v>343</v>
      </c>
      <c r="F266" s="151">
        <v>1</v>
      </c>
      <c r="G266" s="151">
        <v>1</v>
      </c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>
        <f t="shared" ref="Z266:Z310" si="39">SUM(F266:Y266)</f>
        <v>2</v>
      </c>
      <c r="AA266" s="151"/>
      <c r="AB266" s="151"/>
      <c r="AC266" s="151"/>
      <c r="AD266" s="151"/>
      <c r="AE266" s="151">
        <f t="shared" ref="AE266:AE310" si="40">SUM(AA266:AD266)</f>
        <v>0</v>
      </c>
      <c r="AF266" s="151">
        <v>35</v>
      </c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>
        <f t="shared" ref="AW266:AW310" si="41">SUM(AF266:AV266)</f>
        <v>35</v>
      </c>
      <c r="AX266" s="151"/>
      <c r="AY266" s="151"/>
      <c r="AZ266" s="151">
        <v>5</v>
      </c>
      <c r="BA266" s="151">
        <v>286</v>
      </c>
      <c r="BB266" s="151">
        <v>0</v>
      </c>
      <c r="BC266" s="151">
        <v>2</v>
      </c>
      <c r="BD266" s="151">
        <v>2</v>
      </c>
    </row>
    <row r="267" spans="1:56" s="63" customFormat="1" ht="17.100000000000001" customHeight="1" x14ac:dyDescent="0.25">
      <c r="A267" s="143">
        <v>279</v>
      </c>
      <c r="B267" s="53" t="s">
        <v>623</v>
      </c>
      <c r="C267" s="152" t="s">
        <v>624</v>
      </c>
      <c r="D267" s="62" t="s">
        <v>336</v>
      </c>
      <c r="E267" s="62" t="s">
        <v>343</v>
      </c>
      <c r="F267" s="151">
        <v>1</v>
      </c>
      <c r="G267" s="151">
        <v>1</v>
      </c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>
        <f t="shared" si="39"/>
        <v>2</v>
      </c>
      <c r="AA267" s="151"/>
      <c r="AB267" s="151"/>
      <c r="AC267" s="151"/>
      <c r="AD267" s="151"/>
      <c r="AE267" s="151">
        <f t="shared" si="40"/>
        <v>0</v>
      </c>
      <c r="AF267" s="151">
        <v>20</v>
      </c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>
        <f t="shared" si="41"/>
        <v>20</v>
      </c>
      <c r="AX267" s="151"/>
      <c r="AY267" s="151"/>
      <c r="AZ267" s="151">
        <v>2</v>
      </c>
      <c r="BA267" s="151">
        <v>102</v>
      </c>
      <c r="BB267" s="151">
        <v>0</v>
      </c>
      <c r="BC267" s="151">
        <v>2</v>
      </c>
      <c r="BD267" s="151">
        <v>2</v>
      </c>
    </row>
    <row r="268" spans="1:56" s="63" customFormat="1" ht="17.100000000000001" customHeight="1" x14ac:dyDescent="0.25">
      <c r="A268" s="143">
        <v>281</v>
      </c>
      <c r="B268" s="53" t="s">
        <v>625</v>
      </c>
      <c r="C268" s="152" t="s">
        <v>627</v>
      </c>
      <c r="D268" s="62" t="s">
        <v>207</v>
      </c>
      <c r="E268" s="62" t="s">
        <v>626</v>
      </c>
      <c r="F268" s="151">
        <v>1</v>
      </c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>
        <f t="shared" si="39"/>
        <v>1</v>
      </c>
      <c r="AA268" s="151"/>
      <c r="AB268" s="151"/>
      <c r="AC268" s="151"/>
      <c r="AD268" s="151"/>
      <c r="AE268" s="151">
        <f t="shared" si="40"/>
        <v>0</v>
      </c>
      <c r="AF268" s="151">
        <v>10.5</v>
      </c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>
        <f t="shared" si="41"/>
        <v>10.5</v>
      </c>
      <c r="AX268" s="151"/>
      <c r="AY268" s="151"/>
      <c r="AZ268" s="151">
        <v>1</v>
      </c>
      <c r="BA268" s="151">
        <v>56</v>
      </c>
      <c r="BB268" s="151">
        <v>1</v>
      </c>
      <c r="BC268" s="151">
        <v>1</v>
      </c>
      <c r="BD268" s="151">
        <v>1</v>
      </c>
    </row>
    <row r="269" spans="1:56" s="63" customFormat="1" ht="17.100000000000001" customHeight="1" x14ac:dyDescent="0.25">
      <c r="A269" s="143">
        <v>282</v>
      </c>
      <c r="B269" s="53" t="s">
        <v>628</v>
      </c>
      <c r="C269" s="152" t="s">
        <v>630</v>
      </c>
      <c r="D269" s="62" t="s">
        <v>207</v>
      </c>
      <c r="E269" s="62" t="s">
        <v>629</v>
      </c>
      <c r="F269" s="151">
        <v>1</v>
      </c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>
        <f t="shared" si="39"/>
        <v>1</v>
      </c>
      <c r="AA269" s="151"/>
      <c r="AB269" s="151"/>
      <c r="AC269" s="151"/>
      <c r="AD269" s="151"/>
      <c r="AE269" s="151">
        <f t="shared" si="40"/>
        <v>0</v>
      </c>
      <c r="AF269" s="151">
        <v>15</v>
      </c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>
        <f t="shared" si="41"/>
        <v>15</v>
      </c>
      <c r="AX269" s="151"/>
      <c r="AY269" s="151"/>
      <c r="AZ269" s="151">
        <v>1</v>
      </c>
      <c r="BA269" s="151">
        <v>56</v>
      </c>
      <c r="BB269" s="151">
        <v>1</v>
      </c>
      <c r="BC269" s="151">
        <v>1</v>
      </c>
      <c r="BD269" s="151">
        <v>1</v>
      </c>
    </row>
    <row r="270" spans="1:56" s="63" customFormat="1" ht="17.100000000000001" customHeight="1" x14ac:dyDescent="0.25">
      <c r="A270" s="143">
        <v>283</v>
      </c>
      <c r="B270" s="53" t="s">
        <v>631</v>
      </c>
      <c r="C270" s="152" t="s">
        <v>633</v>
      </c>
      <c r="D270" s="62" t="s">
        <v>207</v>
      </c>
      <c r="E270" s="62" t="s">
        <v>632</v>
      </c>
      <c r="F270" s="151">
        <v>1</v>
      </c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>
        <f t="shared" si="39"/>
        <v>1</v>
      </c>
      <c r="AA270" s="151"/>
      <c r="AB270" s="151"/>
      <c r="AC270" s="151"/>
      <c r="AD270" s="151"/>
      <c r="AE270" s="151">
        <f t="shared" si="40"/>
        <v>0</v>
      </c>
      <c r="AF270" s="151">
        <v>12</v>
      </c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>
        <f t="shared" si="41"/>
        <v>12</v>
      </c>
      <c r="AX270" s="151"/>
      <c r="AY270" s="151"/>
      <c r="AZ270" s="151">
        <v>1</v>
      </c>
      <c r="BA270" s="151">
        <v>47</v>
      </c>
      <c r="BB270" s="151">
        <v>1</v>
      </c>
      <c r="BC270" s="151">
        <v>1</v>
      </c>
      <c r="BD270" s="151">
        <v>1</v>
      </c>
    </row>
    <row r="271" spans="1:56" s="63" customFormat="1" ht="17.100000000000001" customHeight="1" x14ac:dyDescent="0.25">
      <c r="A271" s="143">
        <v>284</v>
      </c>
      <c r="B271" s="53" t="s">
        <v>634</v>
      </c>
      <c r="C271" s="152" t="s">
        <v>636</v>
      </c>
      <c r="D271" s="62" t="s">
        <v>207</v>
      </c>
      <c r="E271" s="62" t="s">
        <v>635</v>
      </c>
      <c r="F271" s="151">
        <v>1</v>
      </c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>
        <f t="shared" si="39"/>
        <v>1</v>
      </c>
      <c r="AA271" s="151"/>
      <c r="AB271" s="151"/>
      <c r="AC271" s="151"/>
      <c r="AD271" s="151"/>
      <c r="AE271" s="151">
        <f t="shared" si="40"/>
        <v>0</v>
      </c>
      <c r="AF271" s="151">
        <v>12</v>
      </c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>
        <f t="shared" si="41"/>
        <v>12</v>
      </c>
      <c r="AX271" s="151"/>
      <c r="AY271" s="151"/>
      <c r="AZ271" s="151">
        <v>1</v>
      </c>
      <c r="BA271" s="151">
        <v>52</v>
      </c>
      <c r="BB271" s="151">
        <v>1</v>
      </c>
      <c r="BC271" s="151">
        <v>1</v>
      </c>
      <c r="BD271" s="151">
        <v>1</v>
      </c>
    </row>
    <row r="272" spans="1:56" s="63" customFormat="1" ht="17.100000000000001" customHeight="1" x14ac:dyDescent="0.25">
      <c r="A272" s="143">
        <v>285</v>
      </c>
      <c r="B272" s="53" t="s">
        <v>637</v>
      </c>
      <c r="C272" s="152" t="s">
        <v>639</v>
      </c>
      <c r="D272" s="62" t="s">
        <v>207</v>
      </c>
      <c r="E272" s="62" t="s">
        <v>638</v>
      </c>
      <c r="F272" s="151">
        <v>1</v>
      </c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>
        <f t="shared" si="39"/>
        <v>1</v>
      </c>
      <c r="AA272" s="151"/>
      <c r="AB272" s="151"/>
      <c r="AC272" s="151"/>
      <c r="AD272" s="151"/>
      <c r="AE272" s="151">
        <f t="shared" si="40"/>
        <v>0</v>
      </c>
      <c r="AF272" s="151">
        <v>15</v>
      </c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>
        <f t="shared" si="41"/>
        <v>15</v>
      </c>
      <c r="AX272" s="151"/>
      <c r="AY272" s="151"/>
      <c r="AZ272" s="151">
        <v>1</v>
      </c>
      <c r="BA272" s="151">
        <v>51</v>
      </c>
      <c r="BB272" s="151">
        <v>1</v>
      </c>
      <c r="BC272" s="151">
        <v>1</v>
      </c>
      <c r="BD272" s="151">
        <v>1</v>
      </c>
    </row>
    <row r="273" spans="1:56" s="63" customFormat="1" ht="17.100000000000001" customHeight="1" x14ac:dyDescent="0.25">
      <c r="A273" s="143">
        <v>286</v>
      </c>
      <c r="B273" s="53" t="s">
        <v>640</v>
      </c>
      <c r="C273" s="152" t="s">
        <v>642</v>
      </c>
      <c r="D273" s="62" t="s">
        <v>456</v>
      </c>
      <c r="E273" s="62" t="s">
        <v>641</v>
      </c>
      <c r="F273" s="151">
        <v>1</v>
      </c>
      <c r="G273" s="151">
        <v>1</v>
      </c>
      <c r="H273" s="151">
        <v>1</v>
      </c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>
        <f t="shared" si="39"/>
        <v>3</v>
      </c>
      <c r="AA273" s="151"/>
      <c r="AB273" s="151"/>
      <c r="AC273" s="151"/>
      <c r="AD273" s="151"/>
      <c r="AE273" s="151">
        <f t="shared" si="40"/>
        <v>0</v>
      </c>
      <c r="AF273" s="151">
        <v>30</v>
      </c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>
        <f t="shared" si="41"/>
        <v>30</v>
      </c>
      <c r="AX273" s="151"/>
      <c r="AY273" s="151"/>
      <c r="AZ273" s="151">
        <v>3</v>
      </c>
      <c r="BA273" s="151">
        <v>150</v>
      </c>
      <c r="BB273" s="151">
        <v>2</v>
      </c>
      <c r="BC273" s="151">
        <v>5</v>
      </c>
      <c r="BD273" s="151">
        <v>3</v>
      </c>
    </row>
    <row r="274" spans="1:56" s="63" customFormat="1" ht="17.100000000000001" customHeight="1" x14ac:dyDescent="0.25">
      <c r="A274" s="143">
        <v>287</v>
      </c>
      <c r="B274" s="53" t="s">
        <v>643</v>
      </c>
      <c r="C274" s="152" t="s">
        <v>644</v>
      </c>
      <c r="D274" s="62" t="s">
        <v>88</v>
      </c>
      <c r="E274" s="62" t="s">
        <v>90</v>
      </c>
      <c r="F274" s="151">
        <v>1</v>
      </c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>
        <f t="shared" si="39"/>
        <v>1</v>
      </c>
      <c r="AA274" s="151"/>
      <c r="AB274" s="151"/>
      <c r="AC274" s="151"/>
      <c r="AD274" s="151"/>
      <c r="AE274" s="151">
        <f t="shared" si="40"/>
        <v>0</v>
      </c>
      <c r="AF274" s="151">
        <v>15</v>
      </c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>
        <f t="shared" si="41"/>
        <v>15</v>
      </c>
      <c r="AX274" s="151"/>
      <c r="AY274" s="151"/>
      <c r="AZ274" s="151">
        <v>1</v>
      </c>
      <c r="BA274" s="151">
        <v>70</v>
      </c>
      <c r="BB274" s="151">
        <v>0</v>
      </c>
      <c r="BC274" s="151">
        <v>1</v>
      </c>
      <c r="BD274" s="151">
        <v>1</v>
      </c>
    </row>
    <row r="275" spans="1:56" s="63" customFormat="1" ht="17.100000000000001" customHeight="1" x14ac:dyDescent="0.25">
      <c r="A275" s="143">
        <v>288</v>
      </c>
      <c r="B275" s="53" t="s">
        <v>645</v>
      </c>
      <c r="C275" s="152" t="s">
        <v>646</v>
      </c>
      <c r="D275" s="62" t="s">
        <v>88</v>
      </c>
      <c r="E275" s="62" t="s">
        <v>90</v>
      </c>
      <c r="F275" s="151">
        <v>1</v>
      </c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>
        <f t="shared" si="39"/>
        <v>1</v>
      </c>
      <c r="AA275" s="151"/>
      <c r="AB275" s="151"/>
      <c r="AC275" s="151"/>
      <c r="AD275" s="151"/>
      <c r="AE275" s="151">
        <f t="shared" si="40"/>
        <v>0</v>
      </c>
      <c r="AF275" s="151">
        <v>15</v>
      </c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>
        <f t="shared" si="41"/>
        <v>15</v>
      </c>
      <c r="AX275" s="151"/>
      <c r="AY275" s="151"/>
      <c r="AZ275" s="151">
        <v>1</v>
      </c>
      <c r="BA275" s="151">
        <v>67</v>
      </c>
      <c r="BB275" s="151">
        <v>1</v>
      </c>
      <c r="BC275" s="151">
        <v>1</v>
      </c>
      <c r="BD275" s="151">
        <v>1</v>
      </c>
    </row>
    <row r="276" spans="1:56" s="63" customFormat="1" ht="17.100000000000001" customHeight="1" x14ac:dyDescent="0.25">
      <c r="A276" s="143">
        <v>289</v>
      </c>
      <c r="B276" s="53" t="s">
        <v>647</v>
      </c>
      <c r="C276" s="152" t="s">
        <v>648</v>
      </c>
      <c r="D276" s="62" t="s">
        <v>88</v>
      </c>
      <c r="E276" s="62" t="s">
        <v>90</v>
      </c>
      <c r="F276" s="151">
        <v>1.5</v>
      </c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>
        <f t="shared" si="39"/>
        <v>1.5</v>
      </c>
      <c r="AA276" s="151"/>
      <c r="AB276" s="151"/>
      <c r="AC276" s="151"/>
      <c r="AD276" s="151"/>
      <c r="AE276" s="151">
        <f t="shared" si="40"/>
        <v>0</v>
      </c>
      <c r="AF276" s="151">
        <v>10</v>
      </c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>
        <f t="shared" si="41"/>
        <v>10</v>
      </c>
      <c r="AX276" s="151"/>
      <c r="AY276" s="151"/>
      <c r="AZ276" s="151">
        <v>1</v>
      </c>
      <c r="BA276" s="151">
        <v>49</v>
      </c>
      <c r="BB276" s="151">
        <v>1</v>
      </c>
      <c r="BC276" s="151">
        <v>1</v>
      </c>
      <c r="BD276" s="151">
        <v>1</v>
      </c>
    </row>
    <row r="277" spans="1:56" s="63" customFormat="1" ht="17.100000000000001" customHeight="1" x14ac:dyDescent="0.25">
      <c r="A277" s="143">
        <v>290</v>
      </c>
      <c r="B277" s="53" t="s">
        <v>649</v>
      </c>
      <c r="C277" s="152" t="s">
        <v>650</v>
      </c>
      <c r="D277" s="62" t="s">
        <v>88</v>
      </c>
      <c r="E277" s="62" t="s">
        <v>90</v>
      </c>
      <c r="F277" s="151">
        <v>1.5</v>
      </c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>
        <f t="shared" si="39"/>
        <v>1.5</v>
      </c>
      <c r="AA277" s="151"/>
      <c r="AB277" s="151"/>
      <c r="AC277" s="151"/>
      <c r="AD277" s="151"/>
      <c r="AE277" s="151">
        <f t="shared" si="40"/>
        <v>0</v>
      </c>
      <c r="AF277" s="151">
        <v>15</v>
      </c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>
        <f t="shared" si="41"/>
        <v>15</v>
      </c>
      <c r="AX277" s="151"/>
      <c r="AY277" s="151"/>
      <c r="AZ277" s="151">
        <v>1</v>
      </c>
      <c r="BA277" s="151">
        <v>78</v>
      </c>
      <c r="BB277" s="151">
        <v>1</v>
      </c>
      <c r="BC277" s="151">
        <v>1</v>
      </c>
      <c r="BD277" s="151">
        <v>1</v>
      </c>
    </row>
    <row r="278" spans="1:56" s="63" customFormat="1" ht="17.100000000000001" customHeight="1" x14ac:dyDescent="0.25">
      <c r="A278" s="143">
        <v>291</v>
      </c>
      <c r="B278" s="53" t="s">
        <v>651</v>
      </c>
      <c r="C278" s="152" t="s">
        <v>653</v>
      </c>
      <c r="D278" s="62" t="s">
        <v>321</v>
      </c>
      <c r="E278" s="62" t="s">
        <v>652</v>
      </c>
      <c r="F278" s="151">
        <v>15</v>
      </c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>
        <f t="shared" si="39"/>
        <v>15</v>
      </c>
      <c r="AA278" s="151"/>
      <c r="AB278" s="151"/>
      <c r="AC278" s="151"/>
      <c r="AD278" s="151"/>
      <c r="AE278" s="151">
        <f t="shared" si="40"/>
        <v>0</v>
      </c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>
        <f t="shared" si="41"/>
        <v>0</v>
      </c>
      <c r="AX278" s="151"/>
      <c r="AY278" s="151"/>
      <c r="AZ278" s="151">
        <v>2</v>
      </c>
      <c r="BA278" s="151">
        <f>60+26</f>
        <v>86</v>
      </c>
      <c r="BB278" s="151">
        <v>1</v>
      </c>
      <c r="BC278" s="151">
        <v>2</v>
      </c>
      <c r="BD278" s="151">
        <v>0</v>
      </c>
    </row>
    <row r="279" spans="1:56" s="63" customFormat="1" ht="17.100000000000001" customHeight="1" x14ac:dyDescent="0.25">
      <c r="A279" s="143">
        <v>292</v>
      </c>
      <c r="B279" s="53" t="s">
        <v>1241</v>
      </c>
      <c r="C279" s="152" t="s">
        <v>1257</v>
      </c>
      <c r="D279" s="62" t="s">
        <v>312</v>
      </c>
      <c r="E279" s="62" t="s">
        <v>319</v>
      </c>
      <c r="F279" s="151">
        <v>1</v>
      </c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>
        <f t="shared" si="39"/>
        <v>1</v>
      </c>
      <c r="AA279" s="151"/>
      <c r="AB279" s="151"/>
      <c r="AC279" s="151"/>
      <c r="AD279" s="151"/>
      <c r="AE279" s="151">
        <f t="shared" si="40"/>
        <v>0</v>
      </c>
      <c r="AF279" s="151">
        <v>15</v>
      </c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>
        <f t="shared" si="41"/>
        <v>15</v>
      </c>
      <c r="AX279" s="151"/>
      <c r="AY279" s="151"/>
      <c r="AZ279" s="151">
        <v>1</v>
      </c>
      <c r="BA279" s="151">
        <f>68+26</f>
        <v>94</v>
      </c>
      <c r="BB279" s="151">
        <v>1</v>
      </c>
      <c r="BC279" s="151">
        <v>1</v>
      </c>
      <c r="BD279" s="151">
        <v>1</v>
      </c>
    </row>
    <row r="280" spans="1:56" s="63" customFormat="1" ht="17.100000000000001" customHeight="1" x14ac:dyDescent="0.25">
      <c r="A280" s="143">
        <v>294</v>
      </c>
      <c r="B280" s="53" t="s">
        <v>654</v>
      </c>
      <c r="C280" s="152" t="s">
        <v>655</v>
      </c>
      <c r="D280" s="62" t="s">
        <v>45</v>
      </c>
      <c r="E280" s="62" t="s">
        <v>46</v>
      </c>
      <c r="F280" s="151"/>
      <c r="G280" s="151">
        <v>1.5</v>
      </c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>
        <f t="shared" si="39"/>
        <v>1.5</v>
      </c>
      <c r="AA280" s="151"/>
      <c r="AB280" s="151"/>
      <c r="AC280" s="151"/>
      <c r="AD280" s="151"/>
      <c r="AE280" s="151">
        <f t="shared" si="40"/>
        <v>0</v>
      </c>
      <c r="AF280" s="151">
        <v>6</v>
      </c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>
        <f t="shared" si="41"/>
        <v>6</v>
      </c>
      <c r="AX280" s="151"/>
      <c r="AY280" s="151"/>
      <c r="AZ280" s="151">
        <v>1</v>
      </c>
      <c r="BA280" s="151">
        <v>19</v>
      </c>
      <c r="BB280" s="151">
        <v>0</v>
      </c>
      <c r="BC280" s="151">
        <v>1</v>
      </c>
      <c r="BD280" s="151">
        <v>1</v>
      </c>
    </row>
    <row r="281" spans="1:56" s="63" customFormat="1" ht="17.100000000000001" customHeight="1" x14ac:dyDescent="0.25">
      <c r="A281" s="143">
        <v>295</v>
      </c>
      <c r="B281" s="53" t="s">
        <v>656</v>
      </c>
      <c r="C281" s="152" t="s">
        <v>600</v>
      </c>
      <c r="D281" s="62" t="s">
        <v>48</v>
      </c>
      <c r="E281" s="62" t="s">
        <v>657</v>
      </c>
      <c r="F281" s="151">
        <v>1.5</v>
      </c>
      <c r="G281" s="151">
        <v>1</v>
      </c>
      <c r="H281" s="151">
        <v>1</v>
      </c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>
        <f t="shared" si="39"/>
        <v>3.5</v>
      </c>
      <c r="AA281" s="151"/>
      <c r="AB281" s="151"/>
      <c r="AC281" s="151"/>
      <c r="AD281" s="151"/>
      <c r="AE281" s="151">
        <f t="shared" si="40"/>
        <v>0</v>
      </c>
      <c r="AF281" s="151">
        <v>30</v>
      </c>
      <c r="AG281" s="151">
        <v>5</v>
      </c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>
        <f t="shared" si="41"/>
        <v>35</v>
      </c>
      <c r="AX281" s="151"/>
      <c r="AY281" s="151"/>
      <c r="AZ281" s="151">
        <f>1+1</f>
        <v>2</v>
      </c>
      <c r="BA281" s="151">
        <f>225+40</f>
        <v>265</v>
      </c>
      <c r="BB281" s="151">
        <v>2</v>
      </c>
      <c r="BC281" s="151">
        <v>3</v>
      </c>
      <c r="BD281" s="151">
        <v>3</v>
      </c>
    </row>
    <row r="282" spans="1:56" s="63" customFormat="1" ht="17.100000000000001" customHeight="1" x14ac:dyDescent="0.25">
      <c r="A282" s="143">
        <v>296</v>
      </c>
      <c r="B282" s="53" t="s">
        <v>1242</v>
      </c>
      <c r="C282" s="152" t="s">
        <v>1034</v>
      </c>
      <c r="D282" s="62" t="s">
        <v>153</v>
      </c>
      <c r="E282" s="62" t="s">
        <v>169</v>
      </c>
      <c r="F282" s="151">
        <v>1.5</v>
      </c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>
        <f t="shared" si="39"/>
        <v>1.5</v>
      </c>
      <c r="AA282" s="151"/>
      <c r="AB282" s="151"/>
      <c r="AC282" s="151"/>
      <c r="AD282" s="151"/>
      <c r="AE282" s="151">
        <f t="shared" si="40"/>
        <v>0</v>
      </c>
      <c r="AF282" s="151">
        <v>15</v>
      </c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>
        <f t="shared" si="41"/>
        <v>15</v>
      </c>
      <c r="AX282" s="151"/>
      <c r="AY282" s="151"/>
      <c r="AZ282" s="151">
        <v>0</v>
      </c>
      <c r="BA282" s="151">
        <f>42+26</f>
        <v>68</v>
      </c>
      <c r="BB282" s="151">
        <v>0</v>
      </c>
      <c r="BC282" s="151">
        <v>1</v>
      </c>
      <c r="BD282" s="151">
        <v>1</v>
      </c>
    </row>
    <row r="283" spans="1:56" s="63" customFormat="1" ht="17.100000000000001" customHeight="1" x14ac:dyDescent="0.25">
      <c r="A283" s="143">
        <v>297</v>
      </c>
      <c r="B283" s="53" t="s">
        <v>929</v>
      </c>
      <c r="C283" s="152" t="s">
        <v>1258</v>
      </c>
      <c r="D283" s="62" t="s">
        <v>88</v>
      </c>
      <c r="E283" s="62" t="s">
        <v>90</v>
      </c>
      <c r="F283" s="151"/>
      <c r="G283" s="151">
        <v>1.5</v>
      </c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>
        <f t="shared" si="39"/>
        <v>1.5</v>
      </c>
      <c r="AA283" s="151"/>
      <c r="AB283" s="151"/>
      <c r="AC283" s="151"/>
      <c r="AD283" s="151"/>
      <c r="AE283" s="151">
        <f t="shared" si="40"/>
        <v>0</v>
      </c>
      <c r="AF283" s="151">
        <v>20</v>
      </c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>
        <f t="shared" si="41"/>
        <v>20</v>
      </c>
      <c r="AX283" s="151"/>
      <c r="AY283" s="151"/>
      <c r="AZ283" s="151">
        <v>0</v>
      </c>
      <c r="BA283" s="151">
        <v>0</v>
      </c>
      <c r="BB283" s="151">
        <v>0</v>
      </c>
      <c r="BC283" s="151">
        <v>0</v>
      </c>
      <c r="BD283" s="151">
        <v>0</v>
      </c>
    </row>
    <row r="284" spans="1:56" s="63" customFormat="1" ht="17.100000000000001" customHeight="1" x14ac:dyDescent="0.25">
      <c r="A284" s="143">
        <v>298</v>
      </c>
      <c r="B284" s="53" t="s">
        <v>658</v>
      </c>
      <c r="C284" s="152" t="s">
        <v>659</v>
      </c>
      <c r="D284" s="62" t="s">
        <v>88</v>
      </c>
      <c r="E284" s="62" t="s">
        <v>90</v>
      </c>
      <c r="F284" s="151">
        <v>1.5</v>
      </c>
      <c r="G284" s="151">
        <v>1</v>
      </c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>
        <f t="shared" si="39"/>
        <v>2.5</v>
      </c>
      <c r="AA284" s="151"/>
      <c r="AB284" s="151"/>
      <c r="AC284" s="151"/>
      <c r="AD284" s="151"/>
      <c r="AE284" s="151">
        <f t="shared" si="40"/>
        <v>0</v>
      </c>
      <c r="AF284" s="151">
        <v>20</v>
      </c>
      <c r="AG284" s="151">
        <v>25</v>
      </c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>
        <f t="shared" si="41"/>
        <v>45</v>
      </c>
      <c r="AX284" s="151"/>
      <c r="AY284" s="151"/>
      <c r="AZ284" s="151">
        <v>0</v>
      </c>
      <c r="BA284" s="151">
        <f>257+56</f>
        <v>313</v>
      </c>
      <c r="BB284" s="151">
        <v>1</v>
      </c>
      <c r="BC284" s="151">
        <v>2</v>
      </c>
      <c r="BD284" s="151">
        <v>2</v>
      </c>
    </row>
    <row r="285" spans="1:56" s="63" customFormat="1" ht="17.100000000000001" customHeight="1" x14ac:dyDescent="0.25">
      <c r="A285" s="143">
        <v>300</v>
      </c>
      <c r="B285" s="53" t="s">
        <v>899</v>
      </c>
      <c r="C285" s="152" t="s">
        <v>898</v>
      </c>
      <c r="D285" s="62" t="s">
        <v>194</v>
      </c>
      <c r="E285" s="62" t="s">
        <v>196</v>
      </c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>
        <f t="shared" si="39"/>
        <v>0</v>
      </c>
      <c r="AA285" s="151"/>
      <c r="AB285" s="151"/>
      <c r="AC285" s="151"/>
      <c r="AD285" s="151"/>
      <c r="AE285" s="151">
        <f t="shared" si="40"/>
        <v>0</v>
      </c>
      <c r="AF285" s="151">
        <v>45</v>
      </c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>
        <f t="shared" si="41"/>
        <v>45</v>
      </c>
      <c r="AX285" s="151"/>
      <c r="AY285" s="151"/>
      <c r="AZ285" s="151">
        <v>1</v>
      </c>
      <c r="BA285" s="151">
        <v>256</v>
      </c>
      <c r="BB285" s="151">
        <v>1</v>
      </c>
      <c r="BC285" s="151">
        <v>2</v>
      </c>
      <c r="BD285" s="151">
        <v>2.5</v>
      </c>
    </row>
    <row r="286" spans="1:56" s="63" customFormat="1" ht="17.100000000000001" customHeight="1" x14ac:dyDescent="0.25">
      <c r="A286" s="143">
        <v>301</v>
      </c>
      <c r="B286" s="53" t="s">
        <v>661</v>
      </c>
      <c r="C286" s="152" t="s">
        <v>662</v>
      </c>
      <c r="D286" s="62" t="s">
        <v>660</v>
      </c>
      <c r="E286" s="62" t="s">
        <v>343</v>
      </c>
      <c r="F286" s="151">
        <v>1</v>
      </c>
      <c r="G286" s="151">
        <v>2</v>
      </c>
      <c r="H286" s="151">
        <v>20</v>
      </c>
      <c r="I286" s="151">
        <v>1</v>
      </c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>
        <f t="shared" si="39"/>
        <v>24</v>
      </c>
      <c r="AA286" s="151"/>
      <c r="AB286" s="151"/>
      <c r="AC286" s="151"/>
      <c r="AD286" s="151"/>
      <c r="AE286" s="151">
        <f t="shared" si="40"/>
        <v>0</v>
      </c>
      <c r="AF286" s="151">
        <v>20</v>
      </c>
      <c r="AG286" s="151">
        <v>30</v>
      </c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>
        <f t="shared" si="41"/>
        <v>50</v>
      </c>
      <c r="AX286" s="151"/>
      <c r="AY286" s="151"/>
      <c r="AZ286" s="151">
        <v>0</v>
      </c>
      <c r="BA286" s="151">
        <v>352</v>
      </c>
      <c r="BB286" s="151">
        <v>0</v>
      </c>
      <c r="BC286" s="151">
        <v>1</v>
      </c>
      <c r="BD286" s="151">
        <v>1</v>
      </c>
    </row>
    <row r="287" spans="1:56" s="63" customFormat="1" ht="17.100000000000001" customHeight="1" x14ac:dyDescent="0.25">
      <c r="A287" s="143">
        <v>302</v>
      </c>
      <c r="B287" s="53" t="s">
        <v>663</v>
      </c>
      <c r="C287" s="152" t="s">
        <v>664</v>
      </c>
      <c r="D287" s="62" t="s">
        <v>364</v>
      </c>
      <c r="E287" s="62" t="s">
        <v>663</v>
      </c>
      <c r="F287" s="151">
        <v>1.5</v>
      </c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>
        <f t="shared" si="39"/>
        <v>1.5</v>
      </c>
      <c r="AA287" s="151"/>
      <c r="AB287" s="151"/>
      <c r="AC287" s="151"/>
      <c r="AD287" s="151"/>
      <c r="AE287" s="151">
        <f t="shared" si="40"/>
        <v>0</v>
      </c>
      <c r="AF287" s="151">
        <v>30</v>
      </c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>
        <f t="shared" si="41"/>
        <v>30</v>
      </c>
      <c r="AX287" s="151"/>
      <c r="AY287" s="151"/>
      <c r="AZ287" s="151">
        <v>2</v>
      </c>
      <c r="BA287" s="151">
        <v>227</v>
      </c>
      <c r="BB287" s="151">
        <v>1</v>
      </c>
      <c r="BC287" s="151">
        <v>1</v>
      </c>
      <c r="BD287" s="151">
        <v>1</v>
      </c>
    </row>
    <row r="288" spans="1:56" s="63" customFormat="1" ht="17.100000000000001" customHeight="1" x14ac:dyDescent="0.25">
      <c r="A288" s="143">
        <v>303</v>
      </c>
      <c r="B288" s="53" t="s">
        <v>902</v>
      </c>
      <c r="C288" s="152" t="s">
        <v>901</v>
      </c>
      <c r="D288" s="62" t="s">
        <v>88</v>
      </c>
      <c r="E288" s="62" t="s">
        <v>90</v>
      </c>
      <c r="F288" s="151">
        <v>2</v>
      </c>
      <c r="G288" s="151">
        <v>20</v>
      </c>
      <c r="H288" s="151">
        <v>1</v>
      </c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>
        <f t="shared" si="39"/>
        <v>23</v>
      </c>
      <c r="AA288" s="151"/>
      <c r="AB288" s="151"/>
      <c r="AC288" s="151"/>
      <c r="AD288" s="151"/>
      <c r="AE288" s="151">
        <f t="shared" si="40"/>
        <v>0</v>
      </c>
      <c r="AF288" s="151">
        <v>50</v>
      </c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>
        <f t="shared" si="41"/>
        <v>50</v>
      </c>
      <c r="AX288" s="151"/>
      <c r="AY288" s="151"/>
      <c r="AZ288" s="151">
        <v>6</v>
      </c>
      <c r="BA288" s="151">
        <f>190+55</f>
        <v>245</v>
      </c>
      <c r="BB288" s="151">
        <v>1</v>
      </c>
      <c r="BC288" s="151">
        <f>2+2</f>
        <v>4</v>
      </c>
      <c r="BD288" s="151">
        <v>3</v>
      </c>
    </row>
    <row r="289" spans="1:56" s="63" customFormat="1" ht="17.100000000000001" customHeight="1" x14ac:dyDescent="0.25">
      <c r="A289" s="143">
        <v>305</v>
      </c>
      <c r="B289" s="53" t="s">
        <v>1243</v>
      </c>
      <c r="C289" s="152" t="s">
        <v>1259</v>
      </c>
      <c r="D289" s="62" t="s">
        <v>97</v>
      </c>
      <c r="E289" s="62" t="s">
        <v>46</v>
      </c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>
        <f t="shared" si="39"/>
        <v>0</v>
      </c>
      <c r="AA289" s="151"/>
      <c r="AB289" s="151"/>
      <c r="AC289" s="151"/>
      <c r="AD289" s="151"/>
      <c r="AE289" s="151">
        <f t="shared" si="40"/>
        <v>0</v>
      </c>
      <c r="AF289" s="151">
        <v>20</v>
      </c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>
        <f t="shared" si="41"/>
        <v>20</v>
      </c>
      <c r="AX289" s="151"/>
      <c r="AY289" s="151"/>
      <c r="AZ289" s="151">
        <v>2</v>
      </c>
      <c r="BA289" s="151">
        <v>81</v>
      </c>
      <c r="BB289" s="151">
        <v>1</v>
      </c>
      <c r="BC289" s="151">
        <v>1</v>
      </c>
      <c r="BD289" s="151">
        <v>1</v>
      </c>
    </row>
    <row r="290" spans="1:56" s="63" customFormat="1" ht="17.100000000000001" customHeight="1" x14ac:dyDescent="0.25">
      <c r="A290" s="143">
        <v>306</v>
      </c>
      <c r="B290" s="53" t="s">
        <v>1244</v>
      </c>
      <c r="C290" s="152" t="s">
        <v>1260</v>
      </c>
      <c r="D290" s="62" t="s">
        <v>447</v>
      </c>
      <c r="E290" s="62" t="s">
        <v>447</v>
      </c>
      <c r="F290" s="151">
        <v>1</v>
      </c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>
        <f t="shared" si="39"/>
        <v>1</v>
      </c>
      <c r="AA290" s="151"/>
      <c r="AB290" s="151"/>
      <c r="AC290" s="151"/>
      <c r="AD290" s="151"/>
      <c r="AE290" s="151">
        <f t="shared" si="40"/>
        <v>0</v>
      </c>
      <c r="AF290" s="151">
        <v>6</v>
      </c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>
        <f t="shared" si="41"/>
        <v>6</v>
      </c>
      <c r="AX290" s="151"/>
      <c r="AY290" s="151"/>
      <c r="AZ290" s="151">
        <v>0</v>
      </c>
      <c r="BA290" s="151">
        <v>22</v>
      </c>
      <c r="BB290" s="151">
        <v>1</v>
      </c>
      <c r="BC290" s="151">
        <v>1</v>
      </c>
      <c r="BD290" s="151">
        <v>1</v>
      </c>
    </row>
    <row r="291" spans="1:56" s="63" customFormat="1" ht="17.100000000000001" customHeight="1" x14ac:dyDescent="0.25">
      <c r="A291" s="143">
        <v>310</v>
      </c>
      <c r="B291" s="53" t="s">
        <v>933</v>
      </c>
      <c r="C291" s="152" t="s">
        <v>1216</v>
      </c>
      <c r="D291" s="62" t="s">
        <v>469</v>
      </c>
      <c r="E291" s="62" t="s">
        <v>903</v>
      </c>
      <c r="F291" s="151">
        <v>1.5</v>
      </c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>
        <f t="shared" si="39"/>
        <v>1.5</v>
      </c>
      <c r="AA291" s="151"/>
      <c r="AB291" s="151"/>
      <c r="AC291" s="151"/>
      <c r="AD291" s="151"/>
      <c r="AE291" s="151">
        <f t="shared" si="40"/>
        <v>0</v>
      </c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>
        <f t="shared" si="41"/>
        <v>0</v>
      </c>
      <c r="AX291" s="151"/>
      <c r="AY291" s="151"/>
      <c r="AZ291" s="151"/>
      <c r="BA291" s="151"/>
      <c r="BB291" s="151"/>
      <c r="BC291" s="151"/>
      <c r="BD291" s="151"/>
    </row>
    <row r="292" spans="1:56" s="63" customFormat="1" ht="17.100000000000001" customHeight="1" x14ac:dyDescent="0.25">
      <c r="A292" s="143">
        <v>312</v>
      </c>
      <c r="B292" s="53" t="s">
        <v>1245</v>
      </c>
      <c r="C292" s="152" t="s">
        <v>1261</v>
      </c>
      <c r="D292" s="62" t="s">
        <v>364</v>
      </c>
      <c r="E292" s="62" t="s">
        <v>366</v>
      </c>
      <c r="F292" s="151">
        <v>1</v>
      </c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>
        <f t="shared" si="39"/>
        <v>1</v>
      </c>
      <c r="AA292" s="151"/>
      <c r="AB292" s="151"/>
      <c r="AC292" s="151"/>
      <c r="AD292" s="151"/>
      <c r="AE292" s="151">
        <f t="shared" si="40"/>
        <v>0</v>
      </c>
      <c r="AF292" s="151">
        <v>20</v>
      </c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>
        <f t="shared" si="41"/>
        <v>20</v>
      </c>
      <c r="AX292" s="151"/>
      <c r="AY292" s="151"/>
      <c r="AZ292" s="151">
        <v>0</v>
      </c>
      <c r="BA292" s="151">
        <v>121</v>
      </c>
      <c r="BB292" s="151">
        <v>1</v>
      </c>
      <c r="BC292" s="151">
        <v>1</v>
      </c>
      <c r="BD292" s="151">
        <v>1.5</v>
      </c>
    </row>
    <row r="293" spans="1:56" s="63" customFormat="1" ht="17.100000000000001" customHeight="1" x14ac:dyDescent="0.25">
      <c r="A293" s="143">
        <v>313</v>
      </c>
      <c r="B293" s="53" t="s">
        <v>935</v>
      </c>
      <c r="C293" s="152" t="s">
        <v>1262</v>
      </c>
      <c r="D293" s="62" t="s">
        <v>447</v>
      </c>
      <c r="E293" s="62" t="s">
        <v>447</v>
      </c>
      <c r="F293" s="151">
        <v>1</v>
      </c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>
        <f t="shared" si="39"/>
        <v>1</v>
      </c>
      <c r="AA293" s="151"/>
      <c r="AB293" s="151"/>
      <c r="AC293" s="151"/>
      <c r="AD293" s="151"/>
      <c r="AE293" s="151">
        <f t="shared" si="40"/>
        <v>0</v>
      </c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>
        <f t="shared" si="41"/>
        <v>0</v>
      </c>
      <c r="AX293" s="151"/>
      <c r="AY293" s="151"/>
      <c r="AZ293" s="151">
        <v>1</v>
      </c>
      <c r="BA293" s="151">
        <v>95</v>
      </c>
      <c r="BB293" s="151">
        <v>1</v>
      </c>
      <c r="BC293" s="151">
        <v>1</v>
      </c>
      <c r="BD293" s="151">
        <v>1</v>
      </c>
    </row>
    <row r="294" spans="1:56" s="63" customFormat="1" ht="17.100000000000001" customHeight="1" x14ac:dyDescent="0.25">
      <c r="A294" s="143">
        <v>314</v>
      </c>
      <c r="B294" s="53" t="s">
        <v>1246</v>
      </c>
      <c r="C294" s="152" t="s">
        <v>1264</v>
      </c>
      <c r="D294" s="62" t="s">
        <v>1263</v>
      </c>
      <c r="E294" s="62" t="s">
        <v>1247</v>
      </c>
      <c r="F294" s="151">
        <v>1.5</v>
      </c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>
        <f t="shared" si="39"/>
        <v>1.5</v>
      </c>
      <c r="AA294" s="151"/>
      <c r="AB294" s="151"/>
      <c r="AC294" s="151"/>
      <c r="AD294" s="151"/>
      <c r="AE294" s="151">
        <f t="shared" si="40"/>
        <v>0</v>
      </c>
      <c r="AF294" s="151">
        <v>20</v>
      </c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>
        <f t="shared" si="41"/>
        <v>20</v>
      </c>
      <c r="AX294" s="151"/>
      <c r="AY294" s="151"/>
      <c r="AZ294" s="151">
        <v>2</v>
      </c>
      <c r="BA294" s="151">
        <v>120</v>
      </c>
      <c r="BB294" s="151">
        <v>0</v>
      </c>
      <c r="BC294" s="151">
        <v>1</v>
      </c>
      <c r="BD294" s="151">
        <v>1.5</v>
      </c>
    </row>
    <row r="295" spans="1:56" s="63" customFormat="1" ht="17.100000000000001" customHeight="1" x14ac:dyDescent="0.25">
      <c r="A295" s="143">
        <v>315</v>
      </c>
      <c r="B295" s="53" t="s">
        <v>1248</v>
      </c>
      <c r="C295" s="152" t="s">
        <v>1265</v>
      </c>
      <c r="D295" s="62" t="s">
        <v>424</v>
      </c>
      <c r="E295" s="62" t="s">
        <v>445</v>
      </c>
      <c r="F295" s="151">
        <v>1</v>
      </c>
      <c r="G295" s="151">
        <v>1</v>
      </c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>
        <f t="shared" si="39"/>
        <v>2</v>
      </c>
      <c r="AA295" s="151"/>
      <c r="AB295" s="151"/>
      <c r="AC295" s="151"/>
      <c r="AD295" s="151"/>
      <c r="AE295" s="151">
        <f t="shared" si="40"/>
        <v>0</v>
      </c>
      <c r="AF295" s="151">
        <v>6</v>
      </c>
      <c r="AG295" s="151">
        <v>6</v>
      </c>
      <c r="AH295" s="151">
        <v>10</v>
      </c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>
        <f t="shared" si="41"/>
        <v>22</v>
      </c>
      <c r="AX295" s="151"/>
      <c r="AY295" s="151"/>
      <c r="AZ295" s="151">
        <v>0</v>
      </c>
      <c r="BA295" s="151">
        <v>94</v>
      </c>
      <c r="BB295" s="151">
        <v>1</v>
      </c>
      <c r="BC295" s="151">
        <v>2</v>
      </c>
      <c r="BD295" s="151">
        <v>2</v>
      </c>
    </row>
    <row r="296" spans="1:56" s="63" customFormat="1" ht="17.100000000000001" customHeight="1" x14ac:dyDescent="0.25">
      <c r="A296" s="143">
        <v>316</v>
      </c>
      <c r="B296" s="53" t="s">
        <v>273</v>
      </c>
      <c r="C296" s="152" t="s">
        <v>1266</v>
      </c>
      <c r="D296" s="62" t="s">
        <v>424</v>
      </c>
      <c r="E296" s="62" t="s">
        <v>442</v>
      </c>
      <c r="F296" s="151">
        <v>1</v>
      </c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>
        <f t="shared" si="39"/>
        <v>1</v>
      </c>
      <c r="AA296" s="151"/>
      <c r="AB296" s="151"/>
      <c r="AC296" s="151"/>
      <c r="AD296" s="151"/>
      <c r="AE296" s="151">
        <f t="shared" si="40"/>
        <v>0</v>
      </c>
      <c r="AF296" s="151">
        <v>15</v>
      </c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>
        <f t="shared" si="41"/>
        <v>15</v>
      </c>
      <c r="AX296" s="151"/>
      <c r="AY296" s="151"/>
      <c r="AZ296" s="151">
        <v>2</v>
      </c>
      <c r="BA296" s="151">
        <v>92</v>
      </c>
      <c r="BB296" s="151">
        <v>1</v>
      </c>
      <c r="BC296" s="151">
        <v>1</v>
      </c>
      <c r="BD296" s="151">
        <v>1</v>
      </c>
    </row>
    <row r="297" spans="1:56" s="63" customFormat="1" ht="17.100000000000001" customHeight="1" x14ac:dyDescent="0.25">
      <c r="A297" s="143">
        <v>330</v>
      </c>
      <c r="B297" s="53" t="s">
        <v>939</v>
      </c>
      <c r="C297" s="152" t="s">
        <v>1267</v>
      </c>
      <c r="D297" s="62" t="s">
        <v>518</v>
      </c>
      <c r="E297" s="62" t="s">
        <v>351</v>
      </c>
      <c r="F297" s="151">
        <v>1</v>
      </c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>
        <f t="shared" si="39"/>
        <v>1</v>
      </c>
      <c r="AA297" s="151"/>
      <c r="AB297" s="151"/>
      <c r="AC297" s="151"/>
      <c r="AD297" s="151"/>
      <c r="AE297" s="151">
        <f t="shared" si="40"/>
        <v>0</v>
      </c>
      <c r="AF297" s="151">
        <v>20</v>
      </c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>
        <f t="shared" si="41"/>
        <v>20</v>
      </c>
      <c r="AX297" s="151"/>
      <c r="AY297" s="151"/>
      <c r="AZ297" s="151">
        <v>1</v>
      </c>
      <c r="BA297" s="151">
        <v>121</v>
      </c>
      <c r="BB297" s="151">
        <v>1</v>
      </c>
      <c r="BC297" s="151">
        <v>1</v>
      </c>
      <c r="BD297" s="151">
        <v>1</v>
      </c>
    </row>
    <row r="298" spans="1:56" s="63" customFormat="1" ht="17.100000000000001" customHeight="1" x14ac:dyDescent="0.25">
      <c r="A298" s="143">
        <v>345</v>
      </c>
      <c r="B298" s="53" t="s">
        <v>1249</v>
      </c>
      <c r="C298" s="152" t="s">
        <v>1268</v>
      </c>
      <c r="D298" s="62" t="s">
        <v>207</v>
      </c>
      <c r="E298" s="62" t="s">
        <v>209</v>
      </c>
      <c r="F298" s="151">
        <v>1</v>
      </c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>
        <f t="shared" si="39"/>
        <v>1</v>
      </c>
      <c r="AA298" s="151"/>
      <c r="AB298" s="151"/>
      <c r="AC298" s="151"/>
      <c r="AD298" s="151"/>
      <c r="AE298" s="151">
        <f t="shared" si="40"/>
        <v>0</v>
      </c>
      <c r="AF298" s="151">
        <v>25</v>
      </c>
      <c r="AG298" s="151">
        <v>10</v>
      </c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>
        <f t="shared" si="41"/>
        <v>35</v>
      </c>
      <c r="AX298" s="151"/>
      <c r="AY298" s="151"/>
      <c r="AZ298" s="151">
        <v>0</v>
      </c>
      <c r="BA298" s="151">
        <v>209</v>
      </c>
      <c r="BB298" s="151">
        <v>2</v>
      </c>
      <c r="BC298" s="151">
        <v>2</v>
      </c>
      <c r="BD298" s="151">
        <v>2</v>
      </c>
    </row>
    <row r="299" spans="1:56" s="63" customFormat="1" ht="17.100000000000001" customHeight="1" x14ac:dyDescent="0.25">
      <c r="A299" s="143">
        <v>346</v>
      </c>
      <c r="B299" s="53" t="s">
        <v>941</v>
      </c>
      <c r="C299" s="152" t="s">
        <v>1224</v>
      </c>
      <c r="D299" s="62" t="s">
        <v>88</v>
      </c>
      <c r="E299" s="62" t="s">
        <v>954</v>
      </c>
      <c r="F299" s="151">
        <v>1</v>
      </c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>
        <f t="shared" si="39"/>
        <v>1</v>
      </c>
      <c r="AA299" s="151"/>
      <c r="AB299" s="151"/>
      <c r="AC299" s="151"/>
      <c r="AD299" s="151"/>
      <c r="AE299" s="151">
        <f t="shared" si="40"/>
        <v>0</v>
      </c>
      <c r="AF299" s="151">
        <v>10</v>
      </c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>
        <f t="shared" si="41"/>
        <v>10</v>
      </c>
      <c r="AX299" s="151"/>
      <c r="AY299" s="151"/>
      <c r="AZ299" s="151">
        <v>1</v>
      </c>
      <c r="BA299" s="151">
        <v>38</v>
      </c>
      <c r="BB299" s="151">
        <v>1</v>
      </c>
      <c r="BC299" s="151">
        <v>1</v>
      </c>
      <c r="BD299" s="151">
        <v>1</v>
      </c>
    </row>
    <row r="300" spans="1:56" s="63" customFormat="1" ht="17.100000000000001" customHeight="1" x14ac:dyDescent="0.25">
      <c r="A300" s="143">
        <v>349</v>
      </c>
      <c r="B300" s="53" t="s">
        <v>993</v>
      </c>
      <c r="C300" s="152" t="s">
        <v>1225</v>
      </c>
      <c r="D300" s="62" t="s">
        <v>48</v>
      </c>
      <c r="E300" s="62" t="s">
        <v>1226</v>
      </c>
      <c r="F300" s="151">
        <v>1.5</v>
      </c>
      <c r="G300" s="151">
        <v>1</v>
      </c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>
        <f t="shared" si="39"/>
        <v>2.5</v>
      </c>
      <c r="AA300" s="151"/>
      <c r="AB300" s="151"/>
      <c r="AC300" s="151"/>
      <c r="AD300" s="151"/>
      <c r="AE300" s="151">
        <f t="shared" si="40"/>
        <v>0</v>
      </c>
      <c r="AF300" s="151">
        <v>30</v>
      </c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>
        <f t="shared" si="41"/>
        <v>30</v>
      </c>
      <c r="AX300" s="151"/>
      <c r="AY300" s="151"/>
      <c r="AZ300" s="151">
        <v>1</v>
      </c>
      <c r="BA300" s="151">
        <v>84</v>
      </c>
      <c r="BB300" s="151">
        <v>1</v>
      </c>
      <c r="BC300" s="151">
        <v>1</v>
      </c>
      <c r="BD300" s="151">
        <v>1</v>
      </c>
    </row>
    <row r="301" spans="1:56" s="63" customFormat="1" ht="17.100000000000001" customHeight="1" x14ac:dyDescent="0.25">
      <c r="A301" s="143">
        <v>350</v>
      </c>
      <c r="B301" s="53" t="s">
        <v>942</v>
      </c>
      <c r="C301" s="152" t="s">
        <v>1227</v>
      </c>
      <c r="D301" s="62" t="s">
        <v>399</v>
      </c>
      <c r="E301" s="62" t="s">
        <v>1228</v>
      </c>
      <c r="F301" s="151">
        <v>1.5</v>
      </c>
      <c r="G301" s="151">
        <v>1</v>
      </c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>
        <f t="shared" si="39"/>
        <v>2.5</v>
      </c>
      <c r="AA301" s="151"/>
      <c r="AB301" s="151"/>
      <c r="AC301" s="151"/>
      <c r="AD301" s="151"/>
      <c r="AE301" s="151">
        <f t="shared" si="40"/>
        <v>0</v>
      </c>
      <c r="AF301" s="151">
        <v>30</v>
      </c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>
        <f t="shared" si="41"/>
        <v>30</v>
      </c>
      <c r="AX301" s="151"/>
      <c r="AY301" s="151"/>
      <c r="AZ301" s="151">
        <v>2</v>
      </c>
      <c r="BA301" s="151">
        <v>168</v>
      </c>
      <c r="BB301" s="151">
        <v>1</v>
      </c>
      <c r="BC301" s="151">
        <v>2</v>
      </c>
      <c r="BD301" s="151">
        <v>1</v>
      </c>
    </row>
    <row r="302" spans="1:56" s="63" customFormat="1" ht="17.100000000000001" customHeight="1" x14ac:dyDescent="0.25">
      <c r="A302" s="143">
        <v>351</v>
      </c>
      <c r="B302" s="53" t="s">
        <v>943</v>
      </c>
      <c r="C302" s="152" t="s">
        <v>1229</v>
      </c>
      <c r="D302" s="62" t="s">
        <v>88</v>
      </c>
      <c r="E302" s="62" t="s">
        <v>955</v>
      </c>
      <c r="F302" s="151">
        <v>1.5</v>
      </c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>
        <f t="shared" si="39"/>
        <v>1.5</v>
      </c>
      <c r="AA302" s="151"/>
      <c r="AB302" s="151"/>
      <c r="AC302" s="151"/>
      <c r="AD302" s="151"/>
      <c r="AE302" s="151">
        <f t="shared" si="40"/>
        <v>0</v>
      </c>
      <c r="AF302" s="151">
        <v>12</v>
      </c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>
        <f t="shared" si="41"/>
        <v>12</v>
      </c>
      <c r="AX302" s="151"/>
      <c r="AY302" s="151"/>
      <c r="AZ302" s="151">
        <v>1</v>
      </c>
      <c r="BA302" s="151">
        <v>57</v>
      </c>
      <c r="BB302" s="151">
        <v>1</v>
      </c>
      <c r="BC302" s="151">
        <v>1</v>
      </c>
      <c r="BD302" s="151">
        <v>1</v>
      </c>
    </row>
    <row r="303" spans="1:56" s="63" customFormat="1" ht="17.100000000000001" customHeight="1" x14ac:dyDescent="0.25">
      <c r="A303" s="143">
        <v>352</v>
      </c>
      <c r="B303" s="53" t="s">
        <v>944</v>
      </c>
      <c r="C303" s="152" t="s">
        <v>1230</v>
      </c>
      <c r="D303" s="62" t="s">
        <v>88</v>
      </c>
      <c r="E303" s="62" t="s">
        <v>90</v>
      </c>
      <c r="F303" s="151">
        <v>1</v>
      </c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>
        <f t="shared" si="39"/>
        <v>1</v>
      </c>
      <c r="AA303" s="151"/>
      <c r="AB303" s="151"/>
      <c r="AC303" s="151"/>
      <c r="AD303" s="151"/>
      <c r="AE303" s="151">
        <f t="shared" si="40"/>
        <v>0</v>
      </c>
      <c r="AF303" s="151">
        <v>10</v>
      </c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>
        <f t="shared" si="41"/>
        <v>10</v>
      </c>
      <c r="AX303" s="151"/>
      <c r="AY303" s="151"/>
      <c r="AZ303" s="151">
        <v>1</v>
      </c>
      <c r="BA303" s="151">
        <v>32</v>
      </c>
      <c r="BB303" s="151">
        <v>1</v>
      </c>
      <c r="BC303" s="151">
        <v>1</v>
      </c>
      <c r="BD303" s="151">
        <v>1</v>
      </c>
    </row>
    <row r="304" spans="1:56" s="63" customFormat="1" ht="17.100000000000001" customHeight="1" x14ac:dyDescent="0.25">
      <c r="A304" s="143">
        <v>353</v>
      </c>
      <c r="B304" s="53" t="s">
        <v>945</v>
      </c>
      <c r="C304" s="152" t="s">
        <v>1231</v>
      </c>
      <c r="D304" s="62" t="s">
        <v>88</v>
      </c>
      <c r="E304" s="62" t="s">
        <v>1232</v>
      </c>
      <c r="F304" s="151">
        <v>1</v>
      </c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>
        <f t="shared" si="39"/>
        <v>1</v>
      </c>
      <c r="AA304" s="151"/>
      <c r="AB304" s="151"/>
      <c r="AC304" s="151"/>
      <c r="AD304" s="151"/>
      <c r="AE304" s="151">
        <f t="shared" si="40"/>
        <v>0</v>
      </c>
      <c r="AF304" s="151">
        <v>10</v>
      </c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>
        <f t="shared" si="41"/>
        <v>10</v>
      </c>
      <c r="AX304" s="151"/>
      <c r="AY304" s="151"/>
      <c r="AZ304" s="151">
        <v>1</v>
      </c>
      <c r="BA304" s="151">
        <v>27</v>
      </c>
      <c r="BB304" s="151">
        <v>1</v>
      </c>
      <c r="BC304" s="151">
        <v>1</v>
      </c>
      <c r="BD304" s="151">
        <v>1</v>
      </c>
    </row>
    <row r="305" spans="1:56" s="63" customFormat="1" ht="17.100000000000001" customHeight="1" x14ac:dyDescent="0.25">
      <c r="A305" s="143">
        <v>354</v>
      </c>
      <c r="B305" s="53" t="s">
        <v>946</v>
      </c>
      <c r="C305" s="152" t="s">
        <v>1233</v>
      </c>
      <c r="D305" s="62" t="s">
        <v>88</v>
      </c>
      <c r="E305" s="62" t="s">
        <v>956</v>
      </c>
      <c r="F305" s="151">
        <v>1</v>
      </c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>
        <f t="shared" si="39"/>
        <v>1</v>
      </c>
      <c r="AA305" s="151"/>
      <c r="AB305" s="151"/>
      <c r="AC305" s="151"/>
      <c r="AD305" s="151"/>
      <c r="AE305" s="151">
        <f t="shared" si="40"/>
        <v>0</v>
      </c>
      <c r="AF305" s="151">
        <v>6</v>
      </c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>
        <f t="shared" si="41"/>
        <v>6</v>
      </c>
      <c r="AX305" s="151"/>
      <c r="AY305" s="151"/>
      <c r="AZ305" s="151">
        <v>1</v>
      </c>
      <c r="BA305" s="151">
        <v>27</v>
      </c>
      <c r="BB305" s="151">
        <v>1</v>
      </c>
      <c r="BC305" s="151">
        <v>1</v>
      </c>
      <c r="BD305" s="151">
        <v>1</v>
      </c>
    </row>
    <row r="306" spans="1:56" s="63" customFormat="1" ht="17.100000000000001" customHeight="1" x14ac:dyDescent="0.25">
      <c r="A306" s="143">
        <v>356</v>
      </c>
      <c r="B306" s="53" t="s">
        <v>947</v>
      </c>
      <c r="C306" s="152" t="s">
        <v>1234</v>
      </c>
      <c r="D306" s="62" t="s">
        <v>88</v>
      </c>
      <c r="E306" s="62" t="s">
        <v>93</v>
      </c>
      <c r="F306" s="151">
        <v>2</v>
      </c>
      <c r="G306" s="151">
        <v>1.5</v>
      </c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>
        <f t="shared" si="39"/>
        <v>3.5</v>
      </c>
      <c r="AA306" s="151"/>
      <c r="AB306" s="151"/>
      <c r="AC306" s="151"/>
      <c r="AD306" s="151"/>
      <c r="AE306" s="151">
        <f t="shared" si="40"/>
        <v>0</v>
      </c>
      <c r="AF306" s="151">
        <v>30</v>
      </c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>
        <f t="shared" si="41"/>
        <v>30</v>
      </c>
      <c r="AX306" s="151"/>
      <c r="AY306" s="151"/>
      <c r="AZ306" s="151">
        <v>1</v>
      </c>
      <c r="BA306" s="151">
        <v>120</v>
      </c>
      <c r="BB306" s="151">
        <v>1</v>
      </c>
      <c r="BC306" s="151">
        <v>1</v>
      </c>
      <c r="BD306" s="151">
        <v>1</v>
      </c>
    </row>
    <row r="307" spans="1:56" s="63" customFormat="1" ht="17.100000000000001" customHeight="1" x14ac:dyDescent="0.25">
      <c r="A307" s="143">
        <v>357</v>
      </c>
      <c r="B307" s="53" t="s">
        <v>948</v>
      </c>
      <c r="C307" s="152" t="s">
        <v>1235</v>
      </c>
      <c r="D307" s="62" t="s">
        <v>460</v>
      </c>
      <c r="E307" s="62" t="s">
        <v>957</v>
      </c>
      <c r="F307" s="151">
        <v>2</v>
      </c>
      <c r="G307" s="151">
        <v>1.5</v>
      </c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>
        <f t="shared" si="39"/>
        <v>3.5</v>
      </c>
      <c r="AA307" s="151"/>
      <c r="AB307" s="151"/>
      <c r="AC307" s="151"/>
      <c r="AD307" s="151"/>
      <c r="AE307" s="151">
        <f t="shared" si="40"/>
        <v>0</v>
      </c>
      <c r="AF307" s="151">
        <v>30</v>
      </c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>
        <f t="shared" si="41"/>
        <v>30</v>
      </c>
      <c r="AX307" s="151"/>
      <c r="AY307" s="151"/>
      <c r="AZ307" s="151">
        <v>1</v>
      </c>
      <c r="BA307" s="151">
        <v>119</v>
      </c>
      <c r="BB307" s="151">
        <v>1</v>
      </c>
      <c r="BC307" s="151">
        <v>1</v>
      </c>
      <c r="BD307" s="151">
        <v>1</v>
      </c>
    </row>
    <row r="308" spans="1:56" s="63" customFormat="1" ht="17.100000000000001" customHeight="1" x14ac:dyDescent="0.25">
      <c r="A308" s="143">
        <v>358</v>
      </c>
      <c r="B308" s="53" t="s">
        <v>949</v>
      </c>
      <c r="C308" s="152" t="s">
        <v>1236</v>
      </c>
      <c r="D308" s="62" t="s">
        <v>312</v>
      </c>
      <c r="E308" s="62" t="s">
        <v>314</v>
      </c>
      <c r="F308" s="151">
        <v>1.5</v>
      </c>
      <c r="G308" s="151">
        <v>1</v>
      </c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>
        <f t="shared" si="39"/>
        <v>2.5</v>
      </c>
      <c r="AA308" s="151"/>
      <c r="AB308" s="151"/>
      <c r="AC308" s="151"/>
      <c r="AD308" s="151"/>
      <c r="AE308" s="151">
        <f t="shared" si="40"/>
        <v>0</v>
      </c>
      <c r="AF308" s="151">
        <v>30</v>
      </c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>
        <f t="shared" si="41"/>
        <v>30</v>
      </c>
      <c r="AX308" s="151"/>
      <c r="AY308" s="151"/>
      <c r="AZ308" s="151">
        <v>1</v>
      </c>
      <c r="BA308" s="151">
        <v>82</v>
      </c>
      <c r="BB308" s="151">
        <v>1</v>
      </c>
      <c r="BC308" s="151">
        <v>1</v>
      </c>
      <c r="BD308" s="151">
        <v>1</v>
      </c>
    </row>
    <row r="309" spans="1:56" s="63" customFormat="1" ht="17.100000000000001" customHeight="1" x14ac:dyDescent="0.25">
      <c r="A309" s="143">
        <v>359</v>
      </c>
      <c r="B309" s="53" t="s">
        <v>950</v>
      </c>
      <c r="C309" s="152" t="s">
        <v>1237</v>
      </c>
      <c r="D309" s="62" t="s">
        <v>364</v>
      </c>
      <c r="E309" s="62" t="s">
        <v>392</v>
      </c>
      <c r="F309" s="151">
        <v>1</v>
      </c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>
        <f t="shared" si="39"/>
        <v>1</v>
      </c>
      <c r="AA309" s="151"/>
      <c r="AB309" s="151"/>
      <c r="AC309" s="151"/>
      <c r="AD309" s="151"/>
      <c r="AE309" s="151">
        <f t="shared" si="40"/>
        <v>0</v>
      </c>
      <c r="AF309" s="151">
        <v>10</v>
      </c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>
        <f t="shared" si="41"/>
        <v>10</v>
      </c>
      <c r="AX309" s="151"/>
      <c r="AY309" s="151"/>
      <c r="AZ309" s="151">
        <v>1</v>
      </c>
      <c r="BA309" s="151">
        <v>34</v>
      </c>
      <c r="BB309" s="151">
        <v>1</v>
      </c>
      <c r="BC309" s="151">
        <v>1</v>
      </c>
      <c r="BD309" s="151">
        <v>1</v>
      </c>
    </row>
    <row r="310" spans="1:56" s="63" customFormat="1" ht="17.100000000000001" customHeight="1" x14ac:dyDescent="0.25">
      <c r="A310" s="143">
        <v>364</v>
      </c>
      <c r="B310" s="53" t="s">
        <v>1250</v>
      </c>
      <c r="C310" s="152" t="s">
        <v>1269</v>
      </c>
      <c r="D310" s="62" t="s">
        <v>424</v>
      </c>
      <c r="E310" s="62" t="s">
        <v>426</v>
      </c>
      <c r="F310" s="151">
        <v>3</v>
      </c>
      <c r="G310" s="151">
        <v>1.5</v>
      </c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>
        <f t="shared" si="39"/>
        <v>4.5</v>
      </c>
      <c r="AA310" s="151"/>
      <c r="AB310" s="151"/>
      <c r="AC310" s="151"/>
      <c r="AD310" s="151"/>
      <c r="AE310" s="151">
        <f t="shared" si="40"/>
        <v>0</v>
      </c>
      <c r="AF310" s="151">
        <v>40</v>
      </c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>
        <f t="shared" si="41"/>
        <v>40</v>
      </c>
      <c r="AX310" s="151"/>
      <c r="AY310" s="151"/>
      <c r="AZ310" s="151">
        <v>2</v>
      </c>
      <c r="BA310" s="151">
        <v>90</v>
      </c>
      <c r="BB310" s="151">
        <v>1</v>
      </c>
      <c r="BC310" s="151">
        <v>1</v>
      </c>
      <c r="BD310" s="151">
        <v>1</v>
      </c>
    </row>
    <row r="311" spans="1:56" s="64" customFormat="1" ht="17.100000000000001" customHeight="1" x14ac:dyDescent="0.25">
      <c r="A311" s="168" t="s">
        <v>1251</v>
      </c>
      <c r="B311" s="169"/>
      <c r="C311" s="169"/>
      <c r="D311" s="169"/>
      <c r="E311" s="17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>
        <f>SUM(Z2:Z310)</f>
        <v>3322.5</v>
      </c>
      <c r="AA311" s="150"/>
      <c r="AB311" s="150"/>
      <c r="AC311" s="150"/>
      <c r="AD311" s="150"/>
      <c r="AE311" s="150">
        <f>SUM(AE2:AE310)</f>
        <v>462</v>
      </c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>
        <f t="shared" ref="AW311:BD311" si="42">SUM(AW2:AW310)</f>
        <v>9496</v>
      </c>
      <c r="AX311" s="150">
        <f t="shared" si="42"/>
        <v>1</v>
      </c>
      <c r="AY311" s="150">
        <f t="shared" si="42"/>
        <v>50</v>
      </c>
      <c r="AZ311" s="150">
        <f t="shared" si="42"/>
        <v>1318</v>
      </c>
      <c r="BA311" s="150">
        <f t="shared" si="42"/>
        <v>77294</v>
      </c>
      <c r="BB311" s="150">
        <f t="shared" si="42"/>
        <v>312</v>
      </c>
      <c r="BC311" s="150">
        <f t="shared" si="42"/>
        <v>690</v>
      </c>
      <c r="BD311" s="150">
        <f t="shared" si="42"/>
        <v>497</v>
      </c>
    </row>
  </sheetData>
  <mergeCells count="1633">
    <mergeCell ref="F3:F6"/>
    <mergeCell ref="G3:G6"/>
    <mergeCell ref="H3:H6"/>
    <mergeCell ref="I3:I6"/>
    <mergeCell ref="J3:J6"/>
    <mergeCell ref="K3:K6"/>
    <mergeCell ref="L3:L6"/>
    <mergeCell ref="AD3:AD6"/>
    <mergeCell ref="AE3:AE6"/>
    <mergeCell ref="AJ3:AJ6"/>
    <mergeCell ref="AK3:AK6"/>
    <mergeCell ref="AL3:AL6"/>
    <mergeCell ref="AM3:AM6"/>
    <mergeCell ref="AN3:AN6"/>
    <mergeCell ref="M3:M6"/>
    <mergeCell ref="N3:N6"/>
    <mergeCell ref="O3:O6"/>
    <mergeCell ref="P3:P6"/>
    <mergeCell ref="Q3:Q6"/>
    <mergeCell ref="R3:R6"/>
    <mergeCell ref="S3:S6"/>
    <mergeCell ref="T3:T6"/>
    <mergeCell ref="U3:U6"/>
    <mergeCell ref="V3:V6"/>
    <mergeCell ref="G33:G36"/>
    <mergeCell ref="G37:G40"/>
    <mergeCell ref="G56:G58"/>
    <mergeCell ref="G66:G67"/>
    <mergeCell ref="G73:G77"/>
    <mergeCell ref="F30:F31"/>
    <mergeCell ref="BC3:BC6"/>
    <mergeCell ref="AX3:AX6"/>
    <mergeCell ref="AY3:AY6"/>
    <mergeCell ref="AZ3:AZ6"/>
    <mergeCell ref="BA3:BA6"/>
    <mergeCell ref="BB3:BB6"/>
    <mergeCell ref="W3:W6"/>
    <mergeCell ref="X3:X6"/>
    <mergeCell ref="Y3:Y6"/>
    <mergeCell ref="Z3:Z6"/>
    <mergeCell ref="AT3:AT6"/>
    <mergeCell ref="AU3:AU6"/>
    <mergeCell ref="AV3:AV6"/>
    <mergeCell ref="AW3:AW6"/>
    <mergeCell ref="AO3:AO6"/>
    <mergeCell ref="AP3:AP6"/>
    <mergeCell ref="AQ3:AQ6"/>
    <mergeCell ref="AR3:AR6"/>
    <mergeCell ref="AS3:AS6"/>
    <mergeCell ref="AF3:AF6"/>
    <mergeCell ref="AG3:AG6"/>
    <mergeCell ref="AH3:AH6"/>
    <mergeCell ref="AI3:AI6"/>
    <mergeCell ref="AA3:AA6"/>
    <mergeCell ref="AB3:AB6"/>
    <mergeCell ref="AC3:AC6"/>
    <mergeCell ref="W13:W15"/>
    <mergeCell ref="X13:X15"/>
    <mergeCell ref="Y13:Y15"/>
    <mergeCell ref="Z13:Z15"/>
    <mergeCell ref="Q25:Q26"/>
    <mergeCell ref="H28:H29"/>
    <mergeCell ref="F190:F191"/>
    <mergeCell ref="F194:F195"/>
    <mergeCell ref="F199:F200"/>
    <mergeCell ref="F202:F203"/>
    <mergeCell ref="BD3:BD6"/>
    <mergeCell ref="F10:F12"/>
    <mergeCell ref="F13:F15"/>
    <mergeCell ref="F25:F26"/>
    <mergeCell ref="F28:F29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F73:F77"/>
    <mergeCell ref="G10:G12"/>
    <mergeCell ref="G13:G15"/>
    <mergeCell ref="G25:G26"/>
    <mergeCell ref="G28:G29"/>
    <mergeCell ref="G30:G31"/>
    <mergeCell ref="F264:F265"/>
    <mergeCell ref="H10:H12"/>
    <mergeCell ref="I10:I12"/>
    <mergeCell ref="J10:J12"/>
    <mergeCell ref="K10:K12"/>
    <mergeCell ref="G119:G121"/>
    <mergeCell ref="H119:H121"/>
    <mergeCell ref="I119:I121"/>
    <mergeCell ref="J119:J121"/>
    <mergeCell ref="K119:K121"/>
    <mergeCell ref="G149:G151"/>
    <mergeCell ref="H149:H151"/>
    <mergeCell ref="F149:F151"/>
    <mergeCell ref="F154:F155"/>
    <mergeCell ref="F205:F206"/>
    <mergeCell ref="F207:F208"/>
    <mergeCell ref="F167:F168"/>
    <mergeCell ref="F173:F174"/>
    <mergeCell ref="F178:F182"/>
    <mergeCell ref="F87:F88"/>
    <mergeCell ref="F92:F93"/>
    <mergeCell ref="F109:F110"/>
    <mergeCell ref="F111:F112"/>
    <mergeCell ref="F119:F121"/>
    <mergeCell ref="F129:F130"/>
    <mergeCell ref="F133:F134"/>
    <mergeCell ref="F147:F148"/>
    <mergeCell ref="F33:F36"/>
    <mergeCell ref="F37:F40"/>
    <mergeCell ref="F56:F58"/>
    <mergeCell ref="F66:F67"/>
    <mergeCell ref="H13:H15"/>
    <mergeCell ref="BC10:BC12"/>
    <mergeCell ref="AX10:AX12"/>
    <mergeCell ref="AY10:AY12"/>
    <mergeCell ref="AZ10:AZ12"/>
    <mergeCell ref="BA10:BA12"/>
    <mergeCell ref="BB10:BB12"/>
    <mergeCell ref="I149:I151"/>
    <mergeCell ref="J149:J151"/>
    <mergeCell ref="K149:K151"/>
    <mergeCell ref="G178:G182"/>
    <mergeCell ref="F196:F197"/>
    <mergeCell ref="H178:H182"/>
    <mergeCell ref="I178:I182"/>
    <mergeCell ref="J178:J182"/>
    <mergeCell ref="K178:K182"/>
    <mergeCell ref="W10:W12"/>
    <mergeCell ref="X10:X12"/>
    <mergeCell ref="Y10:Y12"/>
    <mergeCell ref="Z10:Z12"/>
    <mergeCell ref="AF10:AF12"/>
    <mergeCell ref="AG10:AG12"/>
    <mergeCell ref="AH10:AH12"/>
    <mergeCell ref="AI10:AI12"/>
    <mergeCell ref="AA10:AA12"/>
    <mergeCell ref="AB10:AB12"/>
    <mergeCell ref="AC10:AC12"/>
    <mergeCell ref="AD10:AD12"/>
    <mergeCell ref="AE10:AE12"/>
    <mergeCell ref="I13:I15"/>
    <mergeCell ref="J13:J15"/>
    <mergeCell ref="K13:K15"/>
    <mergeCell ref="L13:L15"/>
    <mergeCell ref="AU13:AU15"/>
    <mergeCell ref="AV13:AV15"/>
    <mergeCell ref="AW13:AW15"/>
    <mergeCell ref="AO13:AO15"/>
    <mergeCell ref="AP13:AP15"/>
    <mergeCell ref="AQ13:AQ15"/>
    <mergeCell ref="AR13:AR15"/>
    <mergeCell ref="AS13:AS15"/>
    <mergeCell ref="AL10:AL12"/>
    <mergeCell ref="AM10:AM12"/>
    <mergeCell ref="AN10:AN12"/>
    <mergeCell ref="AT10:AT12"/>
    <mergeCell ref="AU10:AU12"/>
    <mergeCell ref="AV10:AV12"/>
    <mergeCell ref="AW10:AW12"/>
    <mergeCell ref="AO10:AO12"/>
    <mergeCell ref="AP10:AP12"/>
    <mergeCell ref="AQ10:AQ12"/>
    <mergeCell ref="AR10:AR12"/>
    <mergeCell ref="AS10:AS12"/>
    <mergeCell ref="O13:O15"/>
    <mergeCell ref="P13:P15"/>
    <mergeCell ref="Q13:Q15"/>
    <mergeCell ref="H25:H26"/>
    <mergeCell ref="I25:I26"/>
    <mergeCell ref="J25:J26"/>
    <mergeCell ref="K25:K26"/>
    <mergeCell ref="L25:L26"/>
    <mergeCell ref="W25:W26"/>
    <mergeCell ref="X25:X26"/>
    <mergeCell ref="BD10:BD12"/>
    <mergeCell ref="BC13:BC15"/>
    <mergeCell ref="AX13:AX15"/>
    <mergeCell ref="AY13:AY15"/>
    <mergeCell ref="AZ13:AZ15"/>
    <mergeCell ref="BA13:BA15"/>
    <mergeCell ref="BB13:BB15"/>
    <mergeCell ref="AT13:AT15"/>
    <mergeCell ref="AF13:AF15"/>
    <mergeCell ref="AG13:AG15"/>
    <mergeCell ref="AH13:AH15"/>
    <mergeCell ref="AI13:AI15"/>
    <mergeCell ref="AA13:AA15"/>
    <mergeCell ref="AB13:AB15"/>
    <mergeCell ref="AC13:AC15"/>
    <mergeCell ref="AD13:AD15"/>
    <mergeCell ref="AE13:AE15"/>
    <mergeCell ref="AJ10:AJ12"/>
    <mergeCell ref="AK10:AK12"/>
    <mergeCell ref="AL13:AL15"/>
    <mergeCell ref="AM13:AM15"/>
    <mergeCell ref="AN13:AN15"/>
    <mergeCell ref="U25:U26"/>
    <mergeCell ref="V25:V26"/>
    <mergeCell ref="M25:M26"/>
    <mergeCell ref="N25:N26"/>
    <mergeCell ref="O25:O26"/>
    <mergeCell ref="P25:P26"/>
    <mergeCell ref="BD13:BD15"/>
    <mergeCell ref="BC25:BC26"/>
    <mergeCell ref="AX25:AX26"/>
    <mergeCell ref="AY25:AY26"/>
    <mergeCell ref="AZ25:AZ26"/>
    <mergeCell ref="BA25:BA26"/>
    <mergeCell ref="BB25:BB26"/>
    <mergeCell ref="AT25:AT26"/>
    <mergeCell ref="AF25:AF26"/>
    <mergeCell ref="AG25:AG26"/>
    <mergeCell ref="AH25:AH26"/>
    <mergeCell ref="AI25:AI26"/>
    <mergeCell ref="AA25:AA26"/>
    <mergeCell ref="AB25:AB26"/>
    <mergeCell ref="AC25:AC26"/>
    <mergeCell ref="AD25:AD26"/>
    <mergeCell ref="AE25:AE26"/>
    <mergeCell ref="AJ13:AJ15"/>
    <mergeCell ref="AK13:AK15"/>
    <mergeCell ref="R13:R15"/>
    <mergeCell ref="S13:S15"/>
    <mergeCell ref="T13:T15"/>
    <mergeCell ref="U13:U15"/>
    <mergeCell ref="V13:V15"/>
    <mergeCell ref="M13:M15"/>
    <mergeCell ref="N13:N15"/>
    <mergeCell ref="AN25:AN26"/>
    <mergeCell ref="AU25:AU26"/>
    <mergeCell ref="AV25:AV26"/>
    <mergeCell ref="AW25:AW26"/>
    <mergeCell ref="AO25:AO26"/>
    <mergeCell ref="AP25:AP26"/>
    <mergeCell ref="AQ25:AQ26"/>
    <mergeCell ref="I28:I29"/>
    <mergeCell ref="J28:J29"/>
    <mergeCell ref="K28:K29"/>
    <mergeCell ref="L28:L29"/>
    <mergeCell ref="W28:W29"/>
    <mergeCell ref="X28:X29"/>
    <mergeCell ref="Y28:Y29"/>
    <mergeCell ref="Z28:Z29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Q28:Q29"/>
    <mergeCell ref="Y25:Y26"/>
    <mergeCell ref="Z25:Z26"/>
    <mergeCell ref="AR25:AR26"/>
    <mergeCell ref="AS25:AS26"/>
    <mergeCell ref="R25:R26"/>
    <mergeCell ref="S25:S26"/>
    <mergeCell ref="T25:T26"/>
    <mergeCell ref="BD25:BD26"/>
    <mergeCell ref="BC28:BC29"/>
    <mergeCell ref="AX28:AX29"/>
    <mergeCell ref="AY28:AY29"/>
    <mergeCell ref="AZ28:AZ29"/>
    <mergeCell ref="BA28:BA29"/>
    <mergeCell ref="BB28:BB29"/>
    <mergeCell ref="AT28:AT29"/>
    <mergeCell ref="AF28:AF29"/>
    <mergeCell ref="AG28:AG29"/>
    <mergeCell ref="AH28:AH29"/>
    <mergeCell ref="AI28:AI29"/>
    <mergeCell ref="AA28:AA29"/>
    <mergeCell ref="AB28:AB29"/>
    <mergeCell ref="AC28:AC29"/>
    <mergeCell ref="AD28:AD29"/>
    <mergeCell ref="AE28:AE29"/>
    <mergeCell ref="AJ25:AJ26"/>
    <mergeCell ref="AK25:AK26"/>
    <mergeCell ref="AL28:AL29"/>
    <mergeCell ref="AM28:AM29"/>
    <mergeCell ref="AN28:AN29"/>
    <mergeCell ref="AU28:AU29"/>
    <mergeCell ref="AV28:AV29"/>
    <mergeCell ref="AW28:AW29"/>
    <mergeCell ref="AO28:AO29"/>
    <mergeCell ref="AP28:AP29"/>
    <mergeCell ref="AQ28:AQ29"/>
    <mergeCell ref="AR28:AR29"/>
    <mergeCell ref="AS28:AS29"/>
    <mergeCell ref="AL25:AL26"/>
    <mergeCell ref="AM25:AM26"/>
    <mergeCell ref="H30:H31"/>
    <mergeCell ref="I30:I31"/>
    <mergeCell ref="J30:J31"/>
    <mergeCell ref="K30:K31"/>
    <mergeCell ref="L30:L31"/>
    <mergeCell ref="W30:W31"/>
    <mergeCell ref="X30:X31"/>
    <mergeCell ref="Y30:Y31"/>
    <mergeCell ref="Z30:Z31"/>
    <mergeCell ref="BD28:BD29"/>
    <mergeCell ref="BC30:BC31"/>
    <mergeCell ref="AX30:AX31"/>
    <mergeCell ref="AY30:AY31"/>
    <mergeCell ref="AZ30:AZ31"/>
    <mergeCell ref="BA30:BA31"/>
    <mergeCell ref="BB30:BB31"/>
    <mergeCell ref="AT30:AT31"/>
    <mergeCell ref="AF30:AF31"/>
    <mergeCell ref="AG30:AG31"/>
    <mergeCell ref="AH30:AH31"/>
    <mergeCell ref="AI30:AI31"/>
    <mergeCell ref="AA30:AA31"/>
    <mergeCell ref="AB30:AB31"/>
    <mergeCell ref="AC30:AC31"/>
    <mergeCell ref="AD30:AD31"/>
    <mergeCell ref="AE30:AE31"/>
    <mergeCell ref="AJ28:AJ29"/>
    <mergeCell ref="AK28:AK29"/>
    <mergeCell ref="AL30:AL31"/>
    <mergeCell ref="AM30:AM31"/>
    <mergeCell ref="AN30:AN31"/>
    <mergeCell ref="AU30:AU31"/>
    <mergeCell ref="AV30:AV31"/>
    <mergeCell ref="AW30:AW31"/>
    <mergeCell ref="AO30:AO31"/>
    <mergeCell ref="AP30:AP31"/>
    <mergeCell ref="AQ30:AQ31"/>
    <mergeCell ref="AR30:AR31"/>
    <mergeCell ref="AS30:AS31"/>
    <mergeCell ref="R30:R31"/>
    <mergeCell ref="S30:S31"/>
    <mergeCell ref="T30:T31"/>
    <mergeCell ref="U30:U31"/>
    <mergeCell ref="V30:V31"/>
    <mergeCell ref="M30:M31"/>
    <mergeCell ref="N30:N31"/>
    <mergeCell ref="O30:O31"/>
    <mergeCell ref="P30:P31"/>
    <mergeCell ref="Q30:Q31"/>
    <mergeCell ref="H33:H36"/>
    <mergeCell ref="I33:I36"/>
    <mergeCell ref="J33:J36"/>
    <mergeCell ref="K33:K36"/>
    <mergeCell ref="L33:L36"/>
    <mergeCell ref="W33:W36"/>
    <mergeCell ref="X33:X36"/>
    <mergeCell ref="Y33:Y36"/>
    <mergeCell ref="Z33:Z36"/>
    <mergeCell ref="BD30:BD31"/>
    <mergeCell ref="BC33:BC36"/>
    <mergeCell ref="AX33:AX36"/>
    <mergeCell ref="AY33:AY36"/>
    <mergeCell ref="AZ33:AZ36"/>
    <mergeCell ref="BA33:BA36"/>
    <mergeCell ref="BB33:BB36"/>
    <mergeCell ref="AT33:AT36"/>
    <mergeCell ref="AF33:AF36"/>
    <mergeCell ref="AG33:AG36"/>
    <mergeCell ref="AH33:AH36"/>
    <mergeCell ref="AI33:AI36"/>
    <mergeCell ref="AA33:AA36"/>
    <mergeCell ref="AB33:AB36"/>
    <mergeCell ref="AC33:AC36"/>
    <mergeCell ref="AD33:AD36"/>
    <mergeCell ref="AE33:AE36"/>
    <mergeCell ref="AJ30:AJ31"/>
    <mergeCell ref="AK30:AK31"/>
    <mergeCell ref="AL33:AL36"/>
    <mergeCell ref="AM33:AM36"/>
    <mergeCell ref="AN33:AN36"/>
    <mergeCell ref="AU33:AU36"/>
    <mergeCell ref="AV33:AV36"/>
    <mergeCell ref="AW33:AW36"/>
    <mergeCell ref="AO33:AO36"/>
    <mergeCell ref="AP33:AP36"/>
    <mergeCell ref="AQ33:AQ36"/>
    <mergeCell ref="AR33:AR36"/>
    <mergeCell ref="AS33:AS36"/>
    <mergeCell ref="R33:R36"/>
    <mergeCell ref="S33:S36"/>
    <mergeCell ref="T33:T36"/>
    <mergeCell ref="U33:U36"/>
    <mergeCell ref="V33:V36"/>
    <mergeCell ref="M33:M36"/>
    <mergeCell ref="N33:N36"/>
    <mergeCell ref="O33:O36"/>
    <mergeCell ref="P33:P36"/>
    <mergeCell ref="Q33:Q36"/>
    <mergeCell ref="H37:H40"/>
    <mergeCell ref="I37:I40"/>
    <mergeCell ref="J37:J40"/>
    <mergeCell ref="K37:K40"/>
    <mergeCell ref="L37:L40"/>
    <mergeCell ref="W37:W40"/>
    <mergeCell ref="X37:X40"/>
    <mergeCell ref="Y37:Y40"/>
    <mergeCell ref="Z37:Z40"/>
    <mergeCell ref="BD33:BD36"/>
    <mergeCell ref="BC37:BC40"/>
    <mergeCell ref="AX37:AX40"/>
    <mergeCell ref="AY37:AY40"/>
    <mergeCell ref="AZ37:AZ40"/>
    <mergeCell ref="BA37:BA40"/>
    <mergeCell ref="BB37:BB40"/>
    <mergeCell ref="AT37:AT40"/>
    <mergeCell ref="AF37:AF40"/>
    <mergeCell ref="AG37:AG40"/>
    <mergeCell ref="AH37:AH40"/>
    <mergeCell ref="AI37:AI40"/>
    <mergeCell ref="AA37:AA40"/>
    <mergeCell ref="AB37:AB40"/>
    <mergeCell ref="AC37:AC40"/>
    <mergeCell ref="AD37:AD40"/>
    <mergeCell ref="AE37:AE40"/>
    <mergeCell ref="AJ33:AJ36"/>
    <mergeCell ref="AK33:AK36"/>
    <mergeCell ref="AL37:AL40"/>
    <mergeCell ref="AM37:AM40"/>
    <mergeCell ref="AN37:AN40"/>
    <mergeCell ref="AU37:AU40"/>
    <mergeCell ref="AV37:AV40"/>
    <mergeCell ref="AW37:AW40"/>
    <mergeCell ref="AO37:AO40"/>
    <mergeCell ref="AP37:AP40"/>
    <mergeCell ref="AQ37:AQ40"/>
    <mergeCell ref="AR37:AR40"/>
    <mergeCell ref="AS37:AS40"/>
    <mergeCell ref="R37:R40"/>
    <mergeCell ref="S37:S40"/>
    <mergeCell ref="T37:T40"/>
    <mergeCell ref="U37:U40"/>
    <mergeCell ref="V37:V40"/>
    <mergeCell ref="M37:M40"/>
    <mergeCell ref="N37:N40"/>
    <mergeCell ref="O37:O40"/>
    <mergeCell ref="P37:P40"/>
    <mergeCell ref="Q37:Q40"/>
    <mergeCell ref="H56:H58"/>
    <mergeCell ref="I56:I58"/>
    <mergeCell ref="J56:J58"/>
    <mergeCell ref="K56:K58"/>
    <mergeCell ref="L56:L58"/>
    <mergeCell ref="W56:W58"/>
    <mergeCell ref="X56:X58"/>
    <mergeCell ref="Y56:Y58"/>
    <mergeCell ref="Z56:Z58"/>
    <mergeCell ref="BD37:BD40"/>
    <mergeCell ref="BC56:BC58"/>
    <mergeCell ref="AX56:AX58"/>
    <mergeCell ref="AY56:AY58"/>
    <mergeCell ref="AZ56:AZ58"/>
    <mergeCell ref="BA56:BA58"/>
    <mergeCell ref="BB56:BB58"/>
    <mergeCell ref="AT56:AT58"/>
    <mergeCell ref="AF56:AF58"/>
    <mergeCell ref="AG56:AG58"/>
    <mergeCell ref="AH56:AH58"/>
    <mergeCell ref="AI56:AI58"/>
    <mergeCell ref="AA56:AA58"/>
    <mergeCell ref="AB56:AB58"/>
    <mergeCell ref="AC56:AC58"/>
    <mergeCell ref="AD56:AD58"/>
    <mergeCell ref="AE56:AE58"/>
    <mergeCell ref="AJ37:AJ40"/>
    <mergeCell ref="AK37:AK40"/>
    <mergeCell ref="AL56:AL58"/>
    <mergeCell ref="AM56:AM58"/>
    <mergeCell ref="AN56:AN58"/>
    <mergeCell ref="AU56:AU58"/>
    <mergeCell ref="AV56:AV58"/>
    <mergeCell ref="AW56:AW58"/>
    <mergeCell ref="AO56:AO58"/>
    <mergeCell ref="AP56:AP58"/>
    <mergeCell ref="AQ56:AQ58"/>
    <mergeCell ref="AR56:AR58"/>
    <mergeCell ref="AS56:AS58"/>
    <mergeCell ref="R56:R58"/>
    <mergeCell ref="S56:S58"/>
    <mergeCell ref="T56:T58"/>
    <mergeCell ref="U56:U58"/>
    <mergeCell ref="V56:V58"/>
    <mergeCell ref="M56:M58"/>
    <mergeCell ref="N56:N58"/>
    <mergeCell ref="O56:O58"/>
    <mergeCell ref="P56:P58"/>
    <mergeCell ref="Q56:Q58"/>
    <mergeCell ref="H66:H67"/>
    <mergeCell ref="I66:I67"/>
    <mergeCell ref="J66:J67"/>
    <mergeCell ref="K66:K67"/>
    <mergeCell ref="L66:L67"/>
    <mergeCell ref="W66:W67"/>
    <mergeCell ref="X66:X67"/>
    <mergeCell ref="Y66:Y67"/>
    <mergeCell ref="Z66:Z67"/>
    <mergeCell ref="BD56:BD58"/>
    <mergeCell ref="BC66:BC67"/>
    <mergeCell ref="AX66:AX67"/>
    <mergeCell ref="AY66:AY67"/>
    <mergeCell ref="AZ66:AZ67"/>
    <mergeCell ref="BA66:BA67"/>
    <mergeCell ref="BB66:BB67"/>
    <mergeCell ref="AT66:AT67"/>
    <mergeCell ref="AF66:AF67"/>
    <mergeCell ref="AG66:AG67"/>
    <mergeCell ref="AH66:AH67"/>
    <mergeCell ref="AI66:AI67"/>
    <mergeCell ref="AA66:AA67"/>
    <mergeCell ref="AB66:AB67"/>
    <mergeCell ref="AC66:AC67"/>
    <mergeCell ref="AD66:AD67"/>
    <mergeCell ref="AE66:AE67"/>
    <mergeCell ref="AJ56:AJ58"/>
    <mergeCell ref="AK56:AK58"/>
    <mergeCell ref="AL66:AL67"/>
    <mergeCell ref="AM66:AM67"/>
    <mergeCell ref="AN66:AN67"/>
    <mergeCell ref="AU66:AU67"/>
    <mergeCell ref="AV66:AV67"/>
    <mergeCell ref="AW66:AW67"/>
    <mergeCell ref="AO66:AO67"/>
    <mergeCell ref="AP66:AP67"/>
    <mergeCell ref="AQ66:AQ67"/>
    <mergeCell ref="AR66:AR67"/>
    <mergeCell ref="AS66:AS67"/>
    <mergeCell ref="R66:R67"/>
    <mergeCell ref="S66:S67"/>
    <mergeCell ref="T66:T67"/>
    <mergeCell ref="U66:U67"/>
    <mergeCell ref="V66:V67"/>
    <mergeCell ref="M66:M67"/>
    <mergeCell ref="N66:N67"/>
    <mergeCell ref="O66:O67"/>
    <mergeCell ref="P66:P67"/>
    <mergeCell ref="Q66:Q67"/>
    <mergeCell ref="H73:H77"/>
    <mergeCell ref="I73:I77"/>
    <mergeCell ref="J73:J77"/>
    <mergeCell ref="K73:K77"/>
    <mergeCell ref="L73:L77"/>
    <mergeCell ref="W73:W77"/>
    <mergeCell ref="X73:X77"/>
    <mergeCell ref="Y73:Y77"/>
    <mergeCell ref="Z73:Z77"/>
    <mergeCell ref="BD66:BD67"/>
    <mergeCell ref="BC73:BC77"/>
    <mergeCell ref="AX73:AX77"/>
    <mergeCell ref="AY73:AY77"/>
    <mergeCell ref="AZ73:AZ77"/>
    <mergeCell ref="BA73:BA77"/>
    <mergeCell ref="BB73:BB77"/>
    <mergeCell ref="AT73:AT77"/>
    <mergeCell ref="AF73:AF77"/>
    <mergeCell ref="AG73:AG77"/>
    <mergeCell ref="AH73:AH77"/>
    <mergeCell ref="AI73:AI77"/>
    <mergeCell ref="AA73:AA77"/>
    <mergeCell ref="AB73:AB77"/>
    <mergeCell ref="AC73:AC77"/>
    <mergeCell ref="AD73:AD77"/>
    <mergeCell ref="AE73:AE77"/>
    <mergeCell ref="AJ66:AJ67"/>
    <mergeCell ref="AK66:AK67"/>
    <mergeCell ref="AM73:AM77"/>
    <mergeCell ref="AN73:AN77"/>
    <mergeCell ref="AU73:AU77"/>
    <mergeCell ref="AV73:AV77"/>
    <mergeCell ref="AW73:AW77"/>
    <mergeCell ref="AO73:AO77"/>
    <mergeCell ref="AP73:AP77"/>
    <mergeCell ref="AQ73:AQ77"/>
    <mergeCell ref="AR73:AR77"/>
    <mergeCell ref="AS73:AS77"/>
    <mergeCell ref="R73:R77"/>
    <mergeCell ref="S73:S77"/>
    <mergeCell ref="T73:T77"/>
    <mergeCell ref="U73:U77"/>
    <mergeCell ref="V73:V77"/>
    <mergeCell ref="M73:M77"/>
    <mergeCell ref="N73:N77"/>
    <mergeCell ref="O73:O77"/>
    <mergeCell ref="P73:P77"/>
    <mergeCell ref="Q73:Q77"/>
    <mergeCell ref="BD73:BD77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AE87:AE88"/>
    <mergeCell ref="AF87:AF88"/>
    <mergeCell ref="AG87:AG88"/>
    <mergeCell ref="AH87:AH88"/>
    <mergeCell ref="AA87:AA88"/>
    <mergeCell ref="AB87:AB88"/>
    <mergeCell ref="AC87:AC88"/>
    <mergeCell ref="AD87:AD88"/>
    <mergeCell ref="AJ73:AJ77"/>
    <mergeCell ref="AK73:AK77"/>
    <mergeCell ref="AL73:AL77"/>
    <mergeCell ref="AP87:AP88"/>
    <mergeCell ref="AQ87:AQ88"/>
    <mergeCell ref="AR87:AR88"/>
    <mergeCell ref="AZ87:AZ88"/>
    <mergeCell ref="BA87:BA88"/>
    <mergeCell ref="AS87:AS88"/>
    <mergeCell ref="AT87:AT88"/>
    <mergeCell ref="AU87:AU88"/>
    <mergeCell ref="AV87:AV88"/>
    <mergeCell ref="AW87:AW88"/>
    <mergeCell ref="BC87:BC88"/>
    <mergeCell ref="BB87:BB88"/>
    <mergeCell ref="AB92:AB93"/>
    <mergeCell ref="AC92:AC93"/>
    <mergeCell ref="AI87:AI88"/>
    <mergeCell ref="AJ87:AJ88"/>
    <mergeCell ref="AK87:AK88"/>
    <mergeCell ref="AL87:AL88"/>
    <mergeCell ref="AM87:AM88"/>
    <mergeCell ref="AN87:AN88"/>
    <mergeCell ref="AO87:AO88"/>
    <mergeCell ref="AH92:AH93"/>
    <mergeCell ref="AI92:AI93"/>
    <mergeCell ref="AJ92:AJ93"/>
    <mergeCell ref="AK92:AK93"/>
    <mergeCell ref="AL92:AL93"/>
    <mergeCell ref="AM92:AM93"/>
    <mergeCell ref="AN92:AN93"/>
    <mergeCell ref="AO92:AO93"/>
    <mergeCell ref="BD87:BD88"/>
    <mergeCell ref="BD92:BD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X92:X93"/>
    <mergeCell ref="Y92:Y93"/>
    <mergeCell ref="AP92:AP93"/>
    <mergeCell ref="AW92:AW93"/>
    <mergeCell ref="AD92:AD93"/>
    <mergeCell ref="AE92:AE93"/>
    <mergeCell ref="AF92:AF93"/>
    <mergeCell ref="AG92:AG93"/>
    <mergeCell ref="Z92:Z93"/>
    <mergeCell ref="AA92:AA93"/>
    <mergeCell ref="AX92:AX93"/>
    <mergeCell ref="AX87:AX88"/>
    <mergeCell ref="AY87:AY88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Y109:Y110"/>
    <mergeCell ref="Z109:Z110"/>
    <mergeCell ref="AA109:AA110"/>
    <mergeCell ref="AB109:AB110"/>
    <mergeCell ref="T109:T110"/>
    <mergeCell ref="U109:U110"/>
    <mergeCell ref="V109:V110"/>
    <mergeCell ref="W109:W110"/>
    <mergeCell ref="X109:X110"/>
    <mergeCell ref="AS109:AS110"/>
    <mergeCell ref="AT109:AT110"/>
    <mergeCell ref="AU109:AU110"/>
    <mergeCell ref="BA109:BA110"/>
    <mergeCell ref="BB109:BB110"/>
    <mergeCell ref="AV109:AV110"/>
    <mergeCell ref="AW109:AW110"/>
    <mergeCell ref="AX109:AX110"/>
    <mergeCell ref="AY109:AY110"/>
    <mergeCell ref="BC92:BC93"/>
    <mergeCell ref="AQ92:AQ93"/>
    <mergeCell ref="AR92:AR93"/>
    <mergeCell ref="AS92:AS93"/>
    <mergeCell ref="AT92:AT93"/>
    <mergeCell ref="AU92:AU93"/>
    <mergeCell ref="AV92:AV93"/>
    <mergeCell ref="AY92:AY93"/>
    <mergeCell ref="AZ92:AZ93"/>
    <mergeCell ref="BA92:BA93"/>
    <mergeCell ref="BB92:BB93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AZ109:AZ110"/>
    <mergeCell ref="AC109:AC110"/>
    <mergeCell ref="AD109:AD110"/>
    <mergeCell ref="AE109:AE110"/>
    <mergeCell ref="AF109:AF110"/>
    <mergeCell ref="S111:S112"/>
    <mergeCell ref="T111:T112"/>
    <mergeCell ref="U111:U112"/>
    <mergeCell ref="V111:V112"/>
    <mergeCell ref="W111:W112"/>
    <mergeCell ref="AF111:AF112"/>
    <mergeCell ref="X111:X112"/>
    <mergeCell ref="Y111:Y112"/>
    <mergeCell ref="Z111:Z112"/>
    <mergeCell ref="AA111:AA112"/>
    <mergeCell ref="AG109:AG110"/>
    <mergeCell ref="AH109:AH110"/>
    <mergeCell ref="AI109:AI110"/>
    <mergeCell ref="AJ109:AJ110"/>
    <mergeCell ref="AK109:AK110"/>
    <mergeCell ref="BD111:BD112"/>
    <mergeCell ref="AG111:AG112"/>
    <mergeCell ref="AH111:AH112"/>
    <mergeCell ref="AI111:AI112"/>
    <mergeCell ref="AJ111:AJ112"/>
    <mergeCell ref="AB111:AB112"/>
    <mergeCell ref="AC111:AC112"/>
    <mergeCell ref="AD111:AD112"/>
    <mergeCell ref="AE111:AE112"/>
    <mergeCell ref="AQ109:AQ110"/>
    <mergeCell ref="AR109:AR110"/>
    <mergeCell ref="AK111:AK112"/>
    <mergeCell ref="AL111:AL112"/>
    <mergeCell ref="AM111:AM112"/>
    <mergeCell ref="AN111:AN112"/>
    <mergeCell ref="AO111:AO112"/>
    <mergeCell ref="BC109:BC110"/>
    <mergeCell ref="BD109:BD110"/>
    <mergeCell ref="AL109:AL110"/>
    <mergeCell ref="AM109:AM110"/>
    <mergeCell ref="AN109:AN110"/>
    <mergeCell ref="AO109:AO110"/>
    <mergeCell ref="AP109:AP110"/>
    <mergeCell ref="AU111:AU112"/>
    <mergeCell ref="AV111:AV112"/>
    <mergeCell ref="AW111:AW112"/>
    <mergeCell ref="AX111:AX112"/>
    <mergeCell ref="AP111:AP112"/>
    <mergeCell ref="AQ111:AQ112"/>
    <mergeCell ref="AR111:AR112"/>
    <mergeCell ref="AS111:AS112"/>
    <mergeCell ref="AT111:AT112"/>
    <mergeCell ref="AY111:AY112"/>
    <mergeCell ref="AZ111:AZ112"/>
    <mergeCell ref="BA111:BA112"/>
    <mergeCell ref="BB111:BB112"/>
    <mergeCell ref="BC111:BC112"/>
    <mergeCell ref="L119:L121"/>
    <mergeCell ref="M119:M121"/>
    <mergeCell ref="N119:N121"/>
    <mergeCell ref="O119:O121"/>
    <mergeCell ref="P119:P121"/>
    <mergeCell ref="Q119:Q121"/>
    <mergeCell ref="R119:R121"/>
    <mergeCell ref="S119:S121"/>
    <mergeCell ref="T119:T121"/>
    <mergeCell ref="U119:U121"/>
    <mergeCell ref="AA119:AA121"/>
    <mergeCell ref="AB119:AB121"/>
    <mergeCell ref="AC119:AC121"/>
    <mergeCell ref="AD119:AD121"/>
    <mergeCell ref="V119:V121"/>
    <mergeCell ref="W119:W121"/>
    <mergeCell ref="X119:X121"/>
    <mergeCell ref="Y119:Y121"/>
    <mergeCell ref="Z119:Z121"/>
    <mergeCell ref="AZ119:AZ121"/>
    <mergeCell ref="BA119:BA121"/>
    <mergeCell ref="BB119:BB121"/>
    <mergeCell ref="BC119:BC121"/>
    <mergeCell ref="AH129:AH130"/>
    <mergeCell ref="Z129:Z130"/>
    <mergeCell ref="AA129:AA130"/>
    <mergeCell ref="AB129:AB130"/>
    <mergeCell ref="AC129:AC130"/>
    <mergeCell ref="AI119:AI121"/>
    <mergeCell ref="AJ119:AJ121"/>
    <mergeCell ref="AK119:AK121"/>
    <mergeCell ref="AL119:AL121"/>
    <mergeCell ref="AM119:AM121"/>
    <mergeCell ref="AU119:AU121"/>
    <mergeCell ref="AV119:AV121"/>
    <mergeCell ref="AW119:AW121"/>
    <mergeCell ref="AN119:AN121"/>
    <mergeCell ref="AO119:AO121"/>
    <mergeCell ref="AP119:AP121"/>
    <mergeCell ref="AQ119:AQ121"/>
    <mergeCell ref="AR119:AR121"/>
    <mergeCell ref="AS119:AS121"/>
    <mergeCell ref="AT119:AT121"/>
    <mergeCell ref="AE129:AE130"/>
    <mergeCell ref="AF129:AF130"/>
    <mergeCell ref="AG129:AG130"/>
    <mergeCell ref="AU129:AU130"/>
    <mergeCell ref="AV129:AV130"/>
    <mergeCell ref="AM129:AM130"/>
    <mergeCell ref="AN129:AN130"/>
    <mergeCell ref="AO129:AO130"/>
    <mergeCell ref="AP129:AP130"/>
    <mergeCell ref="AQ129:AQ130"/>
    <mergeCell ref="BD119:BD121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AE119:AE121"/>
    <mergeCell ref="AF119:AF121"/>
    <mergeCell ref="AG119:AG121"/>
    <mergeCell ref="AH119:AH121"/>
    <mergeCell ref="U129:U130"/>
    <mergeCell ref="V129:V130"/>
    <mergeCell ref="W129:W130"/>
    <mergeCell ref="AI129:AI130"/>
    <mergeCell ref="AJ129:AJ130"/>
    <mergeCell ref="AK129:AK130"/>
    <mergeCell ref="AL129:AL130"/>
    <mergeCell ref="AD129:AD130"/>
    <mergeCell ref="AX119:AX121"/>
    <mergeCell ref="AY119:AY121"/>
    <mergeCell ref="BD129:BD130"/>
    <mergeCell ref="BC129:BC130"/>
    <mergeCell ref="BB129:BB130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BA129:BA130"/>
    <mergeCell ref="U133:U134"/>
    <mergeCell ref="V133:V134"/>
    <mergeCell ref="W133:W134"/>
    <mergeCell ref="X133:X134"/>
    <mergeCell ref="AW129:AW130"/>
    <mergeCell ref="AX129:AX130"/>
    <mergeCell ref="AY129:AY130"/>
    <mergeCell ref="AZ129:AZ130"/>
    <mergeCell ref="AR129:AR130"/>
    <mergeCell ref="AS129:AS130"/>
    <mergeCell ref="AT129:AT130"/>
    <mergeCell ref="AV133:AV134"/>
    <mergeCell ref="AW133:AW134"/>
    <mergeCell ref="AX133:AX134"/>
    <mergeCell ref="AY133:AY134"/>
    <mergeCell ref="AK133:AK134"/>
    <mergeCell ref="X129:X130"/>
    <mergeCell ref="Y129:Y130"/>
    <mergeCell ref="BD133:BD13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AZ133:AZ134"/>
    <mergeCell ref="BA133:BA134"/>
    <mergeCell ref="AL133:AL134"/>
    <mergeCell ref="AM133:AM134"/>
    <mergeCell ref="AN133:AN134"/>
    <mergeCell ref="AO133:AO134"/>
    <mergeCell ref="AI147:AI148"/>
    <mergeCell ref="AJ147:AJ148"/>
    <mergeCell ref="AK147:AK148"/>
    <mergeCell ref="AL147:AL148"/>
    <mergeCell ref="AQ133:AQ134"/>
    <mergeCell ref="AR133:AR134"/>
    <mergeCell ref="AS133:AS134"/>
    <mergeCell ref="AT133:AT134"/>
    <mergeCell ref="AU133:AU134"/>
    <mergeCell ref="BB133:BB134"/>
    <mergeCell ref="AH133:AH134"/>
    <mergeCell ref="AI133:AI134"/>
    <mergeCell ref="AJ133:AJ134"/>
    <mergeCell ref="S147:S148"/>
    <mergeCell ref="T147:T148"/>
    <mergeCell ref="U147:U148"/>
    <mergeCell ref="V147:V148"/>
    <mergeCell ref="W147:W148"/>
    <mergeCell ref="AB147:AB148"/>
    <mergeCell ref="AC147:AC148"/>
    <mergeCell ref="AD147:AD148"/>
    <mergeCell ref="AE147:AE148"/>
    <mergeCell ref="X147:X148"/>
    <mergeCell ref="Y147:Y148"/>
    <mergeCell ref="Z147:Z148"/>
    <mergeCell ref="AA147:AA148"/>
    <mergeCell ref="AY147:AY148"/>
    <mergeCell ref="AZ147:AZ148"/>
    <mergeCell ref="BA147:BA148"/>
    <mergeCell ref="BB147:BB148"/>
    <mergeCell ref="BC147:BC148"/>
    <mergeCell ref="BD147:BD148"/>
    <mergeCell ref="T133:T134"/>
    <mergeCell ref="L149:L151"/>
    <mergeCell ref="M149:M151"/>
    <mergeCell ref="N149:N151"/>
    <mergeCell ref="O149:O151"/>
    <mergeCell ref="P149:P151"/>
    <mergeCell ref="Q149:Q151"/>
    <mergeCell ref="R149:R151"/>
    <mergeCell ref="S149:S151"/>
    <mergeCell ref="T149:T151"/>
    <mergeCell ref="AC133:AC134"/>
    <mergeCell ref="AD133:AD134"/>
    <mergeCell ref="AE133:AE134"/>
    <mergeCell ref="AF133:AF134"/>
    <mergeCell ref="Y133:Y134"/>
    <mergeCell ref="Z133:Z134"/>
    <mergeCell ref="AA133:AA134"/>
    <mergeCell ref="AB133:AB134"/>
    <mergeCell ref="BC133:BC134"/>
    <mergeCell ref="AP133:AP134"/>
    <mergeCell ref="AG133:AG134"/>
    <mergeCell ref="AD149:AD151"/>
    <mergeCell ref="V149:V151"/>
    <mergeCell ref="W149:W151"/>
    <mergeCell ref="X149:X151"/>
    <mergeCell ref="Y149:Y151"/>
    <mergeCell ref="Z149:Z151"/>
    <mergeCell ref="AF147:AF148"/>
    <mergeCell ref="AG147:AG148"/>
    <mergeCell ref="AH147:AH148"/>
    <mergeCell ref="AG149:AG151"/>
    <mergeCell ref="AH149:AH151"/>
    <mergeCell ref="AU147:AU148"/>
    <mergeCell ref="AV147:AV148"/>
    <mergeCell ref="AW147:AW148"/>
    <mergeCell ref="AX147:AX148"/>
    <mergeCell ref="AP147:AP148"/>
    <mergeCell ref="AQ147:AQ148"/>
    <mergeCell ref="AR147:AR148"/>
    <mergeCell ref="AS147:AS148"/>
    <mergeCell ref="AT147:AT148"/>
    <mergeCell ref="AM147:AM148"/>
    <mergeCell ref="AN147:AN148"/>
    <mergeCell ref="AO147:AO148"/>
    <mergeCell ref="AE154:AE155"/>
    <mergeCell ref="AF154:AF155"/>
    <mergeCell ref="AG154:AG155"/>
    <mergeCell ref="AB154:AB155"/>
    <mergeCell ref="AC154:AC155"/>
    <mergeCell ref="AR149:AR151"/>
    <mergeCell ref="AI149:AI151"/>
    <mergeCell ref="AJ149:AJ151"/>
    <mergeCell ref="AK149:AK151"/>
    <mergeCell ref="AL149:AL151"/>
    <mergeCell ref="AM149:AM151"/>
    <mergeCell ref="U149:U151"/>
    <mergeCell ref="BC149:BC151"/>
    <mergeCell ref="AX149:AX151"/>
    <mergeCell ref="AY149:AY151"/>
    <mergeCell ref="AZ149:AZ151"/>
    <mergeCell ref="BA149:BA151"/>
    <mergeCell ref="AS149:AS151"/>
    <mergeCell ref="AT149:AT151"/>
    <mergeCell ref="AU149:AU151"/>
    <mergeCell ref="AV149:AV151"/>
    <mergeCell ref="AW149:AW151"/>
    <mergeCell ref="AN149:AN151"/>
    <mergeCell ref="AO149:AO151"/>
    <mergeCell ref="AP149:AP151"/>
    <mergeCell ref="AQ149:AQ151"/>
    <mergeCell ref="AA149:AA151"/>
    <mergeCell ref="AB149:AB151"/>
    <mergeCell ref="AC149:AC151"/>
    <mergeCell ref="AV154:AV155"/>
    <mergeCell ref="BB149:BB151"/>
    <mergeCell ref="AY154:AY155"/>
    <mergeCell ref="AZ154:AZ155"/>
    <mergeCell ref="AE149:AE151"/>
    <mergeCell ref="AF149:AF151"/>
    <mergeCell ref="BD149:BD151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AD154:AD155"/>
    <mergeCell ref="BC154:BC155"/>
    <mergeCell ref="BD154:BD155"/>
    <mergeCell ref="AH154:AH155"/>
    <mergeCell ref="AI154:AI155"/>
    <mergeCell ref="AJ154:AJ155"/>
    <mergeCell ref="AK154:AK155"/>
    <mergeCell ref="AL154:AL155"/>
    <mergeCell ref="AM154:AM155"/>
    <mergeCell ref="AN154:AN155"/>
    <mergeCell ref="Z154:Z155"/>
    <mergeCell ref="AA154:AA155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Y167:Y168"/>
    <mergeCell ref="Z167:Z168"/>
    <mergeCell ref="AA167:AA168"/>
    <mergeCell ref="AB167:AB168"/>
    <mergeCell ref="T167:T168"/>
    <mergeCell ref="U167:U168"/>
    <mergeCell ref="V167:V168"/>
    <mergeCell ref="W167:W168"/>
    <mergeCell ref="X167:X168"/>
    <mergeCell ref="AG167:AG168"/>
    <mergeCell ref="AH167:AH168"/>
    <mergeCell ref="AI167:AI168"/>
    <mergeCell ref="AJ167:AJ168"/>
    <mergeCell ref="AK167:AK168"/>
    <mergeCell ref="AL167:AL168"/>
    <mergeCell ref="AM167:AM168"/>
    <mergeCell ref="AN167:AN168"/>
    <mergeCell ref="AO167:AO168"/>
    <mergeCell ref="AP167:AP168"/>
    <mergeCell ref="AW154:AW155"/>
    <mergeCell ref="AX154:AX155"/>
    <mergeCell ref="AS167:AS168"/>
    <mergeCell ref="AT167:AT168"/>
    <mergeCell ref="AU167:AU168"/>
    <mergeCell ref="BA167:BA168"/>
    <mergeCell ref="BB167:BB168"/>
    <mergeCell ref="AV167:AV168"/>
    <mergeCell ref="AW167:AW168"/>
    <mergeCell ref="AX167:AX168"/>
    <mergeCell ref="AY167:AY168"/>
    <mergeCell ref="AO154:AO155"/>
    <mergeCell ref="AP154:AP155"/>
    <mergeCell ref="AQ154:AQ155"/>
    <mergeCell ref="AR154:AR155"/>
    <mergeCell ref="AS154:AS155"/>
    <mergeCell ref="AT154:AT155"/>
    <mergeCell ref="AU154:AU155"/>
    <mergeCell ref="AQ167:AQ168"/>
    <mergeCell ref="AR167:AR168"/>
    <mergeCell ref="BA154:BA155"/>
    <mergeCell ref="BB154:BB155"/>
    <mergeCell ref="AK173:AK174"/>
    <mergeCell ref="AL173:AL174"/>
    <mergeCell ref="AM173:AM174"/>
    <mergeCell ref="AN173:AN174"/>
    <mergeCell ref="AO173:AO174"/>
    <mergeCell ref="BC167:BC168"/>
    <mergeCell ref="BD167:BD168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AZ167:AZ168"/>
    <mergeCell ref="AC167:AC168"/>
    <mergeCell ref="AD167:AD168"/>
    <mergeCell ref="AE167:AE168"/>
    <mergeCell ref="AF167:AF168"/>
    <mergeCell ref="S173:S174"/>
    <mergeCell ref="T173:T174"/>
    <mergeCell ref="U173:U174"/>
    <mergeCell ref="V173:V174"/>
    <mergeCell ref="W173:W174"/>
    <mergeCell ref="AY173:AY174"/>
    <mergeCell ref="AZ173:AZ174"/>
    <mergeCell ref="BA173:BA174"/>
    <mergeCell ref="BB173:BB174"/>
    <mergeCell ref="BC173:BC174"/>
    <mergeCell ref="BD173:BD174"/>
    <mergeCell ref="AG173:AG174"/>
    <mergeCell ref="AH173:AH174"/>
    <mergeCell ref="AI173:AI174"/>
    <mergeCell ref="AJ173:AJ174"/>
    <mergeCell ref="AB173:AB174"/>
    <mergeCell ref="AC173:AC174"/>
    <mergeCell ref="AD173:AD174"/>
    <mergeCell ref="AE173:AE174"/>
    <mergeCell ref="AF173:AF174"/>
    <mergeCell ref="O178:O182"/>
    <mergeCell ref="P178:P182"/>
    <mergeCell ref="Q178:Q182"/>
    <mergeCell ref="W178:W182"/>
    <mergeCell ref="X178:X182"/>
    <mergeCell ref="Y178:Y182"/>
    <mergeCell ref="Z178:Z182"/>
    <mergeCell ref="R178:R182"/>
    <mergeCell ref="S178:S182"/>
    <mergeCell ref="T178:T182"/>
    <mergeCell ref="U178:U182"/>
    <mergeCell ref="V178:V182"/>
    <mergeCell ref="AU173:AU174"/>
    <mergeCell ref="AV173:AV174"/>
    <mergeCell ref="AW173:AW174"/>
    <mergeCell ref="AX173:AX174"/>
    <mergeCell ref="AP173:AP174"/>
    <mergeCell ref="AQ173:AQ174"/>
    <mergeCell ref="AR173:AR174"/>
    <mergeCell ref="AS173:AS174"/>
    <mergeCell ref="AT173:AT174"/>
    <mergeCell ref="X173:X174"/>
    <mergeCell ref="Y173:Y174"/>
    <mergeCell ref="Z173:Z174"/>
    <mergeCell ref="AA173:AA174"/>
    <mergeCell ref="BD178:BD182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L178:L182"/>
    <mergeCell ref="AQ178:AQ182"/>
    <mergeCell ref="AR178:AR182"/>
    <mergeCell ref="AS178:AS182"/>
    <mergeCell ref="AJ178:AJ182"/>
    <mergeCell ref="AK178:AK182"/>
    <mergeCell ref="AL178:AL182"/>
    <mergeCell ref="AM178:AM182"/>
    <mergeCell ref="AN178:AN182"/>
    <mergeCell ref="AF178:AF182"/>
    <mergeCell ref="AG178:AG182"/>
    <mergeCell ref="AH178:AH182"/>
    <mergeCell ref="AI178:AI182"/>
    <mergeCell ref="AA178:AA182"/>
    <mergeCell ref="AB178:AB182"/>
    <mergeCell ref="AC178:AC182"/>
    <mergeCell ref="M178:M182"/>
    <mergeCell ref="N178:N182"/>
    <mergeCell ref="AX178:AX182"/>
    <mergeCell ref="AY178:AY182"/>
    <mergeCell ref="AZ178:AZ182"/>
    <mergeCell ref="BA178:BA182"/>
    <mergeCell ref="BB178:BB182"/>
    <mergeCell ref="T190:T191"/>
    <mergeCell ref="U190:U191"/>
    <mergeCell ref="AT178:AT182"/>
    <mergeCell ref="AU178:AU182"/>
    <mergeCell ref="AV178:AV182"/>
    <mergeCell ref="AW178:AW182"/>
    <mergeCell ref="AO178:AO182"/>
    <mergeCell ref="AP178:AP182"/>
    <mergeCell ref="AP190:AP191"/>
    <mergeCell ref="AQ190:AQ191"/>
    <mergeCell ref="AR190:AR191"/>
    <mergeCell ref="AI190:AI191"/>
    <mergeCell ref="AJ190:AJ191"/>
    <mergeCell ref="AD178:AD182"/>
    <mergeCell ref="AE178:AE182"/>
    <mergeCell ref="AS190:AS191"/>
    <mergeCell ref="AT190:AT191"/>
    <mergeCell ref="AU190:AU191"/>
    <mergeCell ref="AV190:AV191"/>
    <mergeCell ref="AW190:AW191"/>
    <mergeCell ref="BB190:BB191"/>
    <mergeCell ref="AK190:AK191"/>
    <mergeCell ref="AL190:AL191"/>
    <mergeCell ref="AM190:AM191"/>
    <mergeCell ref="AE190:AE191"/>
    <mergeCell ref="AF190:AF191"/>
    <mergeCell ref="AN190:AN191"/>
    <mergeCell ref="AO190:AO191"/>
    <mergeCell ref="AO194:AO195"/>
    <mergeCell ref="AG190:AG191"/>
    <mergeCell ref="AH190:AH191"/>
    <mergeCell ref="X194:X195"/>
    <mergeCell ref="AR194:AR195"/>
    <mergeCell ref="AS194:AS195"/>
    <mergeCell ref="AT194:AT195"/>
    <mergeCell ref="AU194:AU195"/>
    <mergeCell ref="AV194:AV195"/>
    <mergeCell ref="AJ194:AJ195"/>
    <mergeCell ref="AK194:AK195"/>
    <mergeCell ref="AL194:AL195"/>
    <mergeCell ref="BC178:BC182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AA190:AA191"/>
    <mergeCell ref="AB190:AB191"/>
    <mergeCell ref="AC190:AC191"/>
    <mergeCell ref="AX190:AX191"/>
    <mergeCell ref="AY190:AY191"/>
    <mergeCell ref="AZ190:AZ191"/>
    <mergeCell ref="BA190:BA191"/>
    <mergeCell ref="AW194:AW195"/>
    <mergeCell ref="BA194:BA195"/>
    <mergeCell ref="BB194:BB195"/>
    <mergeCell ref="BC190:BC191"/>
    <mergeCell ref="AD190:AD191"/>
    <mergeCell ref="V190:V191"/>
    <mergeCell ref="W190:W191"/>
    <mergeCell ref="X190:X191"/>
    <mergeCell ref="Y190:Y191"/>
    <mergeCell ref="Z190:Z191"/>
    <mergeCell ref="AW196:AW197"/>
    <mergeCell ref="AE196:AE197"/>
    <mergeCell ref="AF196:AF197"/>
    <mergeCell ref="BD190:BD191"/>
    <mergeCell ref="BC194:BC195"/>
    <mergeCell ref="BD194:BD195"/>
    <mergeCell ref="AX194:AX195"/>
    <mergeCell ref="AY194:AY195"/>
    <mergeCell ref="AZ194:AZ195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S196:S197"/>
    <mergeCell ref="U194:U195"/>
    <mergeCell ref="V194:V195"/>
    <mergeCell ref="W194:W195"/>
    <mergeCell ref="AP194:AP195"/>
    <mergeCell ref="AQ194:AQ195"/>
    <mergeCell ref="AB194:AB195"/>
    <mergeCell ref="AC194:AC195"/>
    <mergeCell ref="AH194:AH195"/>
    <mergeCell ref="AI194:AI195"/>
    <mergeCell ref="AZ196:AZ197"/>
    <mergeCell ref="AH196:AH197"/>
    <mergeCell ref="AM194:AM195"/>
    <mergeCell ref="AN194:AN195"/>
    <mergeCell ref="AN196:AN197"/>
    <mergeCell ref="AO196:AO197"/>
    <mergeCell ref="AP196:AP197"/>
    <mergeCell ref="T196:T197"/>
    <mergeCell ref="U196:U197"/>
    <mergeCell ref="V196:V197"/>
    <mergeCell ref="W196:W197"/>
    <mergeCell ref="X196:X197"/>
    <mergeCell ref="AC196:AC197"/>
    <mergeCell ref="AD196:AD197"/>
    <mergeCell ref="Y196:Y197"/>
    <mergeCell ref="Z196:Z197"/>
    <mergeCell ref="AL196:AL197"/>
    <mergeCell ref="AV196:AV197"/>
    <mergeCell ref="AM196:AM197"/>
    <mergeCell ref="Y194:Y195"/>
    <mergeCell ref="AD194:AD195"/>
    <mergeCell ref="AE194:AE195"/>
    <mergeCell ref="AF194:AF195"/>
    <mergeCell ref="AG194:AG195"/>
    <mergeCell ref="Z194:Z195"/>
    <mergeCell ref="AA194:AA195"/>
    <mergeCell ref="AO202:AO203"/>
    <mergeCell ref="AP202:AP203"/>
    <mergeCell ref="AQ202:AQ203"/>
    <mergeCell ref="AX196:AX197"/>
    <mergeCell ref="AY196:AY197"/>
    <mergeCell ref="AQ196:AQ197"/>
    <mergeCell ref="AR196:AR197"/>
    <mergeCell ref="AS196:AS197"/>
    <mergeCell ref="AT196:AT197"/>
    <mergeCell ref="AU196:AU197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R199:R200"/>
    <mergeCell ref="AN199:AN200"/>
    <mergeCell ref="AO199:AO200"/>
    <mergeCell ref="AF199:AF200"/>
    <mergeCell ref="AG199:AG200"/>
    <mergeCell ref="AH199:AH200"/>
    <mergeCell ref="AI199:AI200"/>
    <mergeCell ref="AI196:AI197"/>
    <mergeCell ref="AJ196:AJ197"/>
    <mergeCell ref="AK196:AK197"/>
    <mergeCell ref="AA196:AA197"/>
    <mergeCell ref="AB196:AB197"/>
    <mergeCell ref="AG196:AG197"/>
    <mergeCell ref="BC202:BC203"/>
    <mergeCell ref="AX202:AX203"/>
    <mergeCell ref="AY202:AY203"/>
    <mergeCell ref="AJ199:AJ200"/>
    <mergeCell ref="AK199:AK200"/>
    <mergeCell ref="AL199:AL200"/>
    <mergeCell ref="BD199:BD200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S199:S200"/>
    <mergeCell ref="T199:T200"/>
    <mergeCell ref="U199:U200"/>
    <mergeCell ref="V199:V200"/>
    <mergeCell ref="W199:W200"/>
    <mergeCell ref="AB199:AB200"/>
    <mergeCell ref="AC199:AC200"/>
    <mergeCell ref="AM199:AM200"/>
    <mergeCell ref="BA199:BA200"/>
    <mergeCell ref="BB199:BB200"/>
    <mergeCell ref="BC199:BC200"/>
    <mergeCell ref="Q202:Q203"/>
    <mergeCell ref="AL202:AL203"/>
    <mergeCell ref="AM202:AM203"/>
    <mergeCell ref="AN202:AN203"/>
    <mergeCell ref="BA196:BA197"/>
    <mergeCell ref="BB196:BB197"/>
    <mergeCell ref="BC196:BC197"/>
    <mergeCell ref="BD196:BD197"/>
    <mergeCell ref="G199:G200"/>
    <mergeCell ref="H199:H200"/>
    <mergeCell ref="AD199:AD200"/>
    <mergeCell ref="AE199:AE200"/>
    <mergeCell ref="X199:X200"/>
    <mergeCell ref="Y199:Y200"/>
    <mergeCell ref="Z199:Z200"/>
    <mergeCell ref="AA199:AA200"/>
    <mergeCell ref="AU199:AU200"/>
    <mergeCell ref="AV199:AV200"/>
    <mergeCell ref="AW199:AW200"/>
    <mergeCell ref="AX199:AX200"/>
    <mergeCell ref="AP199:AP200"/>
    <mergeCell ref="AQ199:AQ200"/>
    <mergeCell ref="AR199:AR200"/>
    <mergeCell ref="AS199:AS200"/>
    <mergeCell ref="AT199:AT200"/>
    <mergeCell ref="AY199:AY200"/>
    <mergeCell ref="AZ199:AZ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Z205:Z206"/>
    <mergeCell ref="AZ202:AZ203"/>
    <mergeCell ref="BA202:BA203"/>
    <mergeCell ref="BB202:BB203"/>
    <mergeCell ref="BD202:BD203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X205:X206"/>
    <mergeCell ref="Y205:Y206"/>
    <mergeCell ref="AD205:AD206"/>
    <mergeCell ref="AE205:AE206"/>
    <mergeCell ref="AF205:AF206"/>
    <mergeCell ref="AI202:AI203"/>
    <mergeCell ref="AJ202:AJ203"/>
    <mergeCell ref="AK202:AK203"/>
    <mergeCell ref="AH205:AH206"/>
    <mergeCell ref="AI205:AI206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Y207:Y208"/>
    <mergeCell ref="Z207:Z208"/>
    <mergeCell ref="AA207:AA208"/>
    <mergeCell ref="AB207:AB208"/>
    <mergeCell ref="AE202:AE203"/>
    <mergeCell ref="AF202:AF203"/>
    <mergeCell ref="AG202:AG203"/>
    <mergeCell ref="AH202:AH203"/>
    <mergeCell ref="AA202:AA203"/>
    <mergeCell ref="AB202:AB203"/>
    <mergeCell ref="AC202:AC203"/>
    <mergeCell ref="AD202:AD203"/>
    <mergeCell ref="AO205:AO206"/>
    <mergeCell ref="AP205:AP206"/>
    <mergeCell ref="AQ205:AQ206"/>
    <mergeCell ref="AY205:AY206"/>
    <mergeCell ref="AZ205:AZ206"/>
    <mergeCell ref="AR205:AR206"/>
    <mergeCell ref="AS205:AS206"/>
    <mergeCell ref="AT205:AT206"/>
    <mergeCell ref="AU205:AU206"/>
    <mergeCell ref="AV205:AV206"/>
    <mergeCell ref="AW205:AW206"/>
    <mergeCell ref="AX205:AX206"/>
    <mergeCell ref="AG205:AG206"/>
    <mergeCell ref="AA205:AA206"/>
    <mergeCell ref="AB205:AB206"/>
    <mergeCell ref="AC205:AC206"/>
    <mergeCell ref="AK205:AK206"/>
    <mergeCell ref="AJ205:AJ206"/>
    <mergeCell ref="AR202:AR203"/>
    <mergeCell ref="AS202:AS203"/>
    <mergeCell ref="AT202:AT203"/>
    <mergeCell ref="AU202:AU203"/>
    <mergeCell ref="AV202:AV203"/>
    <mergeCell ref="AW202:AW203"/>
    <mergeCell ref="BC205:BC206"/>
    <mergeCell ref="BD205:BD206"/>
    <mergeCell ref="AD207:AD208"/>
    <mergeCell ref="AE207:AE208"/>
    <mergeCell ref="AF207:AF208"/>
    <mergeCell ref="S264:S265"/>
    <mergeCell ref="T264:T265"/>
    <mergeCell ref="U264:U265"/>
    <mergeCell ref="V264:V265"/>
    <mergeCell ref="W264:W265"/>
    <mergeCell ref="AF264:AF265"/>
    <mergeCell ref="X264:X265"/>
    <mergeCell ref="Y264:Y265"/>
    <mergeCell ref="Z264:Z265"/>
    <mergeCell ref="AA264:AA265"/>
    <mergeCell ref="AG207:AG208"/>
    <mergeCell ref="AH207:AH208"/>
    <mergeCell ref="AI207:AI208"/>
    <mergeCell ref="AJ207:AJ208"/>
    <mergeCell ref="BC264:BC265"/>
    <mergeCell ref="BD264:BD265"/>
    <mergeCell ref="AG264:AG265"/>
    <mergeCell ref="AH264:AH265"/>
    <mergeCell ref="AI264:AI265"/>
    <mergeCell ref="AJ264:AJ265"/>
    <mergeCell ref="AB264:AB265"/>
    <mergeCell ref="AP207:AP208"/>
    <mergeCell ref="BA205:BA206"/>
    <mergeCell ref="BB205:BB206"/>
    <mergeCell ref="AL205:AL206"/>
    <mergeCell ref="AM205:AM206"/>
    <mergeCell ref="AN205:AN206"/>
    <mergeCell ref="AM264:AM265"/>
    <mergeCell ref="AN264:AN265"/>
    <mergeCell ref="AO264:AO265"/>
    <mergeCell ref="AV207:AV208"/>
    <mergeCell ref="AW207:AW208"/>
    <mergeCell ref="AX207:AX208"/>
    <mergeCell ref="AY207:AY208"/>
    <mergeCell ref="AQ207:AQ208"/>
    <mergeCell ref="AR207:AR208"/>
    <mergeCell ref="AZ207:AZ208"/>
    <mergeCell ref="BA207:BA208"/>
    <mergeCell ref="BB207:BB208"/>
    <mergeCell ref="AC264:AC265"/>
    <mergeCell ref="AD264:AD265"/>
    <mergeCell ref="T207:T208"/>
    <mergeCell ref="U207:U208"/>
    <mergeCell ref="V207:V208"/>
    <mergeCell ref="W207:W208"/>
    <mergeCell ref="X207:X208"/>
    <mergeCell ref="AK207:AK208"/>
    <mergeCell ref="AS207:AS208"/>
    <mergeCell ref="AT207:AT208"/>
    <mergeCell ref="AU207:AU208"/>
    <mergeCell ref="AL207:AL208"/>
    <mergeCell ref="AM207:AM208"/>
    <mergeCell ref="AN207:AN208"/>
    <mergeCell ref="AO207:AO208"/>
    <mergeCell ref="Q264:Q265"/>
    <mergeCell ref="R264:R265"/>
    <mergeCell ref="BC207:BC208"/>
    <mergeCell ref="BD207:BD208"/>
    <mergeCell ref="AC207:AC208"/>
    <mergeCell ref="A311:E311"/>
    <mergeCell ref="AU264:AU265"/>
    <mergeCell ref="AV264:AV265"/>
    <mergeCell ref="AW264:AW265"/>
    <mergeCell ref="AX264:AX265"/>
    <mergeCell ref="AP264:AP265"/>
    <mergeCell ref="AQ264:AQ265"/>
    <mergeCell ref="AR264:AR265"/>
    <mergeCell ref="AS264:AS265"/>
    <mergeCell ref="AT264:AT265"/>
    <mergeCell ref="AY264:AY265"/>
    <mergeCell ref="AZ264:AZ265"/>
    <mergeCell ref="BA264:BA265"/>
    <mergeCell ref="BB264:BB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E264:AE265"/>
    <mergeCell ref="AK264:AK265"/>
    <mergeCell ref="AL264:AL265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85"/>
  <sheetViews>
    <sheetView showGridLines="0" workbookViewId="0">
      <selection sqref="A1:A22"/>
    </sheetView>
  </sheetViews>
  <sheetFormatPr baseColWidth="10" defaultColWidth="14.42578125" defaultRowHeight="15" customHeight="1" x14ac:dyDescent="0.25"/>
  <cols>
    <col min="1" max="1" width="7.42578125" customWidth="1"/>
    <col min="2" max="3" width="47.42578125" customWidth="1"/>
    <col min="4" max="5" width="21.85546875" customWidth="1"/>
  </cols>
  <sheetData>
    <row r="1" spans="1:5" s="71" customFormat="1" ht="14.25" customHeight="1" x14ac:dyDescent="0.25">
      <c r="A1" s="68" t="s">
        <v>0</v>
      </c>
      <c r="B1" s="69" t="s">
        <v>2</v>
      </c>
      <c r="C1" s="69" t="s">
        <v>4</v>
      </c>
      <c r="D1" s="69" t="s">
        <v>3</v>
      </c>
      <c r="E1" s="70" t="s">
        <v>1</v>
      </c>
    </row>
    <row r="2" spans="1:5" s="71" customFormat="1" ht="14.25" customHeight="1" x14ac:dyDescent="0.25">
      <c r="A2" s="143">
        <v>96</v>
      </c>
      <c r="B2" s="53" t="s">
        <v>266</v>
      </c>
      <c r="C2" s="152" t="s">
        <v>268</v>
      </c>
      <c r="D2" s="62" t="s">
        <v>267</v>
      </c>
      <c r="E2" s="62" t="s">
        <v>265</v>
      </c>
    </row>
    <row r="3" spans="1:5" s="71" customFormat="1" ht="14.25" customHeight="1" x14ac:dyDescent="0.25">
      <c r="A3" s="143" t="s">
        <v>1318</v>
      </c>
      <c r="B3" s="53" t="s">
        <v>1319</v>
      </c>
      <c r="C3" s="152" t="s">
        <v>268</v>
      </c>
      <c r="D3" s="62" t="s">
        <v>267</v>
      </c>
      <c r="E3" s="62" t="s">
        <v>265</v>
      </c>
    </row>
    <row r="4" spans="1:5" s="71" customFormat="1" ht="14.25" customHeight="1" x14ac:dyDescent="0.25">
      <c r="A4" s="143">
        <v>161</v>
      </c>
      <c r="B4" s="53" t="s">
        <v>433</v>
      </c>
      <c r="C4" s="152" t="s">
        <v>435</v>
      </c>
      <c r="D4" s="62" t="s">
        <v>434</v>
      </c>
      <c r="E4" s="62" t="s">
        <v>424</v>
      </c>
    </row>
    <row r="5" spans="1:5" s="71" customFormat="1" ht="14.25" customHeight="1" x14ac:dyDescent="0.25">
      <c r="A5" s="143">
        <v>167</v>
      </c>
      <c r="B5" s="53" t="s">
        <v>448</v>
      </c>
      <c r="C5" s="152" t="s">
        <v>449</v>
      </c>
      <c r="D5" s="62" t="s">
        <v>447</v>
      </c>
      <c r="E5" s="62" t="s">
        <v>447</v>
      </c>
    </row>
    <row r="6" spans="1:5" s="71" customFormat="1" ht="14.25" customHeight="1" x14ac:dyDescent="0.25">
      <c r="A6" s="143" t="s">
        <v>1352</v>
      </c>
      <c r="B6" s="53" t="s">
        <v>1353</v>
      </c>
      <c r="C6" s="152" t="s">
        <v>449</v>
      </c>
      <c r="D6" s="62" t="s">
        <v>447</v>
      </c>
      <c r="E6" s="62" t="s">
        <v>447</v>
      </c>
    </row>
    <row r="7" spans="1:5" s="71" customFormat="1" ht="14.25" customHeight="1" x14ac:dyDescent="0.25">
      <c r="A7" s="143">
        <v>170</v>
      </c>
      <c r="B7" s="53" t="s">
        <v>457</v>
      </c>
      <c r="C7" s="152" t="s">
        <v>459</v>
      </c>
      <c r="D7" s="62" t="s">
        <v>458</v>
      </c>
      <c r="E7" s="62" t="s">
        <v>456</v>
      </c>
    </row>
    <row r="8" spans="1:5" s="71" customFormat="1" ht="14.25" customHeight="1" x14ac:dyDescent="0.25">
      <c r="A8" s="143" t="s">
        <v>1354</v>
      </c>
      <c r="B8" s="53" t="s">
        <v>1355</v>
      </c>
      <c r="C8" s="152" t="s">
        <v>459</v>
      </c>
      <c r="D8" s="62" t="s">
        <v>458</v>
      </c>
      <c r="E8" s="62" t="s">
        <v>456</v>
      </c>
    </row>
    <row r="9" spans="1:5" s="71" customFormat="1" ht="14.25" customHeight="1" x14ac:dyDescent="0.25">
      <c r="A9" s="143">
        <v>171</v>
      </c>
      <c r="B9" s="53" t="s">
        <v>461</v>
      </c>
      <c r="C9" s="152" t="s">
        <v>463</v>
      </c>
      <c r="D9" s="62" t="s">
        <v>462</v>
      </c>
      <c r="E9" s="62" t="s">
        <v>460</v>
      </c>
    </row>
    <row r="10" spans="1:5" s="71" customFormat="1" ht="14.25" customHeight="1" x14ac:dyDescent="0.25">
      <c r="A10" s="143" t="s">
        <v>1356</v>
      </c>
      <c r="B10" s="53" t="s">
        <v>1357</v>
      </c>
      <c r="C10" s="152" t="s">
        <v>848</v>
      </c>
      <c r="D10" s="62" t="s">
        <v>462</v>
      </c>
      <c r="E10" s="62" t="s">
        <v>460</v>
      </c>
    </row>
    <row r="11" spans="1:5" s="71" customFormat="1" ht="14.25" customHeight="1" x14ac:dyDescent="0.25">
      <c r="A11" s="143">
        <v>173</v>
      </c>
      <c r="B11" s="53" t="s">
        <v>468</v>
      </c>
      <c r="C11" s="152" t="s">
        <v>470</v>
      </c>
      <c r="D11" s="62" t="s">
        <v>469</v>
      </c>
      <c r="E11" s="62" t="s">
        <v>467</v>
      </c>
    </row>
    <row r="12" spans="1:5" s="71" customFormat="1" ht="14.25" customHeight="1" x14ac:dyDescent="0.25">
      <c r="A12" s="143" t="s">
        <v>1358</v>
      </c>
      <c r="B12" s="53" t="s">
        <v>1359</v>
      </c>
      <c r="C12" s="152" t="s">
        <v>470</v>
      </c>
      <c r="D12" s="62" t="s">
        <v>469</v>
      </c>
      <c r="E12" s="62" t="s">
        <v>467</v>
      </c>
    </row>
    <row r="13" spans="1:5" ht="14.25" customHeight="1" x14ac:dyDescent="0.25">
      <c r="A13" s="143">
        <v>175</v>
      </c>
      <c r="B13" s="53" t="s">
        <v>472</v>
      </c>
      <c r="C13" s="152" t="s">
        <v>474</v>
      </c>
      <c r="D13" s="62" t="s">
        <v>473</v>
      </c>
      <c r="E13" s="62" t="s">
        <v>471</v>
      </c>
    </row>
    <row r="14" spans="1:5" ht="14.25" customHeight="1" x14ac:dyDescent="0.25">
      <c r="A14" s="143">
        <v>176</v>
      </c>
      <c r="B14" s="53" t="s">
        <v>476</v>
      </c>
      <c r="C14" s="152" t="s">
        <v>478</v>
      </c>
      <c r="D14" s="62" t="s">
        <v>477</v>
      </c>
      <c r="E14" s="62" t="s">
        <v>475</v>
      </c>
    </row>
    <row r="15" spans="1:5" ht="14.25" customHeight="1" x14ac:dyDescent="0.25">
      <c r="A15" s="143" t="s">
        <v>1366</v>
      </c>
      <c r="B15" s="53" t="s">
        <v>1375</v>
      </c>
      <c r="C15" s="152" t="s">
        <v>850</v>
      </c>
      <c r="D15" s="62" t="s">
        <v>477</v>
      </c>
      <c r="E15" s="62" t="s">
        <v>475</v>
      </c>
    </row>
    <row r="16" spans="1:5" ht="14.25" customHeight="1" x14ac:dyDescent="0.25">
      <c r="A16" s="143">
        <v>177</v>
      </c>
      <c r="B16" s="53" t="s">
        <v>480</v>
      </c>
      <c r="C16" s="152" t="s">
        <v>482</v>
      </c>
      <c r="D16" s="62" t="s">
        <v>481</v>
      </c>
      <c r="E16" s="62" t="s">
        <v>479</v>
      </c>
    </row>
    <row r="17" spans="1:5" ht="14.25" customHeight="1" x14ac:dyDescent="0.25">
      <c r="A17" s="143">
        <v>178</v>
      </c>
      <c r="B17" s="53" t="s">
        <v>484</v>
      </c>
      <c r="C17" s="152" t="s">
        <v>486</v>
      </c>
      <c r="D17" s="62" t="s">
        <v>485</v>
      </c>
      <c r="E17" s="62" t="s">
        <v>483</v>
      </c>
    </row>
    <row r="18" spans="1:5" ht="14.25" customHeight="1" x14ac:dyDescent="0.25">
      <c r="A18" s="143" t="s">
        <v>1360</v>
      </c>
      <c r="B18" s="53" t="s">
        <v>1361</v>
      </c>
      <c r="C18" s="152" t="s">
        <v>486</v>
      </c>
      <c r="D18" s="62" t="s">
        <v>485</v>
      </c>
      <c r="E18" s="62" t="s">
        <v>483</v>
      </c>
    </row>
    <row r="19" spans="1:5" ht="14.25" customHeight="1" x14ac:dyDescent="0.25">
      <c r="A19" s="143">
        <v>179</v>
      </c>
      <c r="B19" s="53" t="s">
        <v>488</v>
      </c>
      <c r="C19" s="152" t="s">
        <v>490</v>
      </c>
      <c r="D19" s="62" t="s">
        <v>489</v>
      </c>
      <c r="E19" s="62" t="s">
        <v>487</v>
      </c>
    </row>
    <row r="20" spans="1:5" ht="14.25" customHeight="1" x14ac:dyDescent="0.25">
      <c r="A20" s="143" t="s">
        <v>1362</v>
      </c>
      <c r="B20" s="53" t="s">
        <v>1363</v>
      </c>
      <c r="C20" s="152" t="s">
        <v>852</v>
      </c>
      <c r="D20" s="62" t="s">
        <v>489</v>
      </c>
      <c r="E20" s="62" t="s">
        <v>487</v>
      </c>
    </row>
    <row r="21" spans="1:5" ht="14.25" customHeight="1" x14ac:dyDescent="0.25">
      <c r="A21" s="143">
        <v>188</v>
      </c>
      <c r="B21" s="53" t="s">
        <v>504</v>
      </c>
      <c r="C21" s="152" t="s">
        <v>505</v>
      </c>
      <c r="D21" s="62" t="s">
        <v>334</v>
      </c>
      <c r="E21" s="62" t="s">
        <v>321</v>
      </c>
    </row>
    <row r="22" spans="1:5" ht="14.25" customHeight="1" x14ac:dyDescent="0.25">
      <c r="A22" s="143">
        <v>195</v>
      </c>
      <c r="B22" s="53" t="s">
        <v>514</v>
      </c>
      <c r="C22" s="152" t="s">
        <v>515</v>
      </c>
      <c r="D22" s="62" t="s">
        <v>473</v>
      </c>
      <c r="E22" s="62" t="s">
        <v>471</v>
      </c>
    </row>
    <row r="23" spans="1:5" ht="14.25" customHeight="1" x14ac:dyDescent="0.25">
      <c r="A23" s="2"/>
      <c r="B23" s="2"/>
      <c r="C23" s="72"/>
      <c r="D23" s="72"/>
      <c r="E23" s="72"/>
    </row>
    <row r="24" spans="1:5" ht="14.25" customHeight="1" x14ac:dyDescent="0.25">
      <c r="A24" s="4" t="s">
        <v>926</v>
      </c>
      <c r="B24" s="5"/>
      <c r="C24" s="67"/>
      <c r="D24" s="6"/>
      <c r="E24" s="6"/>
    </row>
    <row r="25" spans="1:5" ht="14.25" customHeight="1" x14ac:dyDescent="0.25">
      <c r="A25" s="2"/>
      <c r="D25" s="2"/>
      <c r="E25" s="2"/>
    </row>
    <row r="26" spans="1:5" ht="14.25" customHeight="1" x14ac:dyDescent="0.25">
      <c r="A26" s="2"/>
      <c r="B26" s="2"/>
      <c r="C26" s="2"/>
      <c r="D26" s="2"/>
      <c r="E26" s="2"/>
    </row>
    <row r="27" spans="1:5" ht="14.25" customHeight="1" x14ac:dyDescent="0.25">
      <c r="A27" s="2"/>
      <c r="B27" s="2"/>
      <c r="C27" s="2"/>
      <c r="D27" s="2"/>
      <c r="E27" s="2"/>
    </row>
    <row r="28" spans="1:5" ht="14.25" customHeight="1" x14ac:dyDescent="0.25">
      <c r="A28" s="2"/>
      <c r="B28" s="2"/>
      <c r="C28" s="2"/>
      <c r="D28" s="2"/>
      <c r="E28" s="2"/>
    </row>
    <row r="29" spans="1:5" ht="14.25" customHeight="1" x14ac:dyDescent="0.25">
      <c r="A29" s="2"/>
      <c r="B29" s="2"/>
      <c r="C29" s="2"/>
      <c r="D29" s="2"/>
      <c r="E29" s="2"/>
    </row>
    <row r="30" spans="1:5" ht="14.25" customHeight="1" x14ac:dyDescent="0.25">
      <c r="A30" s="2"/>
      <c r="B30" s="2"/>
      <c r="C30" s="2"/>
      <c r="D30" s="2"/>
      <c r="E30" s="2"/>
    </row>
    <row r="31" spans="1:5" ht="14.25" customHeight="1" x14ac:dyDescent="0.25">
      <c r="A31" s="2"/>
      <c r="B31" s="2"/>
      <c r="C31" s="2"/>
      <c r="D31" s="2"/>
      <c r="E31" s="2"/>
    </row>
    <row r="32" spans="1:5" ht="14.25" customHeight="1" x14ac:dyDescent="0.25">
      <c r="A32" s="2"/>
      <c r="B32" s="2"/>
      <c r="C32" s="2"/>
      <c r="D32" s="2"/>
      <c r="E32" s="2"/>
    </row>
    <row r="33" spans="1:5" ht="14.25" customHeight="1" x14ac:dyDescent="0.25">
      <c r="A33" s="2"/>
      <c r="B33" s="2"/>
      <c r="C33" s="2"/>
      <c r="D33" s="2"/>
      <c r="E33" s="2"/>
    </row>
    <row r="34" spans="1:5" ht="14.25" customHeight="1" x14ac:dyDescent="0.25">
      <c r="A34" s="2"/>
      <c r="B34" s="2"/>
      <c r="C34" s="2"/>
      <c r="D34" s="2"/>
      <c r="E34" s="2"/>
    </row>
    <row r="35" spans="1:5" ht="14.25" customHeight="1" x14ac:dyDescent="0.25">
      <c r="A35" s="2"/>
      <c r="B35" s="2"/>
      <c r="C35" s="2"/>
      <c r="D35" s="2"/>
      <c r="E35" s="2"/>
    </row>
    <row r="36" spans="1:5" ht="14.25" customHeight="1" x14ac:dyDescent="0.25">
      <c r="A36" s="2"/>
      <c r="B36" s="2"/>
      <c r="C36" s="2"/>
      <c r="D36" s="2"/>
      <c r="E36" s="2"/>
    </row>
    <row r="37" spans="1:5" ht="14.25" customHeight="1" x14ac:dyDescent="0.25">
      <c r="A37" s="2"/>
      <c r="B37" s="2"/>
      <c r="C37" s="2"/>
      <c r="D37" s="2"/>
      <c r="E37" s="2"/>
    </row>
    <row r="38" spans="1:5" ht="14.25" customHeight="1" x14ac:dyDescent="0.25">
      <c r="A38" s="2"/>
      <c r="B38" s="2"/>
      <c r="C38" s="2"/>
      <c r="D38" s="2"/>
      <c r="E38" s="2"/>
    </row>
    <row r="39" spans="1:5" ht="14.25" customHeight="1" x14ac:dyDescent="0.25">
      <c r="A39" s="2"/>
      <c r="B39" s="2"/>
      <c r="C39" s="2"/>
      <c r="D39" s="2"/>
      <c r="E39" s="2"/>
    </row>
    <row r="40" spans="1:5" ht="14.25" customHeight="1" x14ac:dyDescent="0.25">
      <c r="A40" s="2"/>
      <c r="B40" s="2"/>
      <c r="C40" s="2"/>
      <c r="D40" s="2"/>
      <c r="E40" s="2"/>
    </row>
    <row r="41" spans="1:5" ht="14.25" customHeight="1" x14ac:dyDescent="0.25">
      <c r="A41" s="2"/>
      <c r="B41" s="2"/>
      <c r="C41" s="2"/>
      <c r="D41" s="2"/>
      <c r="E41" s="2"/>
    </row>
    <row r="42" spans="1:5" ht="14.25" customHeight="1" x14ac:dyDescent="0.25">
      <c r="A42" s="2"/>
      <c r="B42" s="2"/>
      <c r="C42" s="2"/>
      <c r="D42" s="2"/>
      <c r="E42" s="2"/>
    </row>
    <row r="43" spans="1:5" ht="14.25" customHeight="1" x14ac:dyDescent="0.25">
      <c r="A43" s="2"/>
      <c r="B43" s="2"/>
      <c r="C43" s="2"/>
      <c r="D43" s="2"/>
      <c r="E43" s="2"/>
    </row>
    <row r="44" spans="1:5" ht="14.25" customHeight="1" x14ac:dyDescent="0.25">
      <c r="A44" s="2"/>
      <c r="B44" s="2"/>
      <c r="C44" s="2"/>
      <c r="D44" s="2"/>
      <c r="E44" s="2"/>
    </row>
    <row r="45" spans="1:5" ht="14.25" customHeight="1" x14ac:dyDescent="0.25">
      <c r="A45" s="2"/>
      <c r="B45" s="2"/>
      <c r="C45" s="2"/>
      <c r="D45" s="2"/>
      <c r="E45" s="2"/>
    </row>
    <row r="46" spans="1:5" ht="14.25" customHeight="1" x14ac:dyDescent="0.25">
      <c r="A46" s="2"/>
      <c r="B46" s="2"/>
      <c r="C46" s="2"/>
      <c r="D46" s="2"/>
      <c r="E46" s="2"/>
    </row>
    <row r="47" spans="1:5" ht="14.25" customHeight="1" x14ac:dyDescent="0.25">
      <c r="A47" s="2"/>
      <c r="B47" s="2"/>
      <c r="C47" s="2"/>
      <c r="D47" s="2"/>
      <c r="E47" s="2"/>
    </row>
    <row r="48" spans="1:5" ht="14.25" customHeight="1" x14ac:dyDescent="0.25">
      <c r="A48" s="2"/>
      <c r="B48" s="2"/>
      <c r="C48" s="2"/>
      <c r="D48" s="2"/>
      <c r="E48" s="2"/>
    </row>
    <row r="49" spans="1:5" ht="14.25" customHeight="1" x14ac:dyDescent="0.25">
      <c r="A49" s="2"/>
      <c r="B49" s="2"/>
      <c r="C49" s="2"/>
      <c r="D49" s="2"/>
      <c r="E49" s="2"/>
    </row>
    <row r="50" spans="1:5" ht="14.25" customHeight="1" x14ac:dyDescent="0.25">
      <c r="A50" s="2"/>
      <c r="B50" s="2"/>
      <c r="C50" s="2"/>
      <c r="D50" s="2"/>
      <c r="E50" s="2"/>
    </row>
    <row r="51" spans="1:5" ht="14.25" customHeight="1" x14ac:dyDescent="0.25">
      <c r="A51" s="2"/>
      <c r="B51" s="2"/>
      <c r="C51" s="2"/>
      <c r="D51" s="2"/>
      <c r="E51" s="2"/>
    </row>
    <row r="52" spans="1:5" ht="14.25" customHeight="1" x14ac:dyDescent="0.25">
      <c r="A52" s="2"/>
      <c r="B52" s="2"/>
      <c r="C52" s="2"/>
      <c r="D52" s="2"/>
      <c r="E52" s="2"/>
    </row>
    <row r="53" spans="1:5" ht="14.25" customHeight="1" x14ac:dyDescent="0.25">
      <c r="A53" s="2"/>
      <c r="B53" s="2"/>
      <c r="C53" s="2"/>
      <c r="D53" s="2"/>
      <c r="E53" s="2"/>
    </row>
    <row r="54" spans="1:5" ht="14.25" customHeight="1" x14ac:dyDescent="0.25">
      <c r="A54" s="2"/>
      <c r="B54" s="2"/>
      <c r="C54" s="2"/>
      <c r="D54" s="2"/>
      <c r="E54" s="2"/>
    </row>
    <row r="55" spans="1:5" ht="14.25" customHeight="1" x14ac:dyDescent="0.25">
      <c r="A55" s="2"/>
      <c r="B55" s="2"/>
      <c r="C55" s="2"/>
      <c r="D55" s="2"/>
      <c r="E55" s="2"/>
    </row>
    <row r="56" spans="1:5" ht="14.25" customHeight="1" x14ac:dyDescent="0.25">
      <c r="A56" s="2"/>
      <c r="B56" s="2"/>
      <c r="C56" s="2"/>
      <c r="D56" s="2"/>
      <c r="E56" s="2"/>
    </row>
    <row r="57" spans="1:5" ht="14.25" customHeight="1" x14ac:dyDescent="0.25">
      <c r="A57" s="2"/>
      <c r="B57" s="2"/>
      <c r="C57" s="2"/>
      <c r="D57" s="2"/>
      <c r="E57" s="2"/>
    </row>
    <row r="58" spans="1:5" ht="14.25" customHeight="1" x14ac:dyDescent="0.25">
      <c r="A58" s="2"/>
      <c r="B58" s="2"/>
      <c r="C58" s="2"/>
      <c r="D58" s="2"/>
      <c r="E58" s="2"/>
    </row>
    <row r="59" spans="1:5" ht="14.25" customHeight="1" x14ac:dyDescent="0.25">
      <c r="A59" s="2"/>
      <c r="B59" s="2"/>
      <c r="C59" s="2"/>
      <c r="D59" s="2"/>
      <c r="E59" s="2"/>
    </row>
    <row r="60" spans="1:5" ht="14.25" customHeight="1" x14ac:dyDescent="0.25">
      <c r="A60" s="2"/>
      <c r="B60" s="2"/>
      <c r="C60" s="2"/>
      <c r="D60" s="2"/>
      <c r="E60" s="2"/>
    </row>
    <row r="61" spans="1:5" ht="14.25" customHeight="1" x14ac:dyDescent="0.25">
      <c r="A61" s="2"/>
      <c r="B61" s="2"/>
      <c r="C61" s="2"/>
      <c r="D61" s="2"/>
      <c r="E61" s="2"/>
    </row>
    <row r="62" spans="1:5" ht="14.25" customHeight="1" x14ac:dyDescent="0.25">
      <c r="A62" s="2"/>
      <c r="B62" s="2"/>
      <c r="C62" s="2"/>
      <c r="D62" s="2"/>
      <c r="E62" s="2"/>
    </row>
    <row r="63" spans="1:5" ht="14.25" customHeight="1" x14ac:dyDescent="0.25">
      <c r="A63" s="2"/>
      <c r="B63" s="2"/>
      <c r="C63" s="2"/>
      <c r="D63" s="2"/>
      <c r="E63" s="2"/>
    </row>
    <row r="64" spans="1:5" ht="14.25" customHeight="1" x14ac:dyDescent="0.25">
      <c r="A64" s="2"/>
      <c r="B64" s="2"/>
      <c r="C64" s="2"/>
      <c r="D64" s="2"/>
      <c r="E64" s="2"/>
    </row>
    <row r="65" spans="1:5" ht="14.25" customHeight="1" x14ac:dyDescent="0.25">
      <c r="A65" s="2"/>
      <c r="B65" s="2"/>
      <c r="C65" s="2"/>
      <c r="D65" s="2"/>
      <c r="E65" s="2"/>
    </row>
    <row r="66" spans="1:5" ht="14.25" customHeight="1" x14ac:dyDescent="0.25">
      <c r="A66" s="2"/>
      <c r="B66" s="2"/>
      <c r="C66" s="2"/>
      <c r="D66" s="2"/>
      <c r="E66" s="2"/>
    </row>
    <row r="67" spans="1:5" ht="14.25" customHeight="1" x14ac:dyDescent="0.25">
      <c r="A67" s="2"/>
      <c r="B67" s="2"/>
      <c r="C67" s="2"/>
      <c r="D67" s="2"/>
      <c r="E67" s="2"/>
    </row>
    <row r="68" spans="1:5" ht="14.25" customHeight="1" x14ac:dyDescent="0.25">
      <c r="A68" s="2"/>
      <c r="B68" s="2"/>
      <c r="C68" s="2"/>
      <c r="D68" s="2"/>
      <c r="E68" s="2"/>
    </row>
    <row r="69" spans="1:5" ht="14.25" customHeight="1" x14ac:dyDescent="0.25">
      <c r="A69" s="2"/>
      <c r="B69" s="2"/>
      <c r="C69" s="2"/>
      <c r="D69" s="2"/>
      <c r="E69" s="2"/>
    </row>
    <row r="70" spans="1:5" ht="14.25" customHeight="1" x14ac:dyDescent="0.25">
      <c r="A70" s="2"/>
      <c r="B70" s="2"/>
      <c r="C70" s="2"/>
      <c r="D70" s="2"/>
      <c r="E70" s="2"/>
    </row>
    <row r="71" spans="1:5" ht="14.25" customHeight="1" x14ac:dyDescent="0.25">
      <c r="A71" s="2"/>
      <c r="B71" s="2"/>
      <c r="C71" s="2"/>
      <c r="D71" s="2"/>
      <c r="E71" s="2"/>
    </row>
    <row r="72" spans="1:5" ht="14.25" customHeight="1" x14ac:dyDescent="0.25">
      <c r="A72" s="2"/>
      <c r="B72" s="2"/>
      <c r="C72" s="2"/>
      <c r="D72" s="2"/>
      <c r="E72" s="2"/>
    </row>
    <row r="73" spans="1:5" ht="14.25" customHeight="1" x14ac:dyDescent="0.25">
      <c r="A73" s="2"/>
      <c r="B73" s="2"/>
      <c r="C73" s="2"/>
      <c r="D73" s="2"/>
      <c r="E73" s="2"/>
    </row>
    <row r="74" spans="1:5" ht="14.25" customHeight="1" x14ac:dyDescent="0.25">
      <c r="A74" s="2"/>
      <c r="B74" s="2"/>
      <c r="C74" s="2"/>
      <c r="D74" s="2"/>
      <c r="E74" s="2"/>
    </row>
    <row r="75" spans="1:5" ht="14.25" customHeight="1" x14ac:dyDescent="0.25">
      <c r="A75" s="2"/>
      <c r="B75" s="2"/>
      <c r="C75" s="2"/>
      <c r="D75" s="2"/>
      <c r="E75" s="2"/>
    </row>
    <row r="76" spans="1:5" ht="14.25" customHeight="1" x14ac:dyDescent="0.25">
      <c r="A76" s="2"/>
      <c r="B76" s="2"/>
      <c r="C76" s="2"/>
      <c r="D76" s="2"/>
      <c r="E76" s="2"/>
    </row>
    <row r="77" spans="1:5" ht="14.25" customHeight="1" x14ac:dyDescent="0.25">
      <c r="A77" s="2"/>
      <c r="B77" s="2"/>
      <c r="C77" s="2"/>
      <c r="D77" s="2"/>
      <c r="E77" s="2"/>
    </row>
    <row r="78" spans="1:5" ht="14.25" customHeight="1" x14ac:dyDescent="0.25">
      <c r="A78" s="2"/>
      <c r="B78" s="2"/>
      <c r="C78" s="2"/>
      <c r="D78" s="2"/>
      <c r="E78" s="2"/>
    </row>
    <row r="79" spans="1:5" ht="14.25" customHeight="1" x14ac:dyDescent="0.25">
      <c r="A79" s="2"/>
      <c r="B79" s="2"/>
      <c r="C79" s="2"/>
      <c r="D79" s="2"/>
      <c r="E79" s="2"/>
    </row>
    <row r="80" spans="1:5" ht="14.25" customHeight="1" x14ac:dyDescent="0.25">
      <c r="A80" s="2"/>
      <c r="B80" s="2"/>
      <c r="C80" s="2"/>
      <c r="D80" s="2"/>
      <c r="E80" s="2"/>
    </row>
    <row r="81" spans="1:5" ht="14.25" customHeight="1" x14ac:dyDescent="0.25">
      <c r="A81" s="2"/>
      <c r="B81" s="2"/>
      <c r="C81" s="2"/>
      <c r="D81" s="2"/>
      <c r="E81" s="2"/>
    </row>
    <row r="82" spans="1:5" ht="14.25" customHeight="1" x14ac:dyDescent="0.25">
      <c r="A82" s="2"/>
      <c r="B82" s="2"/>
      <c r="C82" s="2"/>
      <c r="D82" s="2"/>
      <c r="E82" s="2"/>
    </row>
    <row r="83" spans="1:5" ht="14.25" customHeight="1" x14ac:dyDescent="0.25">
      <c r="A83" s="2"/>
      <c r="B83" s="2"/>
      <c r="C83" s="2"/>
      <c r="D83" s="2"/>
      <c r="E83" s="2"/>
    </row>
    <row r="84" spans="1:5" ht="14.25" customHeight="1" x14ac:dyDescent="0.25">
      <c r="A84" s="2"/>
      <c r="B84" s="2"/>
      <c r="C84" s="2"/>
      <c r="D84" s="2"/>
      <c r="E84" s="2"/>
    </row>
    <row r="85" spans="1:5" ht="14.25" customHeight="1" x14ac:dyDescent="0.25">
      <c r="A85" s="2"/>
      <c r="B85" s="2"/>
      <c r="C85" s="2"/>
      <c r="D85" s="2"/>
      <c r="E85" s="2"/>
    </row>
    <row r="86" spans="1:5" ht="14.25" customHeight="1" x14ac:dyDescent="0.25">
      <c r="A86" s="2"/>
      <c r="B86" s="2"/>
      <c r="C86" s="2"/>
      <c r="D86" s="2"/>
      <c r="E86" s="2"/>
    </row>
    <row r="87" spans="1:5" ht="14.25" customHeight="1" x14ac:dyDescent="0.25">
      <c r="A87" s="2"/>
      <c r="B87" s="2"/>
      <c r="C87" s="2"/>
      <c r="D87" s="2"/>
      <c r="E87" s="2"/>
    </row>
    <row r="88" spans="1:5" ht="14.25" customHeight="1" x14ac:dyDescent="0.25">
      <c r="A88" s="2"/>
      <c r="B88" s="2"/>
      <c r="C88" s="2"/>
      <c r="D88" s="2"/>
      <c r="E88" s="2"/>
    </row>
    <row r="89" spans="1:5" ht="14.25" customHeight="1" x14ac:dyDescent="0.25">
      <c r="A89" s="2"/>
      <c r="B89" s="2"/>
      <c r="C89" s="2"/>
      <c r="D89" s="2"/>
      <c r="E89" s="2"/>
    </row>
    <row r="90" spans="1:5" ht="14.25" customHeight="1" x14ac:dyDescent="0.25">
      <c r="A90" s="2"/>
      <c r="B90" s="2"/>
      <c r="C90" s="2"/>
      <c r="D90" s="2"/>
      <c r="E90" s="2"/>
    </row>
    <row r="91" spans="1:5" ht="14.25" customHeight="1" x14ac:dyDescent="0.25">
      <c r="A91" s="2"/>
      <c r="B91" s="2"/>
      <c r="C91" s="2"/>
      <c r="D91" s="2"/>
      <c r="E91" s="2"/>
    </row>
    <row r="92" spans="1:5" ht="14.25" customHeight="1" x14ac:dyDescent="0.25">
      <c r="A92" s="2"/>
      <c r="B92" s="2"/>
      <c r="C92" s="2"/>
      <c r="D92" s="2"/>
      <c r="E92" s="2"/>
    </row>
    <row r="93" spans="1:5" ht="14.25" customHeight="1" x14ac:dyDescent="0.25">
      <c r="A93" s="2"/>
      <c r="B93" s="2"/>
      <c r="C93" s="2"/>
      <c r="D93" s="2"/>
      <c r="E93" s="2"/>
    </row>
    <row r="94" spans="1:5" ht="14.25" customHeight="1" x14ac:dyDescent="0.25">
      <c r="A94" s="2"/>
      <c r="B94" s="2"/>
      <c r="C94" s="2"/>
      <c r="D94" s="2"/>
      <c r="E94" s="2"/>
    </row>
    <row r="95" spans="1:5" ht="14.25" customHeight="1" x14ac:dyDescent="0.25">
      <c r="A95" s="2"/>
      <c r="B95" s="2"/>
      <c r="C95" s="2"/>
      <c r="D95" s="2"/>
      <c r="E95" s="2"/>
    </row>
    <row r="96" spans="1:5" ht="14.25" customHeight="1" x14ac:dyDescent="0.25">
      <c r="A96" s="2"/>
      <c r="B96" s="2"/>
      <c r="C96" s="2"/>
      <c r="D96" s="2"/>
      <c r="E96" s="2"/>
    </row>
    <row r="97" spans="1:5" ht="14.25" customHeight="1" x14ac:dyDescent="0.25">
      <c r="A97" s="2"/>
      <c r="B97" s="2"/>
      <c r="C97" s="2"/>
      <c r="D97" s="2"/>
      <c r="E97" s="2"/>
    </row>
    <row r="98" spans="1:5" ht="14.25" customHeight="1" x14ac:dyDescent="0.25">
      <c r="A98" s="2"/>
      <c r="B98" s="2"/>
      <c r="C98" s="2"/>
      <c r="D98" s="2"/>
      <c r="E98" s="2"/>
    </row>
    <row r="99" spans="1:5" ht="14.25" customHeight="1" x14ac:dyDescent="0.25">
      <c r="A99" s="2"/>
      <c r="B99" s="2"/>
      <c r="C99" s="2"/>
      <c r="D99" s="2"/>
      <c r="E99" s="2"/>
    </row>
    <row r="100" spans="1:5" ht="14.25" customHeight="1" x14ac:dyDescent="0.25">
      <c r="A100" s="2"/>
      <c r="B100" s="2"/>
      <c r="C100" s="2"/>
      <c r="D100" s="2"/>
      <c r="E100" s="2"/>
    </row>
    <row r="101" spans="1:5" ht="14.25" customHeight="1" x14ac:dyDescent="0.25">
      <c r="A101" s="2"/>
      <c r="B101" s="2"/>
      <c r="C101" s="2"/>
      <c r="D101" s="2"/>
      <c r="E101" s="2"/>
    </row>
    <row r="102" spans="1:5" ht="14.25" customHeight="1" x14ac:dyDescent="0.25">
      <c r="A102" s="2"/>
      <c r="B102" s="2"/>
      <c r="C102" s="2"/>
      <c r="D102" s="2"/>
      <c r="E102" s="2"/>
    </row>
    <row r="103" spans="1:5" ht="14.25" customHeight="1" x14ac:dyDescent="0.25">
      <c r="A103" s="2"/>
      <c r="B103" s="2"/>
      <c r="C103" s="2"/>
      <c r="D103" s="2"/>
      <c r="E103" s="2"/>
    </row>
    <row r="104" spans="1:5" ht="14.25" customHeight="1" x14ac:dyDescent="0.25">
      <c r="A104" s="2"/>
      <c r="B104" s="2"/>
      <c r="C104" s="2"/>
      <c r="D104" s="2"/>
      <c r="E104" s="2"/>
    </row>
    <row r="105" spans="1:5" ht="14.25" customHeight="1" x14ac:dyDescent="0.25">
      <c r="A105" s="2"/>
      <c r="B105" s="2"/>
      <c r="C105" s="2"/>
      <c r="D105" s="2"/>
      <c r="E105" s="2"/>
    </row>
    <row r="106" spans="1:5" ht="14.25" customHeight="1" x14ac:dyDescent="0.25">
      <c r="A106" s="2"/>
      <c r="B106" s="2"/>
      <c r="C106" s="2"/>
      <c r="D106" s="2"/>
      <c r="E106" s="2"/>
    </row>
    <row r="107" spans="1:5" ht="14.25" customHeight="1" x14ac:dyDescent="0.25">
      <c r="A107" s="2"/>
      <c r="B107" s="2"/>
      <c r="C107" s="2"/>
      <c r="D107" s="2"/>
      <c r="E107" s="2"/>
    </row>
    <row r="108" spans="1:5" ht="14.25" customHeight="1" x14ac:dyDescent="0.25">
      <c r="A108" s="2"/>
      <c r="B108" s="2"/>
      <c r="C108" s="2"/>
      <c r="D108" s="2"/>
      <c r="E108" s="2"/>
    </row>
    <row r="109" spans="1:5" ht="14.25" customHeight="1" x14ac:dyDescent="0.25">
      <c r="A109" s="2"/>
      <c r="B109" s="2"/>
      <c r="C109" s="2"/>
      <c r="D109" s="2"/>
      <c r="E109" s="2"/>
    </row>
    <row r="110" spans="1:5" ht="14.25" customHeight="1" x14ac:dyDescent="0.25">
      <c r="A110" s="2"/>
      <c r="B110" s="2"/>
      <c r="C110" s="2"/>
      <c r="D110" s="2"/>
      <c r="E110" s="2"/>
    </row>
    <row r="111" spans="1:5" ht="14.25" customHeight="1" x14ac:dyDescent="0.25">
      <c r="A111" s="2"/>
      <c r="B111" s="2"/>
      <c r="C111" s="2"/>
      <c r="D111" s="2"/>
      <c r="E111" s="2"/>
    </row>
    <row r="112" spans="1:5" ht="14.25" customHeight="1" x14ac:dyDescent="0.25">
      <c r="A112" s="2"/>
      <c r="B112" s="2"/>
      <c r="C112" s="2"/>
      <c r="D112" s="2"/>
      <c r="E112" s="2"/>
    </row>
    <row r="113" spans="1:5" ht="14.25" customHeight="1" x14ac:dyDescent="0.25">
      <c r="A113" s="2"/>
      <c r="B113" s="2"/>
      <c r="C113" s="2"/>
      <c r="D113" s="2"/>
      <c r="E113" s="2"/>
    </row>
    <row r="114" spans="1:5" ht="14.25" customHeight="1" x14ac:dyDescent="0.25">
      <c r="A114" s="2"/>
      <c r="B114" s="2"/>
      <c r="C114" s="2"/>
      <c r="D114" s="2"/>
      <c r="E114" s="2"/>
    </row>
    <row r="115" spans="1:5" ht="14.25" customHeight="1" x14ac:dyDescent="0.25">
      <c r="A115" s="2"/>
      <c r="B115" s="2"/>
      <c r="C115" s="2"/>
      <c r="D115" s="2"/>
      <c r="E115" s="2"/>
    </row>
    <row r="116" spans="1:5" ht="14.25" customHeight="1" x14ac:dyDescent="0.25">
      <c r="A116" s="2"/>
      <c r="B116" s="2"/>
      <c r="C116" s="2"/>
      <c r="D116" s="2"/>
      <c r="E116" s="2"/>
    </row>
    <row r="117" spans="1:5" ht="14.25" customHeight="1" x14ac:dyDescent="0.25">
      <c r="A117" s="2"/>
      <c r="B117" s="2"/>
      <c r="C117" s="2"/>
      <c r="D117" s="2"/>
      <c r="E117" s="2"/>
    </row>
    <row r="118" spans="1:5" ht="14.25" customHeight="1" x14ac:dyDescent="0.25">
      <c r="A118" s="2"/>
      <c r="B118" s="2"/>
      <c r="C118" s="2"/>
      <c r="D118" s="2"/>
      <c r="E118" s="2"/>
    </row>
    <row r="119" spans="1:5" ht="14.25" customHeight="1" x14ac:dyDescent="0.25">
      <c r="A119" s="2"/>
      <c r="B119" s="2"/>
      <c r="C119" s="2"/>
      <c r="D119" s="2"/>
      <c r="E119" s="2"/>
    </row>
    <row r="120" spans="1:5" ht="14.25" customHeight="1" x14ac:dyDescent="0.25">
      <c r="A120" s="2"/>
      <c r="B120" s="2"/>
      <c r="C120" s="2"/>
      <c r="D120" s="2"/>
      <c r="E120" s="2"/>
    </row>
    <row r="121" spans="1:5" ht="14.25" customHeight="1" x14ac:dyDescent="0.25">
      <c r="A121" s="2"/>
      <c r="B121" s="2"/>
      <c r="C121" s="2"/>
      <c r="D121" s="2"/>
      <c r="E121" s="2"/>
    </row>
    <row r="122" spans="1:5" ht="14.25" customHeight="1" x14ac:dyDescent="0.25">
      <c r="A122" s="2"/>
      <c r="B122" s="2"/>
      <c r="C122" s="2"/>
      <c r="D122" s="2"/>
      <c r="E122" s="2"/>
    </row>
    <row r="123" spans="1:5" ht="14.25" customHeight="1" x14ac:dyDescent="0.25">
      <c r="A123" s="2"/>
      <c r="B123" s="2"/>
      <c r="C123" s="2"/>
      <c r="D123" s="2"/>
      <c r="E123" s="2"/>
    </row>
    <row r="124" spans="1:5" ht="14.25" customHeight="1" x14ac:dyDescent="0.25">
      <c r="A124" s="2"/>
      <c r="B124" s="2"/>
      <c r="C124" s="2"/>
      <c r="D124" s="2"/>
      <c r="E124" s="2"/>
    </row>
    <row r="125" spans="1:5" ht="14.25" customHeight="1" x14ac:dyDescent="0.25">
      <c r="A125" s="2"/>
      <c r="B125" s="2"/>
      <c r="C125" s="2"/>
      <c r="D125" s="2"/>
      <c r="E125" s="2"/>
    </row>
    <row r="126" spans="1:5" ht="14.25" customHeight="1" x14ac:dyDescent="0.25">
      <c r="A126" s="2"/>
      <c r="B126" s="2"/>
      <c r="C126" s="2"/>
      <c r="D126" s="2"/>
      <c r="E126" s="2"/>
    </row>
    <row r="127" spans="1:5" ht="14.25" customHeight="1" x14ac:dyDescent="0.25">
      <c r="A127" s="2"/>
      <c r="B127" s="2"/>
      <c r="C127" s="2"/>
      <c r="D127" s="2"/>
      <c r="E127" s="2"/>
    </row>
    <row r="128" spans="1:5" ht="14.25" customHeight="1" x14ac:dyDescent="0.25">
      <c r="A128" s="2"/>
      <c r="B128" s="2"/>
      <c r="C128" s="2"/>
      <c r="D128" s="2"/>
      <c r="E128" s="2"/>
    </row>
    <row r="129" spans="1:5" ht="14.25" customHeight="1" x14ac:dyDescent="0.25">
      <c r="A129" s="2"/>
      <c r="B129" s="2"/>
      <c r="C129" s="2"/>
      <c r="D129" s="2"/>
      <c r="E129" s="2"/>
    </row>
    <row r="130" spans="1:5" ht="14.25" customHeight="1" x14ac:dyDescent="0.25">
      <c r="A130" s="2"/>
      <c r="B130" s="2"/>
      <c r="C130" s="2"/>
      <c r="D130" s="2"/>
      <c r="E130" s="2"/>
    </row>
    <row r="131" spans="1:5" ht="14.25" customHeight="1" x14ac:dyDescent="0.25">
      <c r="A131" s="2"/>
      <c r="B131" s="2"/>
      <c r="C131" s="2"/>
      <c r="D131" s="2"/>
      <c r="E131" s="2"/>
    </row>
    <row r="132" spans="1:5" ht="14.25" customHeight="1" x14ac:dyDescent="0.25">
      <c r="A132" s="2"/>
      <c r="B132" s="2"/>
      <c r="C132" s="2"/>
      <c r="D132" s="2"/>
      <c r="E132" s="2"/>
    </row>
    <row r="133" spans="1:5" ht="14.25" customHeight="1" x14ac:dyDescent="0.25">
      <c r="A133" s="2"/>
      <c r="B133" s="2"/>
      <c r="C133" s="2"/>
      <c r="D133" s="2"/>
      <c r="E133" s="2"/>
    </row>
    <row r="134" spans="1:5" ht="14.25" customHeight="1" x14ac:dyDescent="0.25">
      <c r="A134" s="2"/>
      <c r="B134" s="2"/>
      <c r="C134" s="2"/>
      <c r="D134" s="2"/>
      <c r="E134" s="2"/>
    </row>
    <row r="135" spans="1:5" ht="14.25" customHeight="1" x14ac:dyDescent="0.25">
      <c r="A135" s="2"/>
      <c r="B135" s="2"/>
      <c r="C135" s="2"/>
      <c r="D135" s="2"/>
      <c r="E135" s="2"/>
    </row>
    <row r="136" spans="1:5" ht="14.25" customHeight="1" x14ac:dyDescent="0.25">
      <c r="A136" s="2"/>
      <c r="B136" s="2"/>
      <c r="C136" s="2"/>
      <c r="D136" s="2"/>
      <c r="E136" s="2"/>
    </row>
    <row r="137" spans="1:5" ht="14.25" customHeight="1" x14ac:dyDescent="0.25">
      <c r="A137" s="2"/>
      <c r="B137" s="2"/>
      <c r="C137" s="2"/>
      <c r="D137" s="2"/>
      <c r="E137" s="2"/>
    </row>
    <row r="138" spans="1:5" ht="14.25" customHeight="1" x14ac:dyDescent="0.25">
      <c r="A138" s="2"/>
      <c r="B138" s="2"/>
      <c r="C138" s="2"/>
      <c r="D138" s="2"/>
      <c r="E138" s="2"/>
    </row>
    <row r="139" spans="1:5" ht="14.25" customHeight="1" x14ac:dyDescent="0.25">
      <c r="A139" s="2"/>
      <c r="B139" s="2"/>
      <c r="C139" s="2"/>
      <c r="D139" s="2"/>
      <c r="E139" s="2"/>
    </row>
    <row r="140" spans="1:5" ht="14.25" customHeight="1" x14ac:dyDescent="0.25">
      <c r="A140" s="2"/>
      <c r="B140" s="2"/>
      <c r="C140" s="2"/>
      <c r="D140" s="2"/>
      <c r="E140" s="2"/>
    </row>
    <row r="141" spans="1:5" ht="14.25" customHeight="1" x14ac:dyDescent="0.25">
      <c r="A141" s="2"/>
      <c r="B141" s="2"/>
      <c r="C141" s="2"/>
      <c r="D141" s="2"/>
      <c r="E141" s="2"/>
    </row>
    <row r="142" spans="1:5" ht="14.25" customHeight="1" x14ac:dyDescent="0.25">
      <c r="A142" s="2"/>
      <c r="B142" s="2"/>
      <c r="C142" s="2"/>
      <c r="D142" s="2"/>
      <c r="E142" s="2"/>
    </row>
    <row r="143" spans="1:5" ht="14.25" customHeight="1" x14ac:dyDescent="0.25">
      <c r="A143" s="2"/>
      <c r="B143" s="2"/>
      <c r="C143" s="2"/>
      <c r="D143" s="2"/>
      <c r="E143" s="2"/>
    </row>
    <row r="144" spans="1:5" ht="14.25" customHeight="1" x14ac:dyDescent="0.25">
      <c r="A144" s="2"/>
      <c r="B144" s="2"/>
      <c r="C144" s="2"/>
      <c r="D144" s="2"/>
      <c r="E144" s="2"/>
    </row>
    <row r="145" spans="1:5" ht="14.25" customHeight="1" x14ac:dyDescent="0.25">
      <c r="A145" s="2"/>
      <c r="B145" s="2"/>
      <c r="C145" s="2"/>
      <c r="D145" s="2"/>
      <c r="E145" s="2"/>
    </row>
    <row r="146" spans="1:5" ht="14.25" customHeight="1" x14ac:dyDescent="0.25">
      <c r="A146" s="2"/>
      <c r="B146" s="2"/>
      <c r="C146" s="2"/>
      <c r="D146" s="2"/>
      <c r="E146" s="2"/>
    </row>
    <row r="147" spans="1:5" ht="14.25" customHeight="1" x14ac:dyDescent="0.25">
      <c r="A147" s="2"/>
      <c r="B147" s="2"/>
      <c r="C147" s="2"/>
      <c r="D147" s="2"/>
      <c r="E147" s="2"/>
    </row>
    <row r="148" spans="1:5" ht="14.25" customHeight="1" x14ac:dyDescent="0.25">
      <c r="A148" s="2"/>
      <c r="B148" s="2"/>
      <c r="C148" s="2"/>
      <c r="D148" s="2"/>
      <c r="E148" s="2"/>
    </row>
    <row r="149" spans="1:5" ht="14.25" customHeight="1" x14ac:dyDescent="0.25">
      <c r="A149" s="2"/>
      <c r="B149" s="2"/>
      <c r="C149" s="2"/>
      <c r="D149" s="2"/>
      <c r="E149" s="2"/>
    </row>
    <row r="150" spans="1:5" ht="14.25" customHeight="1" x14ac:dyDescent="0.25">
      <c r="A150" s="2"/>
      <c r="B150" s="2"/>
      <c r="C150" s="2"/>
      <c r="D150" s="2"/>
      <c r="E150" s="2"/>
    </row>
    <row r="151" spans="1:5" ht="14.25" customHeight="1" x14ac:dyDescent="0.25">
      <c r="A151" s="2"/>
      <c r="B151" s="2"/>
      <c r="C151" s="2"/>
      <c r="D151" s="2"/>
      <c r="E151" s="2"/>
    </row>
    <row r="152" spans="1:5" ht="14.25" customHeight="1" x14ac:dyDescent="0.25">
      <c r="A152" s="2"/>
      <c r="B152" s="2"/>
      <c r="C152" s="2"/>
      <c r="D152" s="2"/>
      <c r="E152" s="2"/>
    </row>
    <row r="153" spans="1:5" ht="14.25" customHeight="1" x14ac:dyDescent="0.25">
      <c r="A153" s="2"/>
      <c r="B153" s="2"/>
      <c r="C153" s="2"/>
      <c r="D153" s="2"/>
      <c r="E153" s="2"/>
    </row>
    <row r="154" spans="1:5" ht="14.25" customHeight="1" x14ac:dyDescent="0.25">
      <c r="A154" s="2"/>
      <c r="B154" s="2"/>
      <c r="C154" s="2"/>
      <c r="D154" s="2"/>
      <c r="E154" s="2"/>
    </row>
    <row r="155" spans="1:5" ht="14.25" customHeight="1" x14ac:dyDescent="0.25">
      <c r="A155" s="2"/>
      <c r="B155" s="2"/>
      <c r="C155" s="2"/>
      <c r="D155" s="2"/>
      <c r="E155" s="2"/>
    </row>
    <row r="156" spans="1:5" ht="14.25" customHeight="1" x14ac:dyDescent="0.25">
      <c r="A156" s="2"/>
      <c r="B156" s="2"/>
      <c r="C156" s="2"/>
      <c r="D156" s="2"/>
      <c r="E156" s="2"/>
    </row>
    <row r="157" spans="1:5" ht="14.25" customHeight="1" x14ac:dyDescent="0.25">
      <c r="A157" s="2"/>
      <c r="B157" s="2"/>
      <c r="C157" s="2"/>
      <c r="D157" s="2"/>
      <c r="E157" s="2"/>
    </row>
    <row r="158" spans="1:5" ht="14.25" customHeight="1" x14ac:dyDescent="0.25">
      <c r="A158" s="2"/>
      <c r="B158" s="2"/>
      <c r="C158" s="2"/>
      <c r="D158" s="2"/>
      <c r="E158" s="2"/>
    </row>
    <row r="159" spans="1:5" ht="14.25" customHeight="1" x14ac:dyDescent="0.25">
      <c r="A159" s="2"/>
      <c r="B159" s="2"/>
      <c r="C159" s="2"/>
      <c r="D159" s="2"/>
      <c r="E159" s="2"/>
    </row>
    <row r="160" spans="1:5" ht="14.25" customHeight="1" x14ac:dyDescent="0.25">
      <c r="A160" s="2"/>
      <c r="B160" s="2"/>
      <c r="C160" s="2"/>
      <c r="D160" s="2"/>
      <c r="E160" s="2"/>
    </row>
    <row r="161" spans="1:5" ht="14.25" customHeight="1" x14ac:dyDescent="0.25">
      <c r="A161" s="2"/>
      <c r="B161" s="2"/>
      <c r="C161" s="2"/>
      <c r="D161" s="2"/>
      <c r="E161" s="2"/>
    </row>
    <row r="162" spans="1:5" ht="14.25" customHeight="1" x14ac:dyDescent="0.25">
      <c r="A162" s="2"/>
      <c r="B162" s="2"/>
      <c r="C162" s="2"/>
      <c r="D162" s="2"/>
      <c r="E162" s="2"/>
    </row>
    <row r="163" spans="1:5" ht="14.25" customHeight="1" x14ac:dyDescent="0.25">
      <c r="A163" s="2"/>
      <c r="B163" s="2"/>
      <c r="C163" s="2"/>
      <c r="D163" s="2"/>
      <c r="E163" s="2"/>
    </row>
    <row r="164" spans="1:5" ht="14.25" customHeight="1" x14ac:dyDescent="0.25">
      <c r="A164" s="2"/>
      <c r="B164" s="2"/>
      <c r="C164" s="2"/>
      <c r="D164" s="2"/>
      <c r="E164" s="2"/>
    </row>
    <row r="165" spans="1:5" ht="14.25" customHeight="1" x14ac:dyDescent="0.25">
      <c r="A165" s="2"/>
      <c r="B165" s="2"/>
      <c r="C165" s="2"/>
      <c r="D165" s="2"/>
      <c r="E165" s="2"/>
    </row>
    <row r="166" spans="1:5" ht="14.25" customHeight="1" x14ac:dyDescent="0.25">
      <c r="A166" s="2"/>
      <c r="B166" s="2"/>
      <c r="C166" s="2"/>
      <c r="D166" s="2"/>
      <c r="E166" s="2"/>
    </row>
    <row r="167" spans="1:5" ht="14.25" customHeight="1" x14ac:dyDescent="0.25">
      <c r="A167" s="2"/>
      <c r="B167" s="2"/>
      <c r="C167" s="2"/>
      <c r="D167" s="2"/>
      <c r="E167" s="2"/>
    </row>
    <row r="168" spans="1:5" ht="14.25" customHeight="1" x14ac:dyDescent="0.25">
      <c r="A168" s="2"/>
      <c r="B168" s="2"/>
      <c r="C168" s="2"/>
      <c r="D168" s="2"/>
      <c r="E168" s="2"/>
    </row>
    <row r="169" spans="1:5" ht="14.25" customHeight="1" x14ac:dyDescent="0.25">
      <c r="A169" s="2"/>
      <c r="B169" s="2"/>
      <c r="C169" s="2"/>
      <c r="D169" s="2"/>
      <c r="E169" s="2"/>
    </row>
    <row r="170" spans="1:5" ht="14.25" customHeight="1" x14ac:dyDescent="0.25">
      <c r="A170" s="2"/>
      <c r="B170" s="2"/>
      <c r="C170" s="2"/>
      <c r="D170" s="2"/>
      <c r="E170" s="2"/>
    </row>
    <row r="171" spans="1:5" ht="14.25" customHeight="1" x14ac:dyDescent="0.25">
      <c r="A171" s="2"/>
      <c r="B171" s="2"/>
      <c r="C171" s="2"/>
      <c r="D171" s="2"/>
      <c r="E171" s="2"/>
    </row>
    <row r="172" spans="1:5" ht="14.25" customHeight="1" x14ac:dyDescent="0.25">
      <c r="A172" s="2"/>
      <c r="B172" s="2"/>
      <c r="C172" s="2"/>
      <c r="D172" s="2"/>
      <c r="E172" s="2"/>
    </row>
    <row r="173" spans="1:5" ht="14.25" customHeight="1" x14ac:dyDescent="0.25">
      <c r="A173" s="2"/>
      <c r="B173" s="2"/>
      <c r="C173" s="2"/>
      <c r="D173" s="2"/>
      <c r="E173" s="2"/>
    </row>
    <row r="174" spans="1:5" ht="14.25" customHeight="1" x14ac:dyDescent="0.25">
      <c r="A174" s="2"/>
      <c r="B174" s="2"/>
      <c r="C174" s="2"/>
      <c r="D174" s="2"/>
      <c r="E174" s="2"/>
    </row>
    <row r="175" spans="1:5" ht="14.25" customHeight="1" x14ac:dyDescent="0.25">
      <c r="A175" s="2"/>
      <c r="B175" s="2"/>
      <c r="C175" s="2"/>
      <c r="D175" s="2"/>
      <c r="E175" s="2"/>
    </row>
    <row r="176" spans="1:5" ht="14.25" customHeight="1" x14ac:dyDescent="0.25">
      <c r="A176" s="2"/>
      <c r="B176" s="2"/>
      <c r="C176" s="2"/>
      <c r="D176" s="2"/>
      <c r="E176" s="2"/>
    </row>
    <row r="177" spans="1:5" ht="14.25" customHeight="1" x14ac:dyDescent="0.25">
      <c r="A177" s="2"/>
      <c r="B177" s="2"/>
      <c r="C177" s="2"/>
      <c r="D177" s="2"/>
      <c r="E177" s="2"/>
    </row>
    <row r="178" spans="1:5" ht="14.25" customHeight="1" x14ac:dyDescent="0.25">
      <c r="A178" s="2"/>
      <c r="B178" s="2"/>
      <c r="C178" s="2"/>
      <c r="D178" s="2"/>
      <c r="E178" s="2"/>
    </row>
    <row r="179" spans="1:5" ht="14.25" customHeight="1" x14ac:dyDescent="0.25">
      <c r="A179" s="2"/>
      <c r="B179" s="2"/>
      <c r="C179" s="2"/>
      <c r="D179" s="2"/>
      <c r="E179" s="2"/>
    </row>
    <row r="180" spans="1:5" ht="14.25" customHeight="1" x14ac:dyDescent="0.25">
      <c r="A180" s="2"/>
      <c r="B180" s="2"/>
      <c r="C180" s="2"/>
      <c r="D180" s="2"/>
      <c r="E180" s="2"/>
    </row>
    <row r="181" spans="1:5" ht="14.25" customHeight="1" x14ac:dyDescent="0.25">
      <c r="A181" s="2"/>
      <c r="B181" s="2"/>
      <c r="C181" s="2"/>
      <c r="D181" s="2"/>
      <c r="E181" s="2"/>
    </row>
    <row r="182" spans="1:5" ht="14.25" customHeight="1" x14ac:dyDescent="0.25">
      <c r="A182" s="2"/>
      <c r="B182" s="2"/>
      <c r="C182" s="2"/>
      <c r="D182" s="2"/>
      <c r="E182" s="2"/>
    </row>
    <row r="183" spans="1:5" ht="14.25" customHeight="1" x14ac:dyDescent="0.25">
      <c r="A183" s="2"/>
      <c r="B183" s="2"/>
      <c r="C183" s="2"/>
      <c r="D183" s="2"/>
      <c r="E183" s="2"/>
    </row>
    <row r="184" spans="1:5" ht="14.25" customHeight="1" x14ac:dyDescent="0.25">
      <c r="A184" s="2"/>
      <c r="B184" s="2"/>
      <c r="C184" s="2"/>
      <c r="D184" s="2"/>
      <c r="E184" s="2"/>
    </row>
    <row r="185" spans="1:5" ht="14.25" customHeight="1" x14ac:dyDescent="0.25">
      <c r="A185" s="2"/>
      <c r="B185" s="2"/>
      <c r="C185" s="2"/>
      <c r="D185" s="2"/>
      <c r="E185" s="2"/>
    </row>
    <row r="186" spans="1:5" ht="14.25" customHeight="1" x14ac:dyDescent="0.25">
      <c r="A186" s="2"/>
      <c r="B186" s="2"/>
      <c r="C186" s="2"/>
      <c r="D186" s="2"/>
      <c r="E186" s="2"/>
    </row>
    <row r="187" spans="1:5" ht="14.25" customHeight="1" x14ac:dyDescent="0.25">
      <c r="A187" s="2"/>
      <c r="B187" s="2"/>
      <c r="C187" s="2"/>
      <c r="D187" s="2"/>
      <c r="E187" s="2"/>
    </row>
    <row r="188" spans="1:5" ht="14.25" customHeight="1" x14ac:dyDescent="0.25">
      <c r="A188" s="2"/>
      <c r="B188" s="2"/>
      <c r="C188" s="2"/>
      <c r="D188" s="2"/>
      <c r="E188" s="2"/>
    </row>
    <row r="189" spans="1:5" ht="14.25" customHeight="1" x14ac:dyDescent="0.25">
      <c r="A189" s="2"/>
      <c r="B189" s="2"/>
      <c r="C189" s="2"/>
      <c r="D189" s="2"/>
      <c r="E189" s="2"/>
    </row>
    <row r="190" spans="1:5" ht="14.25" customHeight="1" x14ac:dyDescent="0.25">
      <c r="A190" s="2"/>
      <c r="B190" s="2"/>
      <c r="C190" s="2"/>
      <c r="D190" s="2"/>
      <c r="E190" s="2"/>
    </row>
    <row r="191" spans="1:5" ht="14.25" customHeight="1" x14ac:dyDescent="0.25">
      <c r="A191" s="2"/>
      <c r="B191" s="2"/>
      <c r="C191" s="2"/>
      <c r="D191" s="2"/>
      <c r="E191" s="2"/>
    </row>
    <row r="192" spans="1:5" ht="14.25" customHeight="1" x14ac:dyDescent="0.25">
      <c r="A192" s="2"/>
      <c r="B192" s="2"/>
      <c r="C192" s="2"/>
      <c r="D192" s="2"/>
      <c r="E192" s="2"/>
    </row>
    <row r="193" spans="1:5" ht="14.25" customHeight="1" x14ac:dyDescent="0.25">
      <c r="A193" s="2"/>
      <c r="B193" s="2"/>
      <c r="C193" s="2"/>
      <c r="D193" s="2"/>
      <c r="E193" s="2"/>
    </row>
    <row r="194" spans="1:5" ht="14.25" customHeight="1" x14ac:dyDescent="0.25">
      <c r="A194" s="2"/>
      <c r="B194" s="2"/>
      <c r="C194" s="2"/>
      <c r="D194" s="2"/>
      <c r="E194" s="2"/>
    </row>
    <row r="195" spans="1:5" ht="14.25" customHeight="1" x14ac:dyDescent="0.25">
      <c r="A195" s="2"/>
      <c r="B195" s="2"/>
      <c r="C195" s="2"/>
      <c r="D195" s="2"/>
      <c r="E195" s="2"/>
    </row>
    <row r="196" spans="1:5" ht="14.25" customHeight="1" x14ac:dyDescent="0.25">
      <c r="A196" s="2"/>
      <c r="B196" s="2"/>
      <c r="C196" s="2"/>
      <c r="D196" s="2"/>
      <c r="E196" s="2"/>
    </row>
    <row r="197" spans="1:5" ht="14.25" customHeight="1" x14ac:dyDescent="0.25">
      <c r="A197" s="2"/>
      <c r="B197" s="2"/>
      <c r="C197" s="2"/>
      <c r="D197" s="2"/>
      <c r="E197" s="2"/>
    </row>
    <row r="198" spans="1:5" ht="14.25" customHeight="1" x14ac:dyDescent="0.25">
      <c r="A198" s="2"/>
      <c r="B198" s="2"/>
      <c r="C198" s="2"/>
      <c r="D198" s="2"/>
      <c r="E198" s="2"/>
    </row>
    <row r="199" spans="1:5" ht="14.25" customHeight="1" x14ac:dyDescent="0.25">
      <c r="A199" s="2"/>
      <c r="B199" s="2"/>
      <c r="C199" s="2"/>
      <c r="D199" s="2"/>
      <c r="E199" s="2"/>
    </row>
    <row r="200" spans="1:5" ht="14.25" customHeight="1" x14ac:dyDescent="0.25">
      <c r="A200" s="2"/>
      <c r="B200" s="2"/>
      <c r="C200" s="2"/>
      <c r="D200" s="2"/>
      <c r="E200" s="2"/>
    </row>
    <row r="201" spans="1:5" ht="14.25" customHeight="1" x14ac:dyDescent="0.25">
      <c r="A201" s="2"/>
      <c r="B201" s="2"/>
      <c r="C201" s="2"/>
      <c r="D201" s="2"/>
      <c r="E201" s="2"/>
    </row>
    <row r="202" spans="1:5" ht="14.25" customHeight="1" x14ac:dyDescent="0.25">
      <c r="A202" s="2"/>
      <c r="B202" s="2"/>
      <c r="C202" s="2"/>
      <c r="D202" s="2"/>
      <c r="E202" s="2"/>
    </row>
    <row r="203" spans="1:5" ht="14.25" customHeight="1" x14ac:dyDescent="0.25">
      <c r="A203" s="2"/>
      <c r="B203" s="2"/>
      <c r="C203" s="2"/>
      <c r="D203" s="2"/>
      <c r="E203" s="2"/>
    </row>
    <row r="204" spans="1:5" ht="14.25" customHeight="1" x14ac:dyDescent="0.25">
      <c r="A204" s="2"/>
      <c r="B204" s="2"/>
      <c r="C204" s="2"/>
      <c r="D204" s="2"/>
      <c r="E204" s="2"/>
    </row>
    <row r="205" spans="1:5" ht="14.25" customHeight="1" x14ac:dyDescent="0.25">
      <c r="A205" s="2"/>
      <c r="B205" s="2"/>
      <c r="C205" s="2"/>
      <c r="D205" s="2"/>
      <c r="E205" s="2"/>
    </row>
    <row r="206" spans="1:5" ht="14.25" customHeight="1" x14ac:dyDescent="0.25">
      <c r="A206" s="2"/>
      <c r="B206" s="2"/>
      <c r="C206" s="2"/>
      <c r="D206" s="2"/>
      <c r="E206" s="2"/>
    </row>
    <row r="207" spans="1:5" ht="14.25" customHeight="1" x14ac:dyDescent="0.25">
      <c r="A207" s="2"/>
      <c r="B207" s="2"/>
      <c r="C207" s="2"/>
      <c r="D207" s="2"/>
      <c r="E207" s="2"/>
    </row>
    <row r="208" spans="1:5" ht="14.25" customHeight="1" x14ac:dyDescent="0.25">
      <c r="A208" s="2"/>
      <c r="B208" s="2"/>
      <c r="C208" s="2"/>
      <c r="D208" s="2"/>
      <c r="E208" s="2"/>
    </row>
    <row r="209" spans="1:5" ht="14.25" customHeight="1" x14ac:dyDescent="0.25">
      <c r="A209" s="2"/>
      <c r="B209" s="2"/>
      <c r="C209" s="2"/>
      <c r="D209" s="2"/>
      <c r="E209" s="2"/>
    </row>
    <row r="210" spans="1:5" ht="14.25" customHeight="1" x14ac:dyDescent="0.25">
      <c r="A210" s="2"/>
      <c r="B210" s="2"/>
      <c r="C210" s="2"/>
      <c r="D210" s="2"/>
      <c r="E210" s="2"/>
    </row>
    <row r="211" spans="1:5" ht="14.25" customHeight="1" x14ac:dyDescent="0.25">
      <c r="A211" s="2"/>
      <c r="B211" s="2"/>
      <c r="C211" s="2"/>
      <c r="D211" s="2"/>
      <c r="E211" s="2"/>
    </row>
    <row r="212" spans="1:5" ht="14.25" customHeight="1" x14ac:dyDescent="0.25">
      <c r="A212" s="2"/>
      <c r="B212" s="2"/>
      <c r="C212" s="2"/>
      <c r="D212" s="2"/>
      <c r="E212" s="2"/>
    </row>
    <row r="213" spans="1:5" ht="14.25" customHeight="1" x14ac:dyDescent="0.25">
      <c r="A213" s="2"/>
      <c r="B213" s="2"/>
      <c r="C213" s="2"/>
      <c r="D213" s="2"/>
      <c r="E213" s="2"/>
    </row>
    <row r="214" spans="1:5" ht="14.25" customHeight="1" x14ac:dyDescent="0.25">
      <c r="A214" s="2"/>
      <c r="B214" s="2"/>
      <c r="C214" s="2"/>
      <c r="D214" s="2"/>
      <c r="E214" s="2"/>
    </row>
    <row r="215" spans="1:5" ht="14.25" customHeight="1" x14ac:dyDescent="0.25">
      <c r="A215" s="2"/>
      <c r="B215" s="2"/>
      <c r="C215" s="2"/>
      <c r="D215" s="2"/>
      <c r="E215" s="2"/>
    </row>
    <row r="216" spans="1:5" ht="14.25" customHeight="1" x14ac:dyDescent="0.25">
      <c r="A216" s="2"/>
      <c r="B216" s="2"/>
      <c r="C216" s="2"/>
      <c r="D216" s="2"/>
      <c r="E216" s="2"/>
    </row>
    <row r="217" spans="1:5" ht="14.25" customHeight="1" x14ac:dyDescent="0.25">
      <c r="A217" s="2"/>
      <c r="B217" s="2"/>
      <c r="C217" s="2"/>
      <c r="D217" s="2"/>
      <c r="E217" s="2"/>
    </row>
    <row r="218" spans="1:5" ht="14.25" customHeight="1" x14ac:dyDescent="0.25">
      <c r="A218" s="2"/>
      <c r="B218" s="2"/>
      <c r="C218" s="2"/>
      <c r="D218" s="2"/>
      <c r="E218" s="2"/>
    </row>
    <row r="219" spans="1:5" ht="14.25" customHeight="1" x14ac:dyDescent="0.25">
      <c r="A219" s="2"/>
      <c r="B219" s="2"/>
      <c r="C219" s="2"/>
      <c r="D219" s="2"/>
      <c r="E219" s="2"/>
    </row>
    <row r="220" spans="1:5" ht="14.25" customHeight="1" x14ac:dyDescent="0.25">
      <c r="A220" s="2"/>
      <c r="B220" s="2"/>
      <c r="C220" s="2"/>
      <c r="D220" s="2"/>
      <c r="E220" s="2"/>
    </row>
    <row r="221" spans="1:5" ht="14.25" customHeight="1" x14ac:dyDescent="0.25">
      <c r="A221" s="2"/>
      <c r="B221" s="2"/>
      <c r="C221" s="2"/>
      <c r="D221" s="2"/>
      <c r="E221" s="2"/>
    </row>
    <row r="222" spans="1:5" ht="14.25" customHeight="1" x14ac:dyDescent="0.25">
      <c r="A222" s="2"/>
      <c r="B222" s="2"/>
      <c r="C222" s="2"/>
      <c r="D222" s="2"/>
      <c r="E222" s="2"/>
    </row>
    <row r="223" spans="1:5" ht="14.25" customHeight="1" x14ac:dyDescent="0.25">
      <c r="A223" s="2"/>
      <c r="B223" s="2"/>
      <c r="C223" s="2"/>
      <c r="D223" s="2"/>
      <c r="E223" s="2"/>
    </row>
    <row r="224" spans="1:5" ht="14.25" customHeight="1" x14ac:dyDescent="0.25">
      <c r="A224" s="2"/>
      <c r="B224" s="2"/>
      <c r="C224" s="2"/>
      <c r="D224" s="2"/>
      <c r="E224" s="2"/>
    </row>
    <row r="225" spans="1:5" ht="14.25" customHeight="1" x14ac:dyDescent="0.25">
      <c r="A225" s="2"/>
      <c r="B225" s="2"/>
      <c r="C225" s="2"/>
      <c r="D225" s="2"/>
      <c r="E225" s="2"/>
    </row>
    <row r="226" spans="1:5" ht="14.25" customHeight="1" x14ac:dyDescent="0.25">
      <c r="A226" s="2"/>
      <c r="B226" s="2"/>
      <c r="C226" s="2"/>
      <c r="D226" s="2"/>
      <c r="E226" s="2"/>
    </row>
    <row r="227" spans="1:5" ht="14.25" customHeight="1" x14ac:dyDescent="0.25">
      <c r="A227" s="2"/>
      <c r="B227" s="2"/>
      <c r="C227" s="2"/>
      <c r="D227" s="2"/>
      <c r="E227" s="2"/>
    </row>
    <row r="228" spans="1:5" ht="14.25" customHeight="1" x14ac:dyDescent="0.25">
      <c r="A228" s="2"/>
      <c r="B228" s="2"/>
      <c r="C228" s="2"/>
      <c r="D228" s="2"/>
      <c r="E228" s="2"/>
    </row>
    <row r="229" spans="1:5" ht="14.25" customHeight="1" x14ac:dyDescent="0.25">
      <c r="A229" s="2"/>
      <c r="B229" s="2"/>
      <c r="C229" s="2"/>
      <c r="D229" s="2"/>
      <c r="E229" s="2"/>
    </row>
    <row r="230" spans="1:5" ht="14.25" customHeight="1" x14ac:dyDescent="0.25">
      <c r="A230" s="2"/>
      <c r="B230" s="2"/>
      <c r="C230" s="2"/>
      <c r="D230" s="2"/>
      <c r="E230" s="2"/>
    </row>
    <row r="231" spans="1:5" ht="14.25" customHeight="1" x14ac:dyDescent="0.25">
      <c r="A231" s="2"/>
      <c r="B231" s="2"/>
      <c r="C231" s="2"/>
      <c r="D231" s="2"/>
      <c r="E231" s="2"/>
    </row>
    <row r="232" spans="1:5" ht="14.25" customHeight="1" x14ac:dyDescent="0.25">
      <c r="A232" s="2"/>
      <c r="B232" s="2"/>
      <c r="C232" s="2"/>
      <c r="D232" s="2"/>
      <c r="E232" s="2"/>
    </row>
    <row r="233" spans="1:5" ht="14.25" customHeight="1" x14ac:dyDescent="0.25">
      <c r="A233" s="2"/>
      <c r="B233" s="2"/>
      <c r="C233" s="2"/>
      <c r="D233" s="2"/>
      <c r="E233" s="2"/>
    </row>
    <row r="234" spans="1:5" ht="14.25" customHeight="1" x14ac:dyDescent="0.25">
      <c r="A234" s="2"/>
      <c r="B234" s="2"/>
      <c r="C234" s="2"/>
      <c r="D234" s="2"/>
      <c r="E234" s="2"/>
    </row>
    <row r="235" spans="1:5" ht="14.25" customHeight="1" x14ac:dyDescent="0.25">
      <c r="A235" s="2"/>
      <c r="B235" s="2"/>
      <c r="C235" s="2"/>
      <c r="D235" s="2"/>
      <c r="E235" s="2"/>
    </row>
    <row r="236" spans="1:5" ht="14.25" customHeight="1" x14ac:dyDescent="0.25">
      <c r="A236" s="2"/>
      <c r="B236" s="2"/>
      <c r="C236" s="2"/>
      <c r="D236" s="2"/>
      <c r="E236" s="2"/>
    </row>
    <row r="237" spans="1:5" ht="14.25" customHeight="1" x14ac:dyDescent="0.25">
      <c r="A237" s="2"/>
      <c r="B237" s="2"/>
      <c r="C237" s="2"/>
      <c r="D237" s="2"/>
      <c r="E237" s="2"/>
    </row>
    <row r="238" spans="1:5" ht="14.25" customHeight="1" x14ac:dyDescent="0.25">
      <c r="A238" s="2"/>
      <c r="B238" s="2"/>
      <c r="C238" s="2"/>
      <c r="D238" s="2"/>
      <c r="E238" s="2"/>
    </row>
    <row r="239" spans="1:5" ht="14.25" customHeight="1" x14ac:dyDescent="0.25">
      <c r="A239" s="2"/>
      <c r="B239" s="2"/>
      <c r="C239" s="2"/>
      <c r="D239" s="2"/>
      <c r="E239" s="2"/>
    </row>
    <row r="240" spans="1:5" ht="14.25" customHeight="1" x14ac:dyDescent="0.25">
      <c r="A240" s="2"/>
      <c r="B240" s="2"/>
      <c r="C240" s="2"/>
      <c r="D240" s="2"/>
      <c r="E240" s="2"/>
    </row>
    <row r="241" spans="1:5" ht="14.25" customHeight="1" x14ac:dyDescent="0.25">
      <c r="A241" s="2"/>
      <c r="B241" s="2"/>
      <c r="C241" s="2"/>
      <c r="D241" s="2"/>
      <c r="E241" s="2"/>
    </row>
    <row r="242" spans="1:5" ht="14.25" customHeight="1" x14ac:dyDescent="0.25">
      <c r="A242" s="2"/>
      <c r="B242" s="2"/>
      <c r="C242" s="2"/>
      <c r="D242" s="2"/>
      <c r="E242" s="2"/>
    </row>
    <row r="243" spans="1:5" ht="14.25" customHeight="1" x14ac:dyDescent="0.25">
      <c r="A243" s="2"/>
      <c r="B243" s="2"/>
      <c r="C243" s="2"/>
      <c r="D243" s="2"/>
      <c r="E243" s="2"/>
    </row>
    <row r="244" spans="1:5" ht="14.25" customHeight="1" x14ac:dyDescent="0.25">
      <c r="A244" s="2"/>
      <c r="B244" s="2"/>
      <c r="C244" s="2"/>
      <c r="D244" s="2"/>
      <c r="E244" s="2"/>
    </row>
    <row r="245" spans="1:5" ht="14.25" customHeight="1" x14ac:dyDescent="0.25">
      <c r="A245" s="2"/>
      <c r="B245" s="2"/>
      <c r="C245" s="2"/>
      <c r="D245" s="2"/>
      <c r="E245" s="2"/>
    </row>
    <row r="246" spans="1:5" ht="14.25" customHeight="1" x14ac:dyDescent="0.25">
      <c r="A246" s="2"/>
      <c r="B246" s="2"/>
      <c r="C246" s="2"/>
      <c r="D246" s="2"/>
      <c r="E246" s="2"/>
    </row>
    <row r="247" spans="1:5" ht="14.25" customHeight="1" x14ac:dyDescent="0.25">
      <c r="A247" s="2"/>
      <c r="B247" s="2"/>
      <c r="C247" s="2"/>
      <c r="D247" s="2"/>
      <c r="E247" s="2"/>
    </row>
    <row r="248" spans="1:5" ht="14.25" customHeight="1" x14ac:dyDescent="0.25">
      <c r="A248" s="2"/>
      <c r="B248" s="2"/>
      <c r="C248" s="2"/>
      <c r="D248" s="2"/>
      <c r="E248" s="2"/>
    </row>
    <row r="249" spans="1:5" ht="14.25" customHeight="1" x14ac:dyDescent="0.25">
      <c r="A249" s="2"/>
      <c r="B249" s="2"/>
      <c r="C249" s="2"/>
      <c r="D249" s="2"/>
      <c r="E249" s="2"/>
    </row>
    <row r="250" spans="1:5" ht="14.25" customHeight="1" x14ac:dyDescent="0.25">
      <c r="A250" s="2"/>
      <c r="B250" s="2"/>
      <c r="C250" s="2"/>
      <c r="D250" s="2"/>
      <c r="E250" s="2"/>
    </row>
    <row r="251" spans="1:5" ht="14.25" customHeight="1" x14ac:dyDescent="0.25">
      <c r="A251" s="2"/>
      <c r="B251" s="2"/>
      <c r="C251" s="2"/>
      <c r="D251" s="2"/>
      <c r="E251" s="2"/>
    </row>
    <row r="252" spans="1:5" ht="14.25" customHeight="1" x14ac:dyDescent="0.25">
      <c r="A252" s="2"/>
      <c r="B252" s="2"/>
      <c r="C252" s="2"/>
      <c r="D252" s="2"/>
      <c r="E252" s="2"/>
    </row>
    <row r="253" spans="1:5" ht="14.25" customHeight="1" x14ac:dyDescent="0.25">
      <c r="A253" s="2"/>
      <c r="B253" s="2"/>
      <c r="C253" s="2"/>
      <c r="D253" s="2"/>
      <c r="E253" s="2"/>
    </row>
    <row r="254" spans="1:5" ht="14.25" customHeight="1" x14ac:dyDescent="0.25">
      <c r="A254" s="2"/>
      <c r="B254" s="2"/>
      <c r="C254" s="2"/>
      <c r="D254" s="2"/>
      <c r="E254" s="2"/>
    </row>
    <row r="255" spans="1:5" ht="14.25" customHeight="1" x14ac:dyDescent="0.25">
      <c r="A255" s="2"/>
      <c r="B255" s="2"/>
      <c r="C255" s="2"/>
      <c r="D255" s="2"/>
      <c r="E255" s="2"/>
    </row>
    <row r="256" spans="1:5" ht="14.25" customHeight="1" x14ac:dyDescent="0.25">
      <c r="A256" s="2"/>
      <c r="B256" s="2"/>
      <c r="C256" s="2"/>
      <c r="D256" s="2"/>
      <c r="E256" s="2"/>
    </row>
    <row r="257" spans="1:5" ht="14.25" customHeight="1" x14ac:dyDescent="0.25">
      <c r="A257" s="2"/>
      <c r="B257" s="2"/>
      <c r="C257" s="2"/>
      <c r="D257" s="2"/>
      <c r="E257" s="2"/>
    </row>
    <row r="258" spans="1:5" ht="14.25" customHeight="1" x14ac:dyDescent="0.25">
      <c r="A258" s="2"/>
      <c r="B258" s="2"/>
      <c r="C258" s="2"/>
      <c r="D258" s="2"/>
      <c r="E258" s="2"/>
    </row>
    <row r="259" spans="1:5" ht="14.25" customHeight="1" x14ac:dyDescent="0.25">
      <c r="A259" s="2"/>
      <c r="B259" s="2"/>
      <c r="C259" s="2"/>
      <c r="D259" s="2"/>
      <c r="E259" s="2"/>
    </row>
    <row r="260" spans="1:5" ht="14.25" customHeight="1" x14ac:dyDescent="0.25">
      <c r="A260" s="2"/>
      <c r="B260" s="2"/>
      <c r="C260" s="2"/>
      <c r="D260" s="2"/>
      <c r="E260" s="2"/>
    </row>
    <row r="261" spans="1:5" ht="14.25" customHeight="1" x14ac:dyDescent="0.25">
      <c r="A261" s="2"/>
      <c r="B261" s="2"/>
      <c r="C261" s="2"/>
      <c r="D261" s="2"/>
      <c r="E261" s="2"/>
    </row>
    <row r="262" spans="1:5" ht="14.25" customHeight="1" x14ac:dyDescent="0.25">
      <c r="A262" s="2"/>
      <c r="B262" s="2"/>
      <c r="C262" s="2"/>
      <c r="D262" s="2"/>
      <c r="E262" s="2"/>
    </row>
    <row r="263" spans="1:5" ht="14.25" customHeight="1" x14ac:dyDescent="0.25">
      <c r="A263" s="2"/>
      <c r="B263" s="2"/>
      <c r="C263" s="2"/>
      <c r="D263" s="2"/>
      <c r="E263" s="2"/>
    </row>
    <row r="264" spans="1:5" ht="14.25" customHeight="1" x14ac:dyDescent="0.25">
      <c r="A264" s="2"/>
      <c r="B264" s="2"/>
      <c r="C264" s="2"/>
      <c r="D264" s="2"/>
      <c r="E264" s="2"/>
    </row>
    <row r="265" spans="1:5" ht="14.25" customHeight="1" x14ac:dyDescent="0.25">
      <c r="A265" s="2"/>
      <c r="B265" s="2"/>
      <c r="C265" s="2"/>
      <c r="D265" s="2"/>
      <c r="E265" s="2"/>
    </row>
    <row r="266" spans="1:5" ht="14.25" customHeight="1" x14ac:dyDescent="0.25">
      <c r="A266" s="2"/>
      <c r="B266" s="2"/>
      <c r="C266" s="2"/>
      <c r="D266" s="2"/>
      <c r="E266" s="2"/>
    </row>
    <row r="267" spans="1:5" ht="14.25" customHeight="1" x14ac:dyDescent="0.25">
      <c r="A267" s="2"/>
      <c r="B267" s="2"/>
      <c r="C267" s="2"/>
      <c r="D267" s="2"/>
      <c r="E267" s="2"/>
    </row>
    <row r="268" spans="1:5" ht="14.25" customHeight="1" x14ac:dyDescent="0.25">
      <c r="A268" s="2"/>
      <c r="B268" s="2"/>
      <c r="C268" s="2"/>
      <c r="D268" s="2"/>
      <c r="E268" s="2"/>
    </row>
    <row r="269" spans="1:5" ht="14.25" customHeight="1" x14ac:dyDescent="0.25">
      <c r="A269" s="2"/>
      <c r="B269" s="2"/>
      <c r="C269" s="2"/>
      <c r="D269" s="2"/>
      <c r="E269" s="2"/>
    </row>
    <row r="270" spans="1:5" ht="14.25" customHeight="1" x14ac:dyDescent="0.25">
      <c r="A270" s="2"/>
      <c r="B270" s="2"/>
      <c r="C270" s="2"/>
      <c r="D270" s="2"/>
      <c r="E270" s="2"/>
    </row>
    <row r="271" spans="1:5" ht="14.25" customHeight="1" x14ac:dyDescent="0.25">
      <c r="A271" s="2"/>
      <c r="B271" s="2"/>
      <c r="C271" s="2"/>
      <c r="D271" s="2"/>
      <c r="E271" s="2"/>
    </row>
    <row r="272" spans="1:5" ht="14.25" customHeight="1" x14ac:dyDescent="0.25">
      <c r="A272" s="2"/>
      <c r="B272" s="2"/>
      <c r="C272" s="2"/>
      <c r="D272" s="2"/>
      <c r="E272" s="2"/>
    </row>
    <row r="273" spans="1:5" ht="14.25" customHeight="1" x14ac:dyDescent="0.25">
      <c r="A273" s="2"/>
      <c r="B273" s="2"/>
      <c r="C273" s="2"/>
      <c r="D273" s="2"/>
      <c r="E273" s="2"/>
    </row>
    <row r="274" spans="1:5" ht="14.25" customHeight="1" x14ac:dyDescent="0.25">
      <c r="A274" s="2"/>
      <c r="B274" s="2"/>
      <c r="C274" s="2"/>
      <c r="D274" s="2"/>
      <c r="E274" s="2"/>
    </row>
    <row r="275" spans="1:5" ht="14.25" customHeight="1" x14ac:dyDescent="0.25">
      <c r="A275" s="2"/>
      <c r="B275" s="2"/>
      <c r="C275" s="2"/>
      <c r="D275" s="2"/>
      <c r="E275" s="2"/>
    </row>
    <row r="276" spans="1:5" ht="14.25" customHeight="1" x14ac:dyDescent="0.25">
      <c r="A276" s="2"/>
      <c r="B276" s="2"/>
      <c r="C276" s="2"/>
      <c r="D276" s="2"/>
      <c r="E276" s="2"/>
    </row>
    <row r="277" spans="1:5" ht="14.25" customHeight="1" x14ac:dyDescent="0.25">
      <c r="A277" s="2"/>
      <c r="B277" s="2"/>
      <c r="C277" s="2"/>
      <c r="D277" s="2"/>
      <c r="E277" s="2"/>
    </row>
    <row r="278" spans="1:5" ht="14.25" customHeight="1" x14ac:dyDescent="0.25">
      <c r="A278" s="2"/>
      <c r="B278" s="2"/>
      <c r="C278" s="2"/>
      <c r="D278" s="2"/>
      <c r="E278" s="2"/>
    </row>
    <row r="279" spans="1:5" ht="14.25" customHeight="1" x14ac:dyDescent="0.25">
      <c r="A279" s="2"/>
      <c r="B279" s="2"/>
      <c r="C279" s="2"/>
      <c r="D279" s="2"/>
      <c r="E279" s="2"/>
    </row>
    <row r="280" spans="1:5" ht="14.25" customHeight="1" x14ac:dyDescent="0.25">
      <c r="A280" s="2"/>
      <c r="B280" s="2"/>
      <c r="C280" s="2"/>
      <c r="D280" s="2"/>
      <c r="E280" s="2"/>
    </row>
    <row r="281" spans="1:5" ht="14.25" customHeight="1" x14ac:dyDescent="0.25">
      <c r="A281" s="2"/>
      <c r="B281" s="2"/>
      <c r="C281" s="2"/>
      <c r="D281" s="2"/>
      <c r="E281" s="2"/>
    </row>
    <row r="282" spans="1:5" ht="14.25" customHeight="1" x14ac:dyDescent="0.25">
      <c r="A282" s="2"/>
      <c r="B282" s="2"/>
      <c r="C282" s="2"/>
      <c r="D282" s="2"/>
      <c r="E282" s="2"/>
    </row>
    <row r="283" spans="1:5" ht="14.25" customHeight="1" x14ac:dyDescent="0.25">
      <c r="A283" s="2"/>
      <c r="B283" s="2"/>
      <c r="C283" s="2"/>
      <c r="D283" s="2"/>
      <c r="E283" s="2"/>
    </row>
    <row r="284" spans="1:5" ht="14.25" customHeight="1" x14ac:dyDescent="0.25">
      <c r="A284" s="2"/>
      <c r="B284" s="2"/>
      <c r="C284" s="2"/>
      <c r="D284" s="2"/>
      <c r="E284" s="2"/>
    </row>
    <row r="285" spans="1:5" ht="14.25" customHeight="1" x14ac:dyDescent="0.25">
      <c r="A285" s="2"/>
      <c r="B285" s="2"/>
      <c r="C285" s="2"/>
      <c r="D285" s="2"/>
      <c r="E285" s="2"/>
    </row>
    <row r="286" spans="1:5" ht="14.25" customHeight="1" x14ac:dyDescent="0.25">
      <c r="A286" s="2"/>
      <c r="B286" s="2"/>
      <c r="C286" s="2"/>
      <c r="D286" s="2"/>
      <c r="E286" s="2"/>
    </row>
    <row r="287" spans="1:5" ht="14.25" customHeight="1" x14ac:dyDescent="0.25">
      <c r="A287" s="2"/>
      <c r="B287" s="2"/>
      <c r="C287" s="2"/>
      <c r="D287" s="2"/>
      <c r="E287" s="2"/>
    </row>
    <row r="288" spans="1:5" ht="14.25" customHeight="1" x14ac:dyDescent="0.25">
      <c r="A288" s="2"/>
      <c r="B288" s="2"/>
      <c r="C288" s="2"/>
      <c r="D288" s="2"/>
      <c r="E288" s="2"/>
    </row>
    <row r="289" spans="1:5" ht="14.25" customHeight="1" x14ac:dyDescent="0.25">
      <c r="A289" s="2"/>
      <c r="B289" s="2"/>
      <c r="C289" s="2"/>
      <c r="D289" s="2"/>
      <c r="E289" s="2"/>
    </row>
    <row r="290" spans="1:5" ht="14.25" customHeight="1" x14ac:dyDescent="0.25">
      <c r="A290" s="2"/>
      <c r="B290" s="2"/>
      <c r="C290" s="2"/>
      <c r="D290" s="2"/>
      <c r="E290" s="2"/>
    </row>
    <row r="291" spans="1:5" ht="14.25" customHeight="1" x14ac:dyDescent="0.25">
      <c r="A291" s="2"/>
      <c r="B291" s="2"/>
      <c r="C291" s="2"/>
      <c r="D291" s="2"/>
      <c r="E291" s="2"/>
    </row>
    <row r="292" spans="1:5" ht="14.25" customHeight="1" x14ac:dyDescent="0.25">
      <c r="A292" s="2"/>
      <c r="B292" s="2"/>
      <c r="C292" s="2"/>
      <c r="D292" s="2"/>
      <c r="E292" s="2"/>
    </row>
    <row r="293" spans="1:5" ht="14.25" customHeight="1" x14ac:dyDescent="0.25">
      <c r="A293" s="2"/>
      <c r="B293" s="2"/>
      <c r="C293" s="2"/>
      <c r="D293" s="2"/>
      <c r="E293" s="2"/>
    </row>
    <row r="294" spans="1:5" ht="14.25" customHeight="1" x14ac:dyDescent="0.25">
      <c r="A294" s="2"/>
      <c r="B294" s="2"/>
      <c r="C294" s="2"/>
      <c r="D294" s="2"/>
      <c r="E294" s="2"/>
    </row>
    <row r="295" spans="1:5" ht="14.25" customHeight="1" x14ac:dyDescent="0.25">
      <c r="A295" s="2"/>
      <c r="B295" s="2"/>
      <c r="C295" s="2"/>
      <c r="D295" s="2"/>
      <c r="E295" s="2"/>
    </row>
    <row r="296" spans="1:5" ht="14.25" customHeight="1" x14ac:dyDescent="0.25">
      <c r="A296" s="2"/>
      <c r="B296" s="2"/>
      <c r="C296" s="2"/>
      <c r="D296" s="2"/>
      <c r="E296" s="2"/>
    </row>
    <row r="297" spans="1:5" ht="14.25" customHeight="1" x14ac:dyDescent="0.25">
      <c r="A297" s="2"/>
      <c r="B297" s="2"/>
      <c r="C297" s="2"/>
      <c r="D297" s="2"/>
      <c r="E297" s="2"/>
    </row>
    <row r="298" spans="1:5" ht="14.25" customHeight="1" x14ac:dyDescent="0.25">
      <c r="A298" s="2"/>
      <c r="B298" s="2"/>
      <c r="C298" s="2"/>
      <c r="D298" s="2"/>
      <c r="E298" s="2"/>
    </row>
    <row r="299" spans="1:5" ht="14.25" customHeight="1" x14ac:dyDescent="0.25">
      <c r="A299" s="2"/>
      <c r="B299" s="2"/>
      <c r="C299" s="2"/>
      <c r="D299" s="2"/>
      <c r="E299" s="2"/>
    </row>
    <row r="300" spans="1:5" ht="14.25" customHeight="1" x14ac:dyDescent="0.25">
      <c r="A300" s="2"/>
      <c r="B300" s="2"/>
      <c r="C300" s="2"/>
      <c r="D300" s="2"/>
      <c r="E300" s="2"/>
    </row>
    <row r="301" spans="1:5" ht="14.25" customHeight="1" x14ac:dyDescent="0.25">
      <c r="A301" s="2"/>
      <c r="B301" s="2"/>
      <c r="C301" s="2"/>
      <c r="D301" s="2"/>
      <c r="E301" s="2"/>
    </row>
    <row r="302" spans="1:5" ht="14.25" customHeight="1" x14ac:dyDescent="0.25">
      <c r="A302" s="2"/>
      <c r="B302" s="2"/>
      <c r="C302" s="2"/>
      <c r="D302" s="2"/>
      <c r="E302" s="2"/>
    </row>
    <row r="303" spans="1:5" ht="14.25" customHeight="1" x14ac:dyDescent="0.25">
      <c r="A303" s="2"/>
      <c r="B303" s="2"/>
      <c r="C303" s="2"/>
      <c r="D303" s="2"/>
      <c r="E303" s="2"/>
    </row>
    <row r="304" spans="1:5" ht="14.25" customHeight="1" x14ac:dyDescent="0.25">
      <c r="A304" s="2"/>
      <c r="B304" s="2"/>
      <c r="C304" s="2"/>
      <c r="D304" s="2"/>
      <c r="E304" s="2"/>
    </row>
    <row r="305" spans="1:5" ht="14.25" customHeight="1" x14ac:dyDescent="0.25">
      <c r="A305" s="2"/>
      <c r="B305" s="2"/>
      <c r="C305" s="2"/>
      <c r="D305" s="2"/>
      <c r="E305" s="2"/>
    </row>
    <row r="306" spans="1:5" ht="14.25" customHeight="1" x14ac:dyDescent="0.25">
      <c r="A306" s="2"/>
      <c r="B306" s="2"/>
      <c r="C306" s="2"/>
      <c r="D306" s="2"/>
      <c r="E306" s="2"/>
    </row>
    <row r="307" spans="1:5" ht="14.25" customHeight="1" x14ac:dyDescent="0.25">
      <c r="A307" s="2"/>
      <c r="B307" s="2"/>
      <c r="C307" s="2"/>
      <c r="D307" s="2"/>
      <c r="E307" s="2"/>
    </row>
    <row r="308" spans="1:5" ht="14.25" customHeight="1" x14ac:dyDescent="0.25">
      <c r="A308" s="2"/>
      <c r="B308" s="2"/>
      <c r="C308" s="2"/>
      <c r="D308" s="2"/>
      <c r="E308" s="2"/>
    </row>
    <row r="309" spans="1:5" ht="14.25" customHeight="1" x14ac:dyDescent="0.25">
      <c r="A309" s="2"/>
      <c r="B309" s="2"/>
      <c r="C309" s="2"/>
      <c r="D309" s="2"/>
      <c r="E309" s="2"/>
    </row>
    <row r="310" spans="1:5" ht="14.25" customHeight="1" x14ac:dyDescent="0.25">
      <c r="A310" s="2"/>
      <c r="B310" s="2"/>
      <c r="C310" s="2"/>
      <c r="D310" s="2"/>
      <c r="E310" s="2"/>
    </row>
    <row r="311" spans="1:5" ht="14.25" customHeight="1" x14ac:dyDescent="0.25">
      <c r="A311" s="2"/>
      <c r="B311" s="2"/>
      <c r="C311" s="2"/>
      <c r="D311" s="2"/>
      <c r="E311" s="2"/>
    </row>
    <row r="312" spans="1:5" ht="14.25" customHeight="1" x14ac:dyDescent="0.25">
      <c r="A312" s="2"/>
      <c r="B312" s="2"/>
      <c r="C312" s="2"/>
      <c r="D312" s="2"/>
      <c r="E312" s="2"/>
    </row>
    <row r="313" spans="1:5" ht="14.25" customHeight="1" x14ac:dyDescent="0.25">
      <c r="A313" s="2"/>
      <c r="B313" s="2"/>
      <c r="C313" s="2"/>
      <c r="D313" s="2"/>
      <c r="E313" s="2"/>
    </row>
    <row r="314" spans="1:5" ht="14.25" customHeight="1" x14ac:dyDescent="0.25">
      <c r="A314" s="2"/>
      <c r="B314" s="2"/>
      <c r="C314" s="2"/>
      <c r="D314" s="2"/>
      <c r="E314" s="2"/>
    </row>
    <row r="315" spans="1:5" ht="14.25" customHeight="1" x14ac:dyDescent="0.25">
      <c r="A315" s="2"/>
      <c r="B315" s="2"/>
      <c r="C315" s="2"/>
      <c r="D315" s="2"/>
      <c r="E315" s="2"/>
    </row>
    <row r="316" spans="1:5" ht="14.25" customHeight="1" x14ac:dyDescent="0.25">
      <c r="A316" s="2"/>
      <c r="B316" s="2"/>
      <c r="C316" s="2"/>
      <c r="D316" s="2"/>
      <c r="E316" s="2"/>
    </row>
    <row r="317" spans="1:5" ht="14.25" customHeight="1" x14ac:dyDescent="0.25">
      <c r="A317" s="2"/>
      <c r="B317" s="2"/>
      <c r="C317" s="2"/>
      <c r="D317" s="2"/>
      <c r="E317" s="2"/>
    </row>
    <row r="318" spans="1:5" ht="14.25" customHeight="1" x14ac:dyDescent="0.25">
      <c r="A318" s="2"/>
      <c r="B318" s="2"/>
      <c r="C318" s="2"/>
      <c r="D318" s="2"/>
      <c r="E318" s="2"/>
    </row>
    <row r="319" spans="1:5" ht="14.25" customHeight="1" x14ac:dyDescent="0.25">
      <c r="A319" s="2"/>
      <c r="B319" s="2"/>
      <c r="C319" s="2"/>
      <c r="D319" s="2"/>
      <c r="E319" s="2"/>
    </row>
    <row r="320" spans="1:5" ht="14.25" customHeight="1" x14ac:dyDescent="0.25">
      <c r="A320" s="2"/>
      <c r="B320" s="2"/>
      <c r="C320" s="2"/>
      <c r="D320" s="2"/>
      <c r="E320" s="2"/>
    </row>
    <row r="321" spans="1:5" ht="14.25" customHeight="1" x14ac:dyDescent="0.25">
      <c r="A321" s="2"/>
      <c r="B321" s="2"/>
      <c r="C321" s="2"/>
      <c r="D321" s="2"/>
      <c r="E321" s="2"/>
    </row>
    <row r="322" spans="1:5" ht="14.25" customHeight="1" x14ac:dyDescent="0.25">
      <c r="A322" s="2"/>
      <c r="B322" s="2"/>
      <c r="C322" s="2"/>
      <c r="D322" s="2"/>
      <c r="E322" s="2"/>
    </row>
    <row r="323" spans="1:5" ht="14.25" customHeight="1" x14ac:dyDescent="0.25">
      <c r="A323" s="2"/>
      <c r="B323" s="2"/>
      <c r="C323" s="2"/>
      <c r="D323" s="2"/>
      <c r="E323" s="2"/>
    </row>
    <row r="324" spans="1:5" ht="14.25" customHeight="1" x14ac:dyDescent="0.25">
      <c r="A324" s="2"/>
      <c r="B324" s="2"/>
      <c r="C324" s="2"/>
      <c r="D324" s="2"/>
      <c r="E324" s="2"/>
    </row>
    <row r="325" spans="1:5" ht="14.25" customHeight="1" x14ac:dyDescent="0.25">
      <c r="A325" s="2"/>
      <c r="B325" s="2"/>
      <c r="C325" s="2"/>
      <c r="D325" s="2"/>
      <c r="E325" s="2"/>
    </row>
    <row r="326" spans="1:5" ht="14.25" customHeight="1" x14ac:dyDescent="0.25">
      <c r="A326" s="2"/>
      <c r="B326" s="2"/>
      <c r="C326" s="2"/>
      <c r="D326" s="2"/>
      <c r="E326" s="2"/>
    </row>
    <row r="327" spans="1:5" ht="14.25" customHeight="1" x14ac:dyDescent="0.25">
      <c r="A327" s="2"/>
      <c r="B327" s="2"/>
      <c r="C327" s="2"/>
      <c r="D327" s="2"/>
      <c r="E327" s="2"/>
    </row>
    <row r="328" spans="1:5" ht="14.25" customHeight="1" x14ac:dyDescent="0.25">
      <c r="A328" s="2"/>
      <c r="B328" s="2"/>
      <c r="C328" s="2"/>
      <c r="D328" s="2"/>
      <c r="E328" s="2"/>
    </row>
    <row r="329" spans="1:5" ht="14.25" customHeight="1" x14ac:dyDescent="0.25">
      <c r="A329" s="2"/>
      <c r="B329" s="2"/>
      <c r="C329" s="2"/>
      <c r="D329" s="2"/>
      <c r="E329" s="2"/>
    </row>
    <row r="330" spans="1:5" ht="14.25" customHeight="1" x14ac:dyDescent="0.25">
      <c r="A330" s="2"/>
      <c r="B330" s="2"/>
      <c r="C330" s="2"/>
      <c r="D330" s="2"/>
      <c r="E330" s="2"/>
    </row>
    <row r="331" spans="1:5" ht="14.25" customHeight="1" x14ac:dyDescent="0.25">
      <c r="A331" s="2"/>
      <c r="B331" s="2"/>
      <c r="C331" s="2"/>
      <c r="D331" s="2"/>
      <c r="E331" s="2"/>
    </row>
    <row r="332" spans="1:5" ht="14.25" customHeight="1" x14ac:dyDescent="0.25">
      <c r="A332" s="2"/>
      <c r="B332" s="2"/>
      <c r="C332" s="2"/>
      <c r="D332" s="2"/>
      <c r="E332" s="2"/>
    </row>
    <row r="333" spans="1:5" ht="14.25" customHeight="1" x14ac:dyDescent="0.25">
      <c r="A333" s="2"/>
      <c r="B333" s="2"/>
      <c r="C333" s="2"/>
      <c r="D333" s="2"/>
      <c r="E333" s="2"/>
    </row>
    <row r="334" spans="1:5" ht="14.25" customHeight="1" x14ac:dyDescent="0.25">
      <c r="A334" s="2"/>
      <c r="B334" s="2"/>
      <c r="C334" s="2"/>
      <c r="D334" s="2"/>
      <c r="E334" s="2"/>
    </row>
    <row r="335" spans="1:5" ht="14.25" customHeight="1" x14ac:dyDescent="0.25">
      <c r="A335" s="2"/>
      <c r="B335" s="2"/>
      <c r="C335" s="2"/>
      <c r="D335" s="2"/>
      <c r="E335" s="2"/>
    </row>
    <row r="336" spans="1:5" ht="14.25" customHeight="1" x14ac:dyDescent="0.25">
      <c r="A336" s="2"/>
      <c r="B336" s="2"/>
      <c r="C336" s="2"/>
      <c r="D336" s="2"/>
      <c r="E336" s="2"/>
    </row>
    <row r="337" spans="1:5" ht="14.25" customHeight="1" x14ac:dyDescent="0.25">
      <c r="A337" s="2"/>
      <c r="B337" s="2"/>
      <c r="C337" s="2"/>
      <c r="D337" s="2"/>
      <c r="E337" s="2"/>
    </row>
    <row r="338" spans="1:5" ht="14.25" customHeight="1" x14ac:dyDescent="0.25">
      <c r="A338" s="2"/>
      <c r="B338" s="2"/>
      <c r="C338" s="2"/>
      <c r="D338" s="2"/>
      <c r="E338" s="2"/>
    </row>
    <row r="339" spans="1:5" ht="14.25" customHeight="1" x14ac:dyDescent="0.25">
      <c r="A339" s="2"/>
      <c r="B339" s="2"/>
      <c r="C339" s="2"/>
      <c r="D339" s="2"/>
      <c r="E339" s="2"/>
    </row>
    <row r="340" spans="1:5" ht="14.25" customHeight="1" x14ac:dyDescent="0.25">
      <c r="A340" s="2"/>
      <c r="B340" s="2"/>
      <c r="C340" s="2"/>
      <c r="D340" s="2"/>
      <c r="E340" s="2"/>
    </row>
    <row r="341" spans="1:5" ht="14.25" customHeight="1" x14ac:dyDescent="0.25">
      <c r="A341" s="2"/>
      <c r="B341" s="2"/>
      <c r="C341" s="2"/>
      <c r="D341" s="2"/>
      <c r="E341" s="2"/>
    </row>
    <row r="342" spans="1:5" ht="14.25" customHeight="1" x14ac:dyDescent="0.25">
      <c r="A342" s="2"/>
      <c r="B342" s="2"/>
      <c r="C342" s="2"/>
      <c r="D342" s="2"/>
      <c r="E342" s="2"/>
    </row>
    <row r="343" spans="1:5" ht="14.25" customHeight="1" x14ac:dyDescent="0.25">
      <c r="A343" s="2"/>
      <c r="B343" s="2"/>
      <c r="C343" s="2"/>
      <c r="D343" s="2"/>
      <c r="E343" s="2"/>
    </row>
    <row r="344" spans="1:5" ht="14.25" customHeight="1" x14ac:dyDescent="0.25">
      <c r="A344" s="2"/>
      <c r="B344" s="2"/>
      <c r="C344" s="2"/>
      <c r="D344" s="2"/>
      <c r="E344" s="2"/>
    </row>
    <row r="345" spans="1:5" ht="14.25" customHeight="1" x14ac:dyDescent="0.25">
      <c r="A345" s="2"/>
      <c r="B345" s="2"/>
      <c r="C345" s="2"/>
      <c r="D345" s="2"/>
      <c r="E345" s="2"/>
    </row>
    <row r="346" spans="1:5" ht="14.25" customHeight="1" x14ac:dyDescent="0.25">
      <c r="A346" s="2"/>
      <c r="B346" s="2"/>
      <c r="C346" s="2"/>
      <c r="D346" s="2"/>
      <c r="E346" s="2"/>
    </row>
    <row r="347" spans="1:5" ht="14.25" customHeight="1" x14ac:dyDescent="0.25">
      <c r="A347" s="2"/>
      <c r="B347" s="2"/>
      <c r="C347" s="2"/>
      <c r="D347" s="2"/>
      <c r="E347" s="2"/>
    </row>
    <row r="348" spans="1:5" ht="14.25" customHeight="1" x14ac:dyDescent="0.25">
      <c r="A348" s="2"/>
      <c r="B348" s="2"/>
      <c r="C348" s="2"/>
      <c r="D348" s="2"/>
      <c r="E348" s="2"/>
    </row>
    <row r="349" spans="1:5" ht="14.25" customHeight="1" x14ac:dyDescent="0.25">
      <c r="A349" s="2"/>
      <c r="B349" s="2"/>
      <c r="C349" s="2"/>
      <c r="D349" s="2"/>
      <c r="E349" s="2"/>
    </row>
    <row r="350" spans="1:5" ht="14.25" customHeight="1" x14ac:dyDescent="0.25">
      <c r="A350" s="2"/>
      <c r="B350" s="2"/>
      <c r="C350" s="2"/>
      <c r="D350" s="2"/>
      <c r="E350" s="2"/>
    </row>
    <row r="351" spans="1:5" ht="14.25" customHeight="1" x14ac:dyDescent="0.25">
      <c r="A351" s="2"/>
      <c r="B351" s="2"/>
      <c r="C351" s="2"/>
      <c r="D351" s="2"/>
      <c r="E351" s="2"/>
    </row>
    <row r="352" spans="1:5" ht="14.25" customHeight="1" x14ac:dyDescent="0.25">
      <c r="A352" s="2"/>
      <c r="B352" s="2"/>
      <c r="C352" s="2"/>
      <c r="D352" s="2"/>
      <c r="E352" s="2"/>
    </row>
    <row r="353" spans="1:5" ht="14.25" customHeight="1" x14ac:dyDescent="0.25">
      <c r="A353" s="2"/>
      <c r="B353" s="2"/>
      <c r="C353" s="2"/>
      <c r="D353" s="2"/>
      <c r="E353" s="2"/>
    </row>
    <row r="354" spans="1:5" ht="14.25" customHeight="1" x14ac:dyDescent="0.25">
      <c r="A354" s="2"/>
      <c r="B354" s="2"/>
      <c r="C354" s="2"/>
      <c r="D354" s="2"/>
      <c r="E354" s="2"/>
    </row>
    <row r="355" spans="1:5" ht="14.25" customHeight="1" x14ac:dyDescent="0.25">
      <c r="A355" s="2"/>
      <c r="B355" s="2"/>
      <c r="C355" s="2"/>
      <c r="D355" s="2"/>
      <c r="E355" s="2"/>
    </row>
    <row r="356" spans="1:5" ht="14.25" customHeight="1" x14ac:dyDescent="0.25">
      <c r="A356" s="2"/>
      <c r="B356" s="2"/>
      <c r="C356" s="2"/>
      <c r="D356" s="2"/>
      <c r="E356" s="2"/>
    </row>
    <row r="357" spans="1:5" ht="14.25" customHeight="1" x14ac:dyDescent="0.25">
      <c r="A357" s="2"/>
      <c r="B357" s="2"/>
      <c r="C357" s="2"/>
      <c r="D357" s="2"/>
      <c r="E357" s="2"/>
    </row>
    <row r="358" spans="1:5" ht="14.25" customHeight="1" x14ac:dyDescent="0.25">
      <c r="A358" s="2"/>
      <c r="B358" s="2"/>
      <c r="C358" s="2"/>
      <c r="D358" s="2"/>
      <c r="E358" s="2"/>
    </row>
    <row r="359" spans="1:5" ht="14.25" customHeight="1" x14ac:dyDescent="0.25">
      <c r="A359" s="2"/>
      <c r="B359" s="2"/>
      <c r="C359" s="2"/>
      <c r="D359" s="2"/>
      <c r="E359" s="2"/>
    </row>
    <row r="360" spans="1:5" ht="14.25" customHeight="1" x14ac:dyDescent="0.25">
      <c r="A360" s="2"/>
      <c r="B360" s="2"/>
      <c r="C360" s="2"/>
      <c r="D360" s="2"/>
      <c r="E360" s="2"/>
    </row>
    <row r="361" spans="1:5" ht="14.25" customHeight="1" x14ac:dyDescent="0.25">
      <c r="A361" s="2"/>
      <c r="B361" s="2"/>
      <c r="C361" s="2"/>
      <c r="D361" s="2"/>
      <c r="E361" s="2"/>
    </row>
    <row r="362" spans="1:5" ht="14.25" customHeight="1" x14ac:dyDescent="0.25">
      <c r="A362" s="2"/>
      <c r="B362" s="2"/>
      <c r="C362" s="2"/>
      <c r="D362" s="2"/>
      <c r="E362" s="2"/>
    </row>
    <row r="363" spans="1:5" ht="14.25" customHeight="1" x14ac:dyDescent="0.25">
      <c r="A363" s="2"/>
      <c r="B363" s="2"/>
      <c r="C363" s="2"/>
      <c r="D363" s="2"/>
      <c r="E363" s="2"/>
    </row>
    <row r="364" spans="1:5" ht="14.25" customHeight="1" x14ac:dyDescent="0.25">
      <c r="A364" s="2"/>
      <c r="B364" s="2"/>
      <c r="C364" s="2"/>
      <c r="D364" s="2"/>
      <c r="E364" s="2"/>
    </row>
    <row r="365" spans="1:5" ht="14.25" customHeight="1" x14ac:dyDescent="0.25">
      <c r="A365" s="2"/>
      <c r="B365" s="2"/>
      <c r="C365" s="2"/>
      <c r="D365" s="2"/>
      <c r="E365" s="2"/>
    </row>
    <row r="366" spans="1:5" ht="14.25" customHeight="1" x14ac:dyDescent="0.25">
      <c r="A366" s="2"/>
      <c r="B366" s="2"/>
      <c r="C366" s="2"/>
      <c r="D366" s="2"/>
      <c r="E366" s="2"/>
    </row>
    <row r="367" spans="1:5" ht="14.25" customHeight="1" x14ac:dyDescent="0.25">
      <c r="A367" s="2"/>
      <c r="B367" s="2"/>
      <c r="C367" s="2"/>
      <c r="D367" s="2"/>
      <c r="E367" s="2"/>
    </row>
    <row r="368" spans="1:5" ht="14.25" customHeight="1" x14ac:dyDescent="0.25">
      <c r="A368" s="2"/>
      <c r="B368" s="2"/>
      <c r="C368" s="2"/>
      <c r="D368" s="2"/>
      <c r="E368" s="2"/>
    </row>
    <row r="369" spans="1:5" ht="14.25" customHeight="1" x14ac:dyDescent="0.25">
      <c r="A369" s="2"/>
      <c r="B369" s="2"/>
      <c r="C369" s="2"/>
      <c r="D369" s="2"/>
      <c r="E369" s="2"/>
    </row>
    <row r="370" spans="1:5" ht="14.25" customHeight="1" x14ac:dyDescent="0.25">
      <c r="A370" s="2"/>
      <c r="B370" s="2"/>
      <c r="C370" s="2"/>
      <c r="D370" s="2"/>
      <c r="E370" s="2"/>
    </row>
    <row r="371" spans="1:5" ht="14.25" customHeight="1" x14ac:dyDescent="0.25">
      <c r="A371" s="2"/>
      <c r="B371" s="2"/>
      <c r="C371" s="2"/>
      <c r="D371" s="2"/>
      <c r="E371" s="2"/>
    </row>
    <row r="372" spans="1:5" ht="14.25" customHeight="1" x14ac:dyDescent="0.25">
      <c r="A372" s="2"/>
      <c r="B372" s="2"/>
      <c r="C372" s="2"/>
      <c r="D372" s="2"/>
      <c r="E372" s="2"/>
    </row>
    <row r="373" spans="1:5" ht="14.25" customHeight="1" x14ac:dyDescent="0.25">
      <c r="A373" s="2"/>
      <c r="B373" s="2"/>
      <c r="C373" s="2"/>
      <c r="D373" s="2"/>
      <c r="E373" s="2"/>
    </row>
    <row r="374" spans="1:5" ht="14.25" customHeight="1" x14ac:dyDescent="0.25">
      <c r="A374" s="2"/>
      <c r="B374" s="2"/>
      <c r="C374" s="2"/>
      <c r="D374" s="2"/>
      <c r="E374" s="2"/>
    </row>
    <row r="375" spans="1:5" ht="14.25" customHeight="1" x14ac:dyDescent="0.25">
      <c r="A375" s="2"/>
      <c r="B375" s="2"/>
      <c r="C375" s="2"/>
      <c r="D375" s="2"/>
      <c r="E375" s="2"/>
    </row>
    <row r="376" spans="1:5" ht="14.25" customHeight="1" x14ac:dyDescent="0.25">
      <c r="A376" s="2"/>
      <c r="B376" s="2"/>
      <c r="C376" s="2"/>
      <c r="D376" s="2"/>
      <c r="E376" s="2"/>
    </row>
    <row r="377" spans="1:5" ht="14.25" customHeight="1" x14ac:dyDescent="0.25">
      <c r="A377" s="2"/>
      <c r="B377" s="2"/>
      <c r="C377" s="2"/>
      <c r="D377" s="2"/>
      <c r="E377" s="2"/>
    </row>
    <row r="378" spans="1:5" ht="14.25" customHeight="1" x14ac:dyDescent="0.25">
      <c r="A378" s="2"/>
      <c r="B378" s="2"/>
      <c r="C378" s="2"/>
      <c r="D378" s="2"/>
      <c r="E378" s="2"/>
    </row>
    <row r="379" spans="1:5" ht="14.25" customHeight="1" x14ac:dyDescent="0.25">
      <c r="A379" s="2"/>
      <c r="B379" s="2"/>
      <c r="C379" s="2"/>
      <c r="D379" s="2"/>
      <c r="E379" s="2"/>
    </row>
    <row r="380" spans="1:5" ht="14.25" customHeight="1" x14ac:dyDescent="0.25">
      <c r="A380" s="2"/>
      <c r="B380" s="2"/>
      <c r="C380" s="2"/>
      <c r="D380" s="2"/>
      <c r="E380" s="2"/>
    </row>
    <row r="381" spans="1:5" ht="14.25" customHeight="1" x14ac:dyDescent="0.25">
      <c r="A381" s="2"/>
      <c r="B381" s="2"/>
      <c r="C381" s="2"/>
      <c r="D381" s="2"/>
      <c r="E381" s="2"/>
    </row>
    <row r="382" spans="1:5" ht="14.25" customHeight="1" x14ac:dyDescent="0.25">
      <c r="A382" s="2"/>
      <c r="B382" s="2"/>
      <c r="C382" s="2"/>
      <c r="D382" s="2"/>
      <c r="E382" s="2"/>
    </row>
    <row r="383" spans="1:5" ht="14.25" customHeight="1" x14ac:dyDescent="0.25">
      <c r="A383" s="2"/>
      <c r="B383" s="2"/>
      <c r="C383" s="2"/>
      <c r="D383" s="2"/>
      <c r="E383" s="2"/>
    </row>
    <row r="384" spans="1:5" ht="14.25" customHeight="1" x14ac:dyDescent="0.25">
      <c r="A384" s="2"/>
      <c r="B384" s="2"/>
      <c r="C384" s="2"/>
      <c r="D384" s="2"/>
      <c r="E384" s="2"/>
    </row>
    <row r="385" spans="1:5" ht="14.25" customHeight="1" x14ac:dyDescent="0.25">
      <c r="A385" s="2"/>
      <c r="B385" s="2"/>
      <c r="C385" s="2"/>
      <c r="D385" s="2"/>
      <c r="E385" s="2"/>
    </row>
    <row r="386" spans="1:5" ht="14.25" customHeight="1" x14ac:dyDescent="0.25">
      <c r="A386" s="2"/>
      <c r="B386" s="2"/>
      <c r="C386" s="2"/>
      <c r="D386" s="2"/>
      <c r="E386" s="2"/>
    </row>
    <row r="387" spans="1:5" ht="14.25" customHeight="1" x14ac:dyDescent="0.25">
      <c r="A387" s="2"/>
      <c r="B387" s="2"/>
      <c r="C387" s="2"/>
      <c r="D387" s="2"/>
      <c r="E387" s="2"/>
    </row>
    <row r="388" spans="1:5" ht="14.25" customHeight="1" x14ac:dyDescent="0.25">
      <c r="A388" s="2"/>
      <c r="B388" s="2"/>
      <c r="C388" s="2"/>
      <c r="D388" s="2"/>
      <c r="E388" s="2"/>
    </row>
    <row r="389" spans="1:5" ht="14.25" customHeight="1" x14ac:dyDescent="0.25">
      <c r="A389" s="2"/>
      <c r="B389" s="2"/>
      <c r="C389" s="2"/>
      <c r="D389" s="2"/>
      <c r="E389" s="2"/>
    </row>
    <row r="390" spans="1:5" ht="14.25" customHeight="1" x14ac:dyDescent="0.25">
      <c r="A390" s="2"/>
      <c r="B390" s="2"/>
      <c r="C390" s="2"/>
      <c r="D390" s="2"/>
      <c r="E390" s="2"/>
    </row>
    <row r="391" spans="1:5" ht="14.25" customHeight="1" x14ac:dyDescent="0.25">
      <c r="A391" s="2"/>
      <c r="B391" s="2"/>
      <c r="C391" s="2"/>
      <c r="D391" s="2"/>
      <c r="E391" s="2"/>
    </row>
    <row r="392" spans="1:5" ht="14.25" customHeight="1" x14ac:dyDescent="0.25">
      <c r="A392" s="2"/>
      <c r="B392" s="2"/>
      <c r="C392" s="2"/>
      <c r="D392" s="2"/>
      <c r="E392" s="2"/>
    </row>
    <row r="393" spans="1:5" ht="14.25" customHeight="1" x14ac:dyDescent="0.25">
      <c r="A393" s="2"/>
      <c r="B393" s="2"/>
      <c r="C393" s="2"/>
      <c r="D393" s="2"/>
      <c r="E393" s="2"/>
    </row>
    <row r="394" spans="1:5" ht="14.25" customHeight="1" x14ac:dyDescent="0.25">
      <c r="A394" s="2"/>
      <c r="B394" s="2"/>
      <c r="C394" s="2"/>
      <c r="D394" s="2"/>
      <c r="E394" s="2"/>
    </row>
    <row r="395" spans="1:5" ht="14.25" customHeight="1" x14ac:dyDescent="0.25">
      <c r="A395" s="2"/>
      <c r="B395" s="2"/>
      <c r="C395" s="2"/>
      <c r="D395" s="2"/>
      <c r="E395" s="2"/>
    </row>
    <row r="396" spans="1:5" ht="14.25" customHeight="1" x14ac:dyDescent="0.25">
      <c r="A396" s="2"/>
      <c r="B396" s="2"/>
      <c r="C396" s="2"/>
      <c r="D396" s="2"/>
      <c r="E396" s="2"/>
    </row>
    <row r="397" spans="1:5" ht="14.25" customHeight="1" x14ac:dyDescent="0.25">
      <c r="A397" s="2"/>
      <c r="B397" s="2"/>
      <c r="C397" s="2"/>
      <c r="D397" s="2"/>
      <c r="E397" s="2"/>
    </row>
    <row r="398" spans="1:5" ht="14.25" customHeight="1" x14ac:dyDescent="0.25">
      <c r="A398" s="2"/>
      <c r="B398" s="2"/>
      <c r="C398" s="2"/>
      <c r="D398" s="2"/>
      <c r="E398" s="2"/>
    </row>
    <row r="399" spans="1:5" ht="14.25" customHeight="1" x14ac:dyDescent="0.25">
      <c r="A399" s="2"/>
      <c r="B399" s="2"/>
      <c r="C399" s="2"/>
      <c r="D399" s="2"/>
      <c r="E399" s="2"/>
    </row>
    <row r="400" spans="1:5" ht="14.25" customHeight="1" x14ac:dyDescent="0.25">
      <c r="A400" s="2"/>
      <c r="B400" s="2"/>
      <c r="C400" s="2"/>
      <c r="D400" s="2"/>
      <c r="E400" s="2"/>
    </row>
    <row r="401" spans="1:5" ht="14.25" customHeight="1" x14ac:dyDescent="0.25">
      <c r="A401" s="2"/>
      <c r="B401" s="2"/>
      <c r="C401" s="2"/>
      <c r="D401" s="2"/>
      <c r="E401" s="2"/>
    </row>
    <row r="402" spans="1:5" ht="14.25" customHeight="1" x14ac:dyDescent="0.25">
      <c r="A402" s="2"/>
      <c r="B402" s="2"/>
      <c r="C402" s="2"/>
      <c r="D402" s="2"/>
      <c r="E402" s="2"/>
    </row>
    <row r="403" spans="1:5" ht="14.25" customHeight="1" x14ac:dyDescent="0.25">
      <c r="A403" s="2"/>
      <c r="B403" s="2"/>
      <c r="C403" s="2"/>
      <c r="D403" s="2"/>
      <c r="E403" s="2"/>
    </row>
    <row r="404" spans="1:5" ht="14.25" customHeight="1" x14ac:dyDescent="0.25">
      <c r="A404" s="2"/>
      <c r="B404" s="2"/>
      <c r="C404" s="2"/>
      <c r="D404" s="2"/>
      <c r="E404" s="2"/>
    </row>
    <row r="405" spans="1:5" ht="14.25" customHeight="1" x14ac:dyDescent="0.25">
      <c r="A405" s="2"/>
      <c r="B405" s="2"/>
      <c r="C405" s="2"/>
      <c r="D405" s="2"/>
      <c r="E405" s="2"/>
    </row>
    <row r="406" spans="1:5" ht="14.25" customHeight="1" x14ac:dyDescent="0.25">
      <c r="A406" s="2"/>
      <c r="B406" s="2"/>
      <c r="C406" s="2"/>
      <c r="D406" s="2"/>
      <c r="E406" s="2"/>
    </row>
    <row r="407" spans="1:5" ht="14.25" customHeight="1" x14ac:dyDescent="0.25">
      <c r="A407" s="2"/>
      <c r="B407" s="2"/>
      <c r="C407" s="2"/>
      <c r="D407" s="2"/>
      <c r="E407" s="2"/>
    </row>
    <row r="408" spans="1:5" ht="14.25" customHeight="1" x14ac:dyDescent="0.25">
      <c r="A408" s="2"/>
      <c r="B408" s="2"/>
      <c r="C408" s="2"/>
      <c r="D408" s="2"/>
      <c r="E408" s="2"/>
    </row>
    <row r="409" spans="1:5" ht="14.25" customHeight="1" x14ac:dyDescent="0.25">
      <c r="A409" s="2"/>
      <c r="B409" s="2"/>
      <c r="C409" s="2"/>
      <c r="D409" s="2"/>
      <c r="E409" s="2"/>
    </row>
    <row r="410" spans="1:5" ht="14.25" customHeight="1" x14ac:dyDescent="0.25">
      <c r="A410" s="2"/>
      <c r="B410" s="2"/>
      <c r="C410" s="2"/>
      <c r="D410" s="2"/>
      <c r="E410" s="2"/>
    </row>
    <row r="411" spans="1:5" ht="14.25" customHeight="1" x14ac:dyDescent="0.25">
      <c r="A411" s="2"/>
      <c r="B411" s="2"/>
      <c r="C411" s="2"/>
      <c r="D411" s="2"/>
      <c r="E411" s="2"/>
    </row>
    <row r="412" spans="1:5" ht="14.25" customHeight="1" x14ac:dyDescent="0.25">
      <c r="A412" s="2"/>
      <c r="B412" s="2"/>
      <c r="C412" s="2"/>
      <c r="D412" s="2"/>
      <c r="E412" s="2"/>
    </row>
    <row r="413" spans="1:5" ht="14.25" customHeight="1" x14ac:dyDescent="0.25">
      <c r="A413" s="2"/>
      <c r="B413" s="2"/>
      <c r="C413" s="2"/>
      <c r="D413" s="2"/>
      <c r="E413" s="2"/>
    </row>
    <row r="414" spans="1:5" ht="14.25" customHeight="1" x14ac:dyDescent="0.25">
      <c r="A414" s="2"/>
      <c r="B414" s="2"/>
      <c r="C414" s="2"/>
      <c r="D414" s="2"/>
      <c r="E414" s="2"/>
    </row>
    <row r="415" spans="1:5" ht="14.25" customHeight="1" x14ac:dyDescent="0.25">
      <c r="A415" s="2"/>
      <c r="B415" s="2"/>
      <c r="C415" s="2"/>
      <c r="D415" s="2"/>
      <c r="E415" s="2"/>
    </row>
    <row r="416" spans="1:5" ht="14.25" customHeight="1" x14ac:dyDescent="0.25">
      <c r="A416" s="2"/>
      <c r="B416" s="2"/>
      <c r="C416" s="2"/>
      <c r="D416" s="2"/>
      <c r="E416" s="2"/>
    </row>
    <row r="417" spans="1:5" ht="14.25" customHeight="1" x14ac:dyDescent="0.25">
      <c r="A417" s="2"/>
      <c r="B417" s="2"/>
      <c r="C417" s="2"/>
      <c r="D417" s="2"/>
      <c r="E417" s="2"/>
    </row>
    <row r="418" spans="1:5" ht="14.25" customHeight="1" x14ac:dyDescent="0.25">
      <c r="A418" s="2"/>
      <c r="B418" s="2"/>
      <c r="C418" s="2"/>
      <c r="D418" s="2"/>
      <c r="E418" s="2"/>
    </row>
    <row r="419" spans="1:5" ht="14.25" customHeight="1" x14ac:dyDescent="0.25">
      <c r="A419" s="2"/>
      <c r="B419" s="2"/>
      <c r="C419" s="2"/>
      <c r="D419" s="2"/>
      <c r="E419" s="2"/>
    </row>
    <row r="420" spans="1:5" ht="14.25" customHeight="1" x14ac:dyDescent="0.25">
      <c r="A420" s="2"/>
      <c r="B420" s="2"/>
      <c r="C420" s="2"/>
      <c r="D420" s="2"/>
      <c r="E420" s="2"/>
    </row>
    <row r="421" spans="1:5" ht="14.25" customHeight="1" x14ac:dyDescent="0.25">
      <c r="A421" s="2"/>
      <c r="B421" s="2"/>
      <c r="C421" s="2"/>
      <c r="D421" s="2"/>
      <c r="E421" s="2"/>
    </row>
    <row r="422" spans="1:5" ht="14.25" customHeight="1" x14ac:dyDescent="0.25">
      <c r="A422" s="2"/>
      <c r="B422" s="2"/>
      <c r="C422" s="2"/>
      <c r="D422" s="2"/>
      <c r="E422" s="2"/>
    </row>
    <row r="423" spans="1:5" ht="14.25" customHeight="1" x14ac:dyDescent="0.25">
      <c r="A423" s="2"/>
      <c r="B423" s="2"/>
      <c r="C423" s="2"/>
      <c r="D423" s="2"/>
      <c r="E423" s="2"/>
    </row>
    <row r="424" spans="1:5" ht="14.25" customHeight="1" x14ac:dyDescent="0.25">
      <c r="A424" s="2"/>
      <c r="B424" s="2"/>
      <c r="C424" s="2"/>
      <c r="D424" s="2"/>
      <c r="E424" s="2"/>
    </row>
    <row r="425" spans="1:5" ht="14.25" customHeight="1" x14ac:dyDescent="0.25">
      <c r="A425" s="2"/>
      <c r="B425" s="2"/>
      <c r="C425" s="2"/>
      <c r="D425" s="2"/>
      <c r="E425" s="2"/>
    </row>
    <row r="426" spans="1:5" ht="14.25" customHeight="1" x14ac:dyDescent="0.25">
      <c r="A426" s="2"/>
      <c r="B426" s="2"/>
      <c r="C426" s="2"/>
      <c r="D426" s="2"/>
      <c r="E426" s="2"/>
    </row>
    <row r="427" spans="1:5" ht="14.25" customHeight="1" x14ac:dyDescent="0.25">
      <c r="A427" s="2"/>
      <c r="B427" s="2"/>
      <c r="C427" s="2"/>
      <c r="D427" s="2"/>
      <c r="E427" s="2"/>
    </row>
    <row r="428" spans="1:5" ht="14.25" customHeight="1" x14ac:dyDescent="0.25">
      <c r="A428" s="2"/>
      <c r="B428" s="2"/>
      <c r="C428" s="2"/>
      <c r="D428" s="2"/>
      <c r="E428" s="2"/>
    </row>
    <row r="429" spans="1:5" ht="14.25" customHeight="1" x14ac:dyDescent="0.25">
      <c r="A429" s="2"/>
      <c r="B429" s="2"/>
      <c r="C429" s="2"/>
      <c r="D429" s="2"/>
      <c r="E429" s="2"/>
    </row>
    <row r="430" spans="1:5" ht="14.25" customHeight="1" x14ac:dyDescent="0.25">
      <c r="A430" s="2"/>
      <c r="B430" s="2"/>
      <c r="C430" s="2"/>
      <c r="D430" s="2"/>
      <c r="E430" s="2"/>
    </row>
    <row r="431" spans="1:5" ht="14.25" customHeight="1" x14ac:dyDescent="0.25">
      <c r="A431" s="2"/>
      <c r="B431" s="2"/>
      <c r="C431" s="2"/>
      <c r="D431" s="2"/>
      <c r="E431" s="2"/>
    </row>
    <row r="432" spans="1:5" ht="14.25" customHeight="1" x14ac:dyDescent="0.25">
      <c r="A432" s="2"/>
      <c r="B432" s="2"/>
      <c r="C432" s="2"/>
      <c r="D432" s="2"/>
      <c r="E432" s="2"/>
    </row>
    <row r="433" spans="1:5" ht="14.25" customHeight="1" x14ac:dyDescent="0.25">
      <c r="A433" s="2"/>
      <c r="B433" s="2"/>
      <c r="C433" s="2"/>
      <c r="D433" s="2"/>
      <c r="E433" s="2"/>
    </row>
    <row r="434" spans="1:5" ht="14.25" customHeight="1" x14ac:dyDescent="0.25">
      <c r="A434" s="2"/>
      <c r="B434" s="2"/>
      <c r="C434" s="2"/>
      <c r="D434" s="2"/>
      <c r="E434" s="2"/>
    </row>
    <row r="435" spans="1:5" ht="14.25" customHeight="1" x14ac:dyDescent="0.25">
      <c r="A435" s="2"/>
      <c r="B435" s="2"/>
      <c r="C435" s="2"/>
      <c r="D435" s="2"/>
      <c r="E435" s="2"/>
    </row>
    <row r="436" spans="1:5" ht="14.25" customHeight="1" x14ac:dyDescent="0.25">
      <c r="A436" s="2"/>
      <c r="B436" s="2"/>
      <c r="C436" s="2"/>
      <c r="D436" s="2"/>
      <c r="E436" s="2"/>
    </row>
    <row r="437" spans="1:5" ht="14.25" customHeight="1" x14ac:dyDescent="0.25">
      <c r="A437" s="2"/>
      <c r="B437" s="2"/>
      <c r="C437" s="2"/>
      <c r="D437" s="2"/>
      <c r="E437" s="2"/>
    </row>
    <row r="438" spans="1:5" ht="14.25" customHeight="1" x14ac:dyDescent="0.25">
      <c r="A438" s="2"/>
      <c r="B438" s="2"/>
      <c r="C438" s="2"/>
      <c r="D438" s="2"/>
      <c r="E438" s="2"/>
    </row>
    <row r="439" spans="1:5" ht="14.25" customHeight="1" x14ac:dyDescent="0.25">
      <c r="A439" s="2"/>
      <c r="B439" s="2"/>
      <c r="C439" s="2"/>
      <c r="D439" s="2"/>
      <c r="E439" s="2"/>
    </row>
    <row r="440" spans="1:5" ht="14.25" customHeight="1" x14ac:dyDescent="0.25">
      <c r="A440" s="2"/>
      <c r="B440" s="2"/>
      <c r="C440" s="2"/>
      <c r="D440" s="2"/>
      <c r="E440" s="2"/>
    </row>
    <row r="441" spans="1:5" ht="14.25" customHeight="1" x14ac:dyDescent="0.25">
      <c r="A441" s="2"/>
      <c r="B441" s="2"/>
      <c r="C441" s="2"/>
      <c r="D441" s="2"/>
      <c r="E441" s="2"/>
    </row>
    <row r="442" spans="1:5" ht="14.25" customHeight="1" x14ac:dyDescent="0.25">
      <c r="A442" s="2"/>
      <c r="B442" s="2"/>
      <c r="C442" s="2"/>
      <c r="D442" s="2"/>
      <c r="E442" s="2"/>
    </row>
    <row r="443" spans="1:5" ht="14.25" customHeight="1" x14ac:dyDescent="0.25">
      <c r="A443" s="2"/>
      <c r="B443" s="2"/>
      <c r="C443" s="2"/>
      <c r="D443" s="2"/>
      <c r="E443" s="2"/>
    </row>
    <row r="444" spans="1:5" ht="14.25" customHeight="1" x14ac:dyDescent="0.25">
      <c r="A444" s="2"/>
      <c r="B444" s="2"/>
      <c r="C444" s="2"/>
      <c r="D444" s="2"/>
      <c r="E444" s="2"/>
    </row>
    <row r="445" spans="1:5" ht="14.25" customHeight="1" x14ac:dyDescent="0.25">
      <c r="A445" s="2"/>
      <c r="B445" s="2"/>
      <c r="C445" s="2"/>
      <c r="D445" s="2"/>
      <c r="E445" s="2"/>
    </row>
    <row r="446" spans="1:5" ht="14.25" customHeight="1" x14ac:dyDescent="0.25">
      <c r="A446" s="2"/>
      <c r="B446" s="2"/>
      <c r="C446" s="2"/>
      <c r="D446" s="2"/>
      <c r="E446" s="2"/>
    </row>
    <row r="447" spans="1:5" ht="14.25" customHeight="1" x14ac:dyDescent="0.25">
      <c r="A447" s="2"/>
      <c r="B447" s="2"/>
      <c r="C447" s="2"/>
      <c r="D447" s="2"/>
      <c r="E447" s="2"/>
    </row>
    <row r="448" spans="1:5" ht="14.25" customHeight="1" x14ac:dyDescent="0.25">
      <c r="A448" s="2"/>
      <c r="B448" s="2"/>
      <c r="C448" s="2"/>
      <c r="D448" s="2"/>
      <c r="E448" s="2"/>
    </row>
    <row r="449" spans="1:5" ht="14.25" customHeight="1" x14ac:dyDescent="0.25">
      <c r="A449" s="2"/>
      <c r="B449" s="2"/>
      <c r="C449" s="2"/>
      <c r="D449" s="2"/>
      <c r="E449" s="2"/>
    </row>
    <row r="450" spans="1:5" ht="14.25" customHeight="1" x14ac:dyDescent="0.25">
      <c r="A450" s="2"/>
      <c r="B450" s="2"/>
      <c r="C450" s="2"/>
      <c r="D450" s="2"/>
      <c r="E450" s="2"/>
    </row>
    <row r="451" spans="1:5" ht="14.25" customHeight="1" x14ac:dyDescent="0.25">
      <c r="A451" s="2"/>
      <c r="B451" s="2"/>
      <c r="C451" s="2"/>
      <c r="D451" s="2"/>
      <c r="E451" s="2"/>
    </row>
    <row r="452" spans="1:5" ht="14.25" customHeight="1" x14ac:dyDescent="0.25">
      <c r="A452" s="2"/>
      <c r="B452" s="2"/>
      <c r="C452" s="2"/>
      <c r="D452" s="2"/>
      <c r="E452" s="2"/>
    </row>
    <row r="453" spans="1:5" ht="14.25" customHeight="1" x14ac:dyDescent="0.25">
      <c r="A453" s="2"/>
      <c r="B453" s="2"/>
      <c r="C453" s="2"/>
      <c r="D453" s="2"/>
      <c r="E453" s="2"/>
    </row>
    <row r="454" spans="1:5" ht="14.25" customHeight="1" x14ac:dyDescent="0.25">
      <c r="A454" s="2"/>
      <c r="B454" s="2"/>
      <c r="C454" s="2"/>
      <c r="D454" s="2"/>
      <c r="E454" s="2"/>
    </row>
    <row r="455" spans="1:5" ht="14.25" customHeight="1" x14ac:dyDescent="0.25">
      <c r="A455" s="2"/>
      <c r="B455" s="2"/>
      <c r="C455" s="2"/>
      <c r="D455" s="2"/>
      <c r="E455" s="2"/>
    </row>
    <row r="456" spans="1:5" ht="14.25" customHeight="1" x14ac:dyDescent="0.25">
      <c r="A456" s="2"/>
      <c r="B456" s="2"/>
      <c r="C456" s="2"/>
      <c r="D456" s="2"/>
      <c r="E456" s="2"/>
    </row>
    <row r="457" spans="1:5" ht="14.25" customHeight="1" x14ac:dyDescent="0.25">
      <c r="A457" s="2"/>
      <c r="B457" s="2"/>
      <c r="C457" s="2"/>
      <c r="D457" s="2"/>
      <c r="E457" s="2"/>
    </row>
    <row r="458" spans="1:5" ht="14.25" customHeight="1" x14ac:dyDescent="0.25">
      <c r="A458" s="2"/>
      <c r="B458" s="2"/>
      <c r="C458" s="2"/>
      <c r="D458" s="2"/>
      <c r="E458" s="2"/>
    </row>
    <row r="459" spans="1:5" ht="14.25" customHeight="1" x14ac:dyDescent="0.25">
      <c r="A459" s="2"/>
      <c r="B459" s="2"/>
      <c r="C459" s="2"/>
      <c r="D459" s="2"/>
      <c r="E459" s="2"/>
    </row>
    <row r="460" spans="1:5" ht="14.25" customHeight="1" x14ac:dyDescent="0.25">
      <c r="A460" s="2"/>
      <c r="B460" s="2"/>
      <c r="C460" s="2"/>
      <c r="D460" s="2"/>
      <c r="E460" s="2"/>
    </row>
    <row r="461" spans="1:5" ht="14.25" customHeight="1" x14ac:dyDescent="0.25">
      <c r="A461" s="2"/>
      <c r="B461" s="2"/>
      <c r="C461" s="2"/>
      <c r="D461" s="2"/>
      <c r="E461" s="2"/>
    </row>
    <row r="462" spans="1:5" ht="14.25" customHeight="1" x14ac:dyDescent="0.25">
      <c r="A462" s="2"/>
      <c r="B462" s="2"/>
      <c r="C462" s="2"/>
      <c r="D462" s="2"/>
      <c r="E462" s="2"/>
    </row>
    <row r="463" spans="1:5" ht="14.25" customHeight="1" x14ac:dyDescent="0.25">
      <c r="A463" s="2"/>
      <c r="B463" s="2"/>
      <c r="C463" s="2"/>
      <c r="D463" s="2"/>
      <c r="E463" s="2"/>
    </row>
    <row r="464" spans="1:5" ht="14.25" customHeight="1" x14ac:dyDescent="0.25">
      <c r="A464" s="2"/>
      <c r="B464" s="2"/>
      <c r="C464" s="2"/>
      <c r="D464" s="2"/>
      <c r="E464" s="2"/>
    </row>
    <row r="465" spans="1:5" ht="14.25" customHeight="1" x14ac:dyDescent="0.25">
      <c r="A465" s="2"/>
      <c r="B465" s="2"/>
      <c r="C465" s="2"/>
      <c r="D465" s="2"/>
      <c r="E465" s="2"/>
    </row>
    <row r="466" spans="1:5" ht="14.25" customHeight="1" x14ac:dyDescent="0.25">
      <c r="A466" s="2"/>
      <c r="B466" s="2"/>
      <c r="C466" s="2"/>
      <c r="D466" s="2"/>
      <c r="E466" s="2"/>
    </row>
    <row r="467" spans="1:5" ht="14.25" customHeight="1" x14ac:dyDescent="0.25">
      <c r="A467" s="2"/>
      <c r="B467" s="2"/>
      <c r="C467" s="2"/>
      <c r="D467" s="2"/>
      <c r="E467" s="2"/>
    </row>
    <row r="468" spans="1:5" ht="14.25" customHeight="1" x14ac:dyDescent="0.25">
      <c r="A468" s="2"/>
      <c r="B468" s="2"/>
      <c r="C468" s="2"/>
      <c r="D468" s="2"/>
      <c r="E468" s="2"/>
    </row>
    <row r="469" spans="1:5" ht="14.25" customHeight="1" x14ac:dyDescent="0.25">
      <c r="A469" s="2"/>
      <c r="B469" s="2"/>
      <c r="C469" s="2"/>
      <c r="D469" s="2"/>
      <c r="E469" s="2"/>
    </row>
    <row r="470" spans="1:5" ht="14.25" customHeight="1" x14ac:dyDescent="0.25">
      <c r="A470" s="2"/>
      <c r="B470" s="2"/>
      <c r="C470" s="2"/>
      <c r="D470" s="2"/>
      <c r="E470" s="2"/>
    </row>
    <row r="471" spans="1:5" ht="14.25" customHeight="1" x14ac:dyDescent="0.25">
      <c r="A471" s="2"/>
      <c r="B471" s="2"/>
      <c r="C471" s="2"/>
      <c r="D471" s="2"/>
      <c r="E471" s="2"/>
    </row>
    <row r="472" spans="1:5" ht="14.25" customHeight="1" x14ac:dyDescent="0.25">
      <c r="A472" s="2"/>
      <c r="B472" s="2"/>
      <c r="C472" s="2"/>
      <c r="D472" s="2"/>
      <c r="E472" s="2"/>
    </row>
    <row r="473" spans="1:5" ht="14.25" customHeight="1" x14ac:dyDescent="0.25">
      <c r="A473" s="2"/>
      <c r="B473" s="2"/>
      <c r="C473" s="2"/>
      <c r="D473" s="2"/>
      <c r="E473" s="2"/>
    </row>
    <row r="474" spans="1:5" ht="14.25" customHeight="1" x14ac:dyDescent="0.25">
      <c r="A474" s="2"/>
      <c r="B474" s="2"/>
      <c r="C474" s="2"/>
      <c r="D474" s="2"/>
      <c r="E474" s="2"/>
    </row>
    <row r="475" spans="1:5" ht="14.25" customHeight="1" x14ac:dyDescent="0.25">
      <c r="A475" s="2"/>
      <c r="B475" s="2"/>
      <c r="C475" s="2"/>
      <c r="D475" s="2"/>
      <c r="E475" s="2"/>
    </row>
    <row r="476" spans="1:5" ht="14.25" customHeight="1" x14ac:dyDescent="0.25">
      <c r="A476" s="2"/>
      <c r="B476" s="2"/>
      <c r="C476" s="2"/>
      <c r="D476" s="2"/>
      <c r="E476" s="2"/>
    </row>
    <row r="477" spans="1:5" ht="14.25" customHeight="1" x14ac:dyDescent="0.25">
      <c r="A477" s="2"/>
      <c r="B477" s="2"/>
      <c r="C477" s="2"/>
      <c r="D477" s="2"/>
      <c r="E477" s="2"/>
    </row>
    <row r="478" spans="1:5" ht="14.25" customHeight="1" x14ac:dyDescent="0.25">
      <c r="A478" s="2"/>
      <c r="B478" s="2"/>
      <c r="C478" s="2"/>
      <c r="D478" s="2"/>
      <c r="E478" s="2"/>
    </row>
    <row r="479" spans="1:5" ht="14.25" customHeight="1" x14ac:dyDescent="0.25">
      <c r="A479" s="2"/>
      <c r="B479" s="2"/>
      <c r="C479" s="2"/>
      <c r="D479" s="2"/>
      <c r="E479" s="2"/>
    </row>
    <row r="480" spans="1:5" ht="14.25" customHeight="1" x14ac:dyDescent="0.25">
      <c r="A480" s="2"/>
      <c r="B480" s="2"/>
      <c r="C480" s="2"/>
      <c r="D480" s="2"/>
      <c r="E480" s="2"/>
    </row>
    <row r="481" spans="1:5" ht="14.25" customHeight="1" x14ac:dyDescent="0.25">
      <c r="A481" s="2"/>
      <c r="B481" s="2"/>
      <c r="C481" s="2"/>
      <c r="D481" s="2"/>
      <c r="E481" s="2"/>
    </row>
    <row r="482" spans="1:5" ht="14.25" customHeight="1" x14ac:dyDescent="0.25">
      <c r="A482" s="2"/>
      <c r="B482" s="2"/>
      <c r="C482" s="2"/>
      <c r="D482" s="2"/>
      <c r="E482" s="2"/>
    </row>
    <row r="483" spans="1:5" ht="14.25" customHeight="1" x14ac:dyDescent="0.25">
      <c r="A483" s="2"/>
      <c r="B483" s="2"/>
      <c r="C483" s="2"/>
      <c r="D483" s="2"/>
      <c r="E483" s="2"/>
    </row>
    <row r="484" spans="1:5" ht="14.25" customHeight="1" x14ac:dyDescent="0.25">
      <c r="A484" s="2"/>
      <c r="B484" s="2"/>
      <c r="C484" s="2"/>
      <c r="D484" s="2"/>
      <c r="E484" s="2"/>
    </row>
    <row r="485" spans="1:5" ht="14.25" customHeight="1" x14ac:dyDescent="0.25">
      <c r="A485" s="2"/>
      <c r="B485" s="2"/>
      <c r="C485" s="2"/>
      <c r="D485" s="2"/>
      <c r="E485" s="2"/>
    </row>
    <row r="486" spans="1:5" ht="14.25" customHeight="1" x14ac:dyDescent="0.25">
      <c r="A486" s="2"/>
      <c r="B486" s="2"/>
      <c r="C486" s="2"/>
      <c r="D486" s="2"/>
      <c r="E486" s="2"/>
    </row>
    <row r="487" spans="1:5" ht="14.25" customHeight="1" x14ac:dyDescent="0.25">
      <c r="A487" s="2"/>
      <c r="B487" s="2"/>
      <c r="C487" s="2"/>
      <c r="D487" s="2"/>
      <c r="E487" s="2"/>
    </row>
    <row r="488" spans="1:5" ht="14.25" customHeight="1" x14ac:dyDescent="0.25">
      <c r="A488" s="2"/>
      <c r="B488" s="2"/>
      <c r="C488" s="2"/>
      <c r="D488" s="2"/>
      <c r="E488" s="2"/>
    </row>
    <row r="489" spans="1:5" ht="14.25" customHeight="1" x14ac:dyDescent="0.25">
      <c r="A489" s="2"/>
      <c r="B489" s="2"/>
      <c r="C489" s="2"/>
      <c r="D489" s="2"/>
      <c r="E489" s="2"/>
    </row>
    <row r="490" spans="1:5" ht="14.25" customHeight="1" x14ac:dyDescent="0.25">
      <c r="A490" s="2"/>
      <c r="B490" s="2"/>
      <c r="C490" s="2"/>
      <c r="D490" s="2"/>
      <c r="E490" s="2"/>
    </row>
    <row r="491" spans="1:5" ht="14.25" customHeight="1" x14ac:dyDescent="0.25">
      <c r="A491" s="2"/>
      <c r="B491" s="2"/>
      <c r="C491" s="2"/>
      <c r="D491" s="2"/>
      <c r="E491" s="2"/>
    </row>
    <row r="492" spans="1:5" ht="14.25" customHeight="1" x14ac:dyDescent="0.25">
      <c r="A492" s="2"/>
      <c r="B492" s="2"/>
      <c r="C492" s="2"/>
      <c r="D492" s="2"/>
      <c r="E492" s="2"/>
    </row>
    <row r="493" spans="1:5" ht="14.25" customHeight="1" x14ac:dyDescent="0.25">
      <c r="A493" s="2"/>
      <c r="B493" s="2"/>
      <c r="C493" s="2"/>
      <c r="D493" s="2"/>
      <c r="E493" s="2"/>
    </row>
    <row r="494" spans="1:5" ht="14.25" customHeight="1" x14ac:dyDescent="0.25">
      <c r="A494" s="2"/>
      <c r="B494" s="2"/>
      <c r="C494" s="2"/>
      <c r="D494" s="2"/>
      <c r="E494" s="2"/>
    </row>
    <row r="495" spans="1:5" ht="14.25" customHeight="1" x14ac:dyDescent="0.25">
      <c r="A495" s="2"/>
      <c r="B495" s="2"/>
      <c r="C495" s="2"/>
      <c r="D495" s="2"/>
      <c r="E495" s="2"/>
    </row>
    <row r="496" spans="1:5" ht="14.25" customHeight="1" x14ac:dyDescent="0.25">
      <c r="A496" s="2"/>
      <c r="B496" s="2"/>
      <c r="C496" s="2"/>
      <c r="D496" s="2"/>
      <c r="E496" s="2"/>
    </row>
    <row r="497" spans="1:5" ht="14.25" customHeight="1" x14ac:dyDescent="0.25">
      <c r="A497" s="2"/>
      <c r="B497" s="2"/>
      <c r="C497" s="2"/>
      <c r="D497" s="2"/>
      <c r="E497" s="2"/>
    </row>
    <row r="498" spans="1:5" ht="14.25" customHeight="1" x14ac:dyDescent="0.25">
      <c r="A498" s="2"/>
      <c r="B498" s="2"/>
      <c r="C498" s="2"/>
      <c r="D498" s="2"/>
      <c r="E498" s="2"/>
    </row>
    <row r="499" spans="1:5" ht="14.25" customHeight="1" x14ac:dyDescent="0.25">
      <c r="A499" s="2"/>
      <c r="B499" s="2"/>
      <c r="C499" s="2"/>
      <c r="D499" s="2"/>
      <c r="E499" s="2"/>
    </row>
    <row r="500" spans="1:5" ht="14.25" customHeight="1" x14ac:dyDescent="0.25">
      <c r="A500" s="2"/>
      <c r="B500" s="2"/>
      <c r="C500" s="2"/>
      <c r="D500" s="2"/>
      <c r="E500" s="2"/>
    </row>
    <row r="501" spans="1:5" ht="14.25" customHeight="1" x14ac:dyDescent="0.25">
      <c r="A501" s="2"/>
      <c r="B501" s="2"/>
      <c r="C501" s="2"/>
      <c r="D501" s="2"/>
      <c r="E501" s="2"/>
    </row>
    <row r="502" spans="1:5" ht="14.25" customHeight="1" x14ac:dyDescent="0.25">
      <c r="A502" s="2"/>
      <c r="B502" s="2"/>
      <c r="C502" s="2"/>
      <c r="D502" s="2"/>
      <c r="E502" s="2"/>
    </row>
    <row r="503" spans="1:5" ht="14.25" customHeight="1" x14ac:dyDescent="0.25">
      <c r="A503" s="2"/>
      <c r="B503" s="2"/>
      <c r="C503" s="2"/>
      <c r="D503" s="2"/>
      <c r="E503" s="2"/>
    </row>
    <row r="504" spans="1:5" ht="14.25" customHeight="1" x14ac:dyDescent="0.25">
      <c r="A504" s="2"/>
      <c r="B504" s="2"/>
      <c r="C504" s="2"/>
      <c r="D504" s="2"/>
      <c r="E504" s="2"/>
    </row>
    <row r="505" spans="1:5" ht="14.25" customHeight="1" x14ac:dyDescent="0.25">
      <c r="A505" s="2"/>
      <c r="B505" s="2"/>
      <c r="C505" s="2"/>
      <c r="D505" s="2"/>
      <c r="E505" s="2"/>
    </row>
    <row r="506" spans="1:5" ht="14.25" customHeight="1" x14ac:dyDescent="0.25">
      <c r="A506" s="2"/>
      <c r="B506" s="2"/>
      <c r="C506" s="2"/>
      <c r="D506" s="2"/>
      <c r="E506" s="2"/>
    </row>
    <row r="507" spans="1:5" ht="14.25" customHeight="1" x14ac:dyDescent="0.25">
      <c r="A507" s="2"/>
      <c r="B507" s="2"/>
      <c r="C507" s="2"/>
      <c r="D507" s="2"/>
      <c r="E507" s="2"/>
    </row>
    <row r="508" spans="1:5" ht="14.25" customHeight="1" x14ac:dyDescent="0.25">
      <c r="A508" s="2"/>
      <c r="B508" s="2"/>
      <c r="C508" s="2"/>
      <c r="D508" s="2"/>
      <c r="E508" s="2"/>
    </row>
    <row r="509" spans="1:5" ht="14.25" customHeight="1" x14ac:dyDescent="0.25">
      <c r="A509" s="2"/>
      <c r="B509" s="2"/>
      <c r="C509" s="2"/>
      <c r="D509" s="2"/>
      <c r="E509" s="2"/>
    </row>
    <row r="510" spans="1:5" ht="14.25" customHeight="1" x14ac:dyDescent="0.25">
      <c r="A510" s="2"/>
      <c r="B510" s="2"/>
      <c r="C510" s="2"/>
      <c r="D510" s="2"/>
      <c r="E510" s="2"/>
    </row>
    <row r="511" spans="1:5" ht="14.25" customHeight="1" x14ac:dyDescent="0.25">
      <c r="A511" s="2"/>
      <c r="B511" s="2"/>
      <c r="C511" s="2"/>
      <c r="D511" s="2"/>
      <c r="E511" s="2"/>
    </row>
    <row r="512" spans="1:5" ht="14.25" customHeight="1" x14ac:dyDescent="0.25">
      <c r="A512" s="2"/>
      <c r="B512" s="2"/>
      <c r="C512" s="2"/>
      <c r="D512" s="2"/>
      <c r="E512" s="2"/>
    </row>
    <row r="513" spans="1:5" ht="14.25" customHeight="1" x14ac:dyDescent="0.25">
      <c r="A513" s="2"/>
      <c r="B513" s="2"/>
      <c r="C513" s="2"/>
      <c r="D513" s="2"/>
      <c r="E513" s="2"/>
    </row>
    <row r="514" spans="1:5" ht="14.25" customHeight="1" x14ac:dyDescent="0.25">
      <c r="A514" s="2"/>
      <c r="B514" s="2"/>
      <c r="C514" s="2"/>
      <c r="D514" s="2"/>
      <c r="E514" s="2"/>
    </row>
    <row r="515" spans="1:5" ht="14.25" customHeight="1" x14ac:dyDescent="0.25">
      <c r="A515" s="2"/>
      <c r="B515" s="2"/>
      <c r="C515" s="2"/>
      <c r="D515" s="2"/>
      <c r="E515" s="2"/>
    </row>
    <row r="516" spans="1:5" ht="14.25" customHeight="1" x14ac:dyDescent="0.25">
      <c r="A516" s="2"/>
      <c r="B516" s="2"/>
      <c r="C516" s="2"/>
      <c r="D516" s="2"/>
      <c r="E516" s="2"/>
    </row>
    <row r="517" spans="1:5" ht="14.25" customHeight="1" x14ac:dyDescent="0.25">
      <c r="A517" s="2"/>
      <c r="B517" s="2"/>
      <c r="C517" s="2"/>
      <c r="D517" s="2"/>
      <c r="E517" s="2"/>
    </row>
    <row r="518" spans="1:5" ht="14.25" customHeight="1" x14ac:dyDescent="0.25">
      <c r="A518" s="2"/>
      <c r="B518" s="2"/>
      <c r="C518" s="2"/>
      <c r="D518" s="2"/>
      <c r="E518" s="2"/>
    </row>
    <row r="519" spans="1:5" ht="14.25" customHeight="1" x14ac:dyDescent="0.25">
      <c r="A519" s="2"/>
      <c r="B519" s="2"/>
      <c r="C519" s="2"/>
      <c r="D519" s="2"/>
      <c r="E519" s="2"/>
    </row>
    <row r="520" spans="1:5" ht="14.25" customHeight="1" x14ac:dyDescent="0.25">
      <c r="A520" s="2"/>
      <c r="B520" s="2"/>
      <c r="C520" s="2"/>
      <c r="D520" s="2"/>
      <c r="E520" s="2"/>
    </row>
    <row r="521" spans="1:5" ht="14.25" customHeight="1" x14ac:dyDescent="0.25">
      <c r="A521" s="2"/>
      <c r="B521" s="2"/>
      <c r="C521" s="2"/>
      <c r="D521" s="2"/>
      <c r="E521" s="2"/>
    </row>
    <row r="522" spans="1:5" ht="14.25" customHeight="1" x14ac:dyDescent="0.25">
      <c r="A522" s="2"/>
      <c r="B522" s="2"/>
      <c r="C522" s="2"/>
      <c r="D522" s="2"/>
      <c r="E522" s="2"/>
    </row>
    <row r="523" spans="1:5" ht="14.25" customHeight="1" x14ac:dyDescent="0.25">
      <c r="A523" s="2"/>
      <c r="B523" s="2"/>
      <c r="C523" s="2"/>
      <c r="D523" s="2"/>
      <c r="E523" s="2"/>
    </row>
    <row r="524" spans="1:5" ht="14.25" customHeight="1" x14ac:dyDescent="0.25">
      <c r="A524" s="2"/>
      <c r="B524" s="2"/>
      <c r="C524" s="2"/>
      <c r="D524" s="2"/>
      <c r="E524" s="2"/>
    </row>
    <row r="525" spans="1:5" ht="14.25" customHeight="1" x14ac:dyDescent="0.25">
      <c r="A525" s="2"/>
      <c r="B525" s="2"/>
      <c r="C525" s="2"/>
      <c r="D525" s="2"/>
      <c r="E525" s="2"/>
    </row>
    <row r="526" spans="1:5" ht="14.25" customHeight="1" x14ac:dyDescent="0.25">
      <c r="A526" s="2"/>
      <c r="B526" s="2"/>
      <c r="C526" s="2"/>
      <c r="D526" s="2"/>
      <c r="E526" s="2"/>
    </row>
    <row r="527" spans="1:5" ht="14.25" customHeight="1" x14ac:dyDescent="0.25">
      <c r="A527" s="2"/>
      <c r="B527" s="2"/>
      <c r="C527" s="2"/>
      <c r="D527" s="2"/>
      <c r="E527" s="2"/>
    </row>
    <row r="528" spans="1:5" ht="14.25" customHeight="1" x14ac:dyDescent="0.25">
      <c r="A528" s="2"/>
      <c r="B528" s="2"/>
      <c r="C528" s="2"/>
      <c r="D528" s="2"/>
      <c r="E528" s="2"/>
    </row>
    <row r="529" spans="1:5" ht="14.25" customHeight="1" x14ac:dyDescent="0.25">
      <c r="A529" s="2"/>
      <c r="B529" s="2"/>
      <c r="C529" s="2"/>
      <c r="D529" s="2"/>
      <c r="E529" s="2"/>
    </row>
    <row r="530" spans="1:5" ht="14.25" customHeight="1" x14ac:dyDescent="0.25">
      <c r="A530" s="2"/>
      <c r="B530" s="2"/>
      <c r="C530" s="2"/>
      <c r="D530" s="2"/>
      <c r="E530" s="2"/>
    </row>
    <row r="531" spans="1:5" ht="14.25" customHeight="1" x14ac:dyDescent="0.25">
      <c r="A531" s="2"/>
      <c r="B531" s="2"/>
      <c r="C531" s="2"/>
      <c r="D531" s="2"/>
      <c r="E531" s="2"/>
    </row>
    <row r="532" spans="1:5" ht="14.25" customHeight="1" x14ac:dyDescent="0.25">
      <c r="A532" s="2"/>
      <c r="B532" s="2"/>
      <c r="C532" s="2"/>
      <c r="D532" s="2"/>
      <c r="E532" s="2"/>
    </row>
    <row r="533" spans="1:5" ht="14.25" customHeight="1" x14ac:dyDescent="0.25">
      <c r="A533" s="2"/>
      <c r="B533" s="2"/>
      <c r="C533" s="2"/>
      <c r="D533" s="2"/>
      <c r="E533" s="2"/>
    </row>
    <row r="534" spans="1:5" ht="14.25" customHeight="1" x14ac:dyDescent="0.25">
      <c r="A534" s="2"/>
      <c r="B534" s="2"/>
      <c r="C534" s="2"/>
      <c r="D534" s="2"/>
      <c r="E534" s="2"/>
    </row>
    <row r="535" spans="1:5" ht="14.25" customHeight="1" x14ac:dyDescent="0.25">
      <c r="A535" s="2"/>
      <c r="B535" s="2"/>
      <c r="C535" s="2"/>
      <c r="D535" s="2"/>
      <c r="E535" s="2"/>
    </row>
    <row r="536" spans="1:5" ht="14.25" customHeight="1" x14ac:dyDescent="0.25">
      <c r="A536" s="2"/>
      <c r="B536" s="2"/>
      <c r="C536" s="2"/>
      <c r="D536" s="2"/>
      <c r="E536" s="2"/>
    </row>
    <row r="537" spans="1:5" ht="14.25" customHeight="1" x14ac:dyDescent="0.25">
      <c r="A537" s="2"/>
      <c r="B537" s="2"/>
      <c r="C537" s="2"/>
      <c r="D537" s="2"/>
      <c r="E537" s="2"/>
    </row>
    <row r="538" spans="1:5" ht="14.25" customHeight="1" x14ac:dyDescent="0.25">
      <c r="A538" s="2"/>
      <c r="B538" s="2"/>
      <c r="C538" s="2"/>
      <c r="D538" s="2"/>
      <c r="E538" s="2"/>
    </row>
    <row r="539" spans="1:5" ht="14.25" customHeight="1" x14ac:dyDescent="0.25">
      <c r="A539" s="2"/>
      <c r="B539" s="2"/>
      <c r="C539" s="2"/>
      <c r="D539" s="2"/>
      <c r="E539" s="2"/>
    </row>
    <row r="540" spans="1:5" ht="14.25" customHeight="1" x14ac:dyDescent="0.25">
      <c r="A540" s="2"/>
      <c r="B540" s="2"/>
      <c r="C540" s="2"/>
      <c r="D540" s="2"/>
      <c r="E540" s="2"/>
    </row>
    <row r="541" spans="1:5" ht="14.25" customHeight="1" x14ac:dyDescent="0.25">
      <c r="A541" s="2"/>
      <c r="B541" s="2"/>
      <c r="C541" s="2"/>
      <c r="D541" s="2"/>
      <c r="E541" s="2"/>
    </row>
    <row r="542" spans="1:5" ht="14.25" customHeight="1" x14ac:dyDescent="0.25">
      <c r="A542" s="2"/>
      <c r="B542" s="2"/>
      <c r="C542" s="2"/>
      <c r="D542" s="2"/>
      <c r="E542" s="2"/>
    </row>
    <row r="543" spans="1:5" ht="14.25" customHeight="1" x14ac:dyDescent="0.25">
      <c r="A543" s="2"/>
      <c r="B543" s="2"/>
      <c r="C543" s="2"/>
      <c r="D543" s="2"/>
      <c r="E543" s="2"/>
    </row>
    <row r="544" spans="1:5" ht="14.25" customHeight="1" x14ac:dyDescent="0.25">
      <c r="A544" s="2"/>
      <c r="B544" s="2"/>
      <c r="C544" s="2"/>
      <c r="D544" s="2"/>
      <c r="E544" s="2"/>
    </row>
    <row r="545" spans="1:5" ht="14.25" customHeight="1" x14ac:dyDescent="0.25">
      <c r="A545" s="2"/>
      <c r="B545" s="2"/>
      <c r="C545" s="2"/>
      <c r="D545" s="2"/>
      <c r="E545" s="2"/>
    </row>
    <row r="546" spans="1:5" ht="14.25" customHeight="1" x14ac:dyDescent="0.25">
      <c r="A546" s="2"/>
      <c r="B546" s="2"/>
      <c r="C546" s="2"/>
      <c r="D546" s="2"/>
      <c r="E546" s="2"/>
    </row>
    <row r="547" spans="1:5" ht="14.25" customHeight="1" x14ac:dyDescent="0.25">
      <c r="A547" s="2"/>
      <c r="B547" s="2"/>
      <c r="C547" s="2"/>
      <c r="D547" s="2"/>
      <c r="E547" s="2"/>
    </row>
    <row r="548" spans="1:5" ht="14.25" customHeight="1" x14ac:dyDescent="0.25">
      <c r="A548" s="2"/>
      <c r="B548" s="2"/>
      <c r="C548" s="2"/>
      <c r="D548" s="2"/>
      <c r="E548" s="2"/>
    </row>
    <row r="549" spans="1:5" ht="14.25" customHeight="1" x14ac:dyDescent="0.25">
      <c r="A549" s="2"/>
      <c r="B549" s="2"/>
      <c r="C549" s="2"/>
      <c r="D549" s="2"/>
      <c r="E549" s="2"/>
    </row>
    <row r="550" spans="1:5" ht="14.25" customHeight="1" x14ac:dyDescent="0.25">
      <c r="A550" s="2"/>
      <c r="B550" s="2"/>
      <c r="C550" s="2"/>
      <c r="D550" s="2"/>
      <c r="E550" s="2"/>
    </row>
    <row r="551" spans="1:5" ht="14.25" customHeight="1" x14ac:dyDescent="0.25">
      <c r="A551" s="2"/>
      <c r="B551" s="2"/>
      <c r="C551" s="2"/>
      <c r="D551" s="2"/>
      <c r="E551" s="2"/>
    </row>
    <row r="552" spans="1:5" ht="14.25" customHeight="1" x14ac:dyDescent="0.25">
      <c r="A552" s="2"/>
      <c r="B552" s="2"/>
      <c r="C552" s="2"/>
      <c r="D552" s="2"/>
      <c r="E552" s="2"/>
    </row>
    <row r="553" spans="1:5" ht="14.25" customHeight="1" x14ac:dyDescent="0.25">
      <c r="A553" s="2"/>
      <c r="B553" s="2"/>
      <c r="C553" s="2"/>
      <c r="D553" s="2"/>
      <c r="E553" s="2"/>
    </row>
    <row r="554" spans="1:5" ht="14.25" customHeight="1" x14ac:dyDescent="0.25">
      <c r="A554" s="2"/>
      <c r="B554" s="2"/>
      <c r="C554" s="2"/>
      <c r="D554" s="2"/>
      <c r="E554" s="2"/>
    </row>
    <row r="555" spans="1:5" ht="14.25" customHeight="1" x14ac:dyDescent="0.25">
      <c r="A555" s="2"/>
      <c r="B555" s="2"/>
      <c r="C555" s="2"/>
      <c r="D555" s="2"/>
      <c r="E555" s="2"/>
    </row>
    <row r="556" spans="1:5" ht="14.25" customHeight="1" x14ac:dyDescent="0.25">
      <c r="A556" s="2"/>
      <c r="B556" s="2"/>
      <c r="C556" s="2"/>
      <c r="D556" s="2"/>
      <c r="E556" s="2"/>
    </row>
    <row r="557" spans="1:5" ht="14.25" customHeight="1" x14ac:dyDescent="0.25">
      <c r="A557" s="2"/>
      <c r="B557" s="2"/>
      <c r="C557" s="2"/>
      <c r="D557" s="2"/>
      <c r="E557" s="2"/>
    </row>
    <row r="558" spans="1:5" ht="14.25" customHeight="1" x14ac:dyDescent="0.25">
      <c r="A558" s="2"/>
      <c r="B558" s="2"/>
      <c r="C558" s="2"/>
      <c r="D558" s="2"/>
      <c r="E558" s="2"/>
    </row>
    <row r="559" spans="1:5" ht="14.25" customHeight="1" x14ac:dyDescent="0.25">
      <c r="A559" s="2"/>
      <c r="B559" s="2"/>
      <c r="C559" s="2"/>
      <c r="D559" s="2"/>
      <c r="E559" s="2"/>
    </row>
    <row r="560" spans="1:5" ht="14.25" customHeight="1" x14ac:dyDescent="0.25">
      <c r="A560" s="2"/>
      <c r="B560" s="2"/>
      <c r="C560" s="2"/>
      <c r="D560" s="2"/>
      <c r="E560" s="2"/>
    </row>
    <row r="561" spans="1:5" ht="14.25" customHeight="1" x14ac:dyDescent="0.25">
      <c r="A561" s="2"/>
      <c r="B561" s="2"/>
      <c r="C561" s="2"/>
      <c r="D561" s="2"/>
      <c r="E561" s="2"/>
    </row>
    <row r="562" spans="1:5" ht="14.25" customHeight="1" x14ac:dyDescent="0.25">
      <c r="A562" s="2"/>
      <c r="B562" s="2"/>
      <c r="C562" s="2"/>
      <c r="D562" s="2"/>
      <c r="E562" s="2"/>
    </row>
    <row r="563" spans="1:5" ht="14.25" customHeight="1" x14ac:dyDescent="0.25">
      <c r="A563" s="2"/>
      <c r="B563" s="2"/>
      <c r="C563" s="2"/>
      <c r="D563" s="2"/>
      <c r="E563" s="2"/>
    </row>
    <row r="564" spans="1:5" ht="14.25" customHeight="1" x14ac:dyDescent="0.25">
      <c r="A564" s="2"/>
      <c r="B564" s="2"/>
      <c r="C564" s="2"/>
      <c r="D564" s="2"/>
      <c r="E564" s="2"/>
    </row>
    <row r="565" spans="1:5" ht="14.25" customHeight="1" x14ac:dyDescent="0.25">
      <c r="A565" s="2"/>
      <c r="B565" s="2"/>
      <c r="C565" s="2"/>
      <c r="D565" s="2"/>
      <c r="E565" s="2"/>
    </row>
    <row r="566" spans="1:5" ht="14.25" customHeight="1" x14ac:dyDescent="0.25">
      <c r="A566" s="2"/>
      <c r="B566" s="2"/>
      <c r="C566" s="2"/>
      <c r="D566" s="2"/>
      <c r="E566" s="2"/>
    </row>
    <row r="567" spans="1:5" ht="14.25" customHeight="1" x14ac:dyDescent="0.25">
      <c r="A567" s="2"/>
      <c r="B567" s="2"/>
      <c r="C567" s="2"/>
      <c r="D567" s="2"/>
      <c r="E567" s="2"/>
    </row>
    <row r="568" spans="1:5" ht="14.25" customHeight="1" x14ac:dyDescent="0.25">
      <c r="A568" s="2"/>
      <c r="B568" s="2"/>
      <c r="C568" s="2"/>
      <c r="D568" s="2"/>
      <c r="E568" s="2"/>
    </row>
    <row r="569" spans="1:5" ht="14.25" customHeight="1" x14ac:dyDescent="0.25">
      <c r="A569" s="2"/>
      <c r="B569" s="2"/>
      <c r="C569" s="2"/>
      <c r="D569" s="2"/>
      <c r="E569" s="2"/>
    </row>
    <row r="570" spans="1:5" ht="14.25" customHeight="1" x14ac:dyDescent="0.25">
      <c r="A570" s="2"/>
      <c r="B570" s="2"/>
      <c r="C570" s="2"/>
      <c r="D570" s="2"/>
      <c r="E570" s="2"/>
    </row>
    <row r="571" spans="1:5" ht="14.25" customHeight="1" x14ac:dyDescent="0.25">
      <c r="A571" s="2"/>
      <c r="B571" s="2"/>
      <c r="C571" s="2"/>
      <c r="D571" s="2"/>
      <c r="E571" s="2"/>
    </row>
    <row r="572" spans="1:5" ht="14.25" customHeight="1" x14ac:dyDescent="0.25">
      <c r="A572" s="2"/>
      <c r="B572" s="2"/>
      <c r="C572" s="2"/>
      <c r="D572" s="2"/>
      <c r="E572" s="2"/>
    </row>
    <row r="573" spans="1:5" ht="14.25" customHeight="1" x14ac:dyDescent="0.25">
      <c r="A573" s="2"/>
      <c r="B573" s="2"/>
      <c r="C573" s="2"/>
      <c r="D573" s="2"/>
      <c r="E573" s="2"/>
    </row>
    <row r="574" spans="1:5" ht="14.25" customHeight="1" x14ac:dyDescent="0.25">
      <c r="A574" s="2"/>
      <c r="B574" s="2"/>
      <c r="C574" s="2"/>
      <c r="D574" s="2"/>
      <c r="E574" s="2"/>
    </row>
    <row r="575" spans="1:5" ht="14.25" customHeight="1" x14ac:dyDescent="0.25">
      <c r="A575" s="2"/>
      <c r="B575" s="2"/>
      <c r="C575" s="2"/>
      <c r="D575" s="2"/>
      <c r="E575" s="2"/>
    </row>
    <row r="576" spans="1:5" ht="14.25" customHeight="1" x14ac:dyDescent="0.25">
      <c r="A576" s="2"/>
      <c r="B576" s="2"/>
      <c r="C576" s="2"/>
      <c r="D576" s="2"/>
      <c r="E576" s="2"/>
    </row>
    <row r="577" spans="1:5" ht="14.25" customHeight="1" x14ac:dyDescent="0.25">
      <c r="A577" s="2"/>
      <c r="B577" s="2"/>
      <c r="C577" s="2"/>
      <c r="D577" s="2"/>
      <c r="E577" s="2"/>
    </row>
    <row r="578" spans="1:5" ht="14.25" customHeight="1" x14ac:dyDescent="0.25">
      <c r="A578" s="2"/>
      <c r="B578" s="2"/>
      <c r="C578" s="2"/>
      <c r="D578" s="2"/>
      <c r="E578" s="2"/>
    </row>
    <row r="579" spans="1:5" ht="14.25" customHeight="1" x14ac:dyDescent="0.25">
      <c r="A579" s="2"/>
      <c r="B579" s="2"/>
      <c r="C579" s="2"/>
      <c r="D579" s="2"/>
      <c r="E579" s="2"/>
    </row>
    <row r="580" spans="1:5" ht="14.25" customHeight="1" x14ac:dyDescent="0.25">
      <c r="A580" s="2"/>
      <c r="B580" s="2"/>
      <c r="C580" s="2"/>
      <c r="D580" s="2"/>
      <c r="E580" s="2"/>
    </row>
    <row r="581" spans="1:5" ht="14.25" customHeight="1" x14ac:dyDescent="0.25">
      <c r="A581" s="2"/>
      <c r="B581" s="2"/>
      <c r="C581" s="2"/>
      <c r="D581" s="2"/>
      <c r="E581" s="2"/>
    </row>
    <row r="582" spans="1:5" ht="14.25" customHeight="1" x14ac:dyDescent="0.25">
      <c r="A582" s="2"/>
      <c r="B582" s="2"/>
      <c r="C582" s="2"/>
      <c r="D582" s="2"/>
      <c r="E582" s="2"/>
    </row>
    <row r="583" spans="1:5" ht="14.25" customHeight="1" x14ac:dyDescent="0.25">
      <c r="A583" s="2"/>
      <c r="B583" s="2"/>
      <c r="C583" s="2"/>
      <c r="D583" s="2"/>
      <c r="E583" s="2"/>
    </row>
    <row r="584" spans="1:5" ht="14.25" customHeight="1" x14ac:dyDescent="0.25">
      <c r="A584" s="2"/>
      <c r="B584" s="2"/>
      <c r="C584" s="2"/>
      <c r="D584" s="2"/>
      <c r="E584" s="2"/>
    </row>
    <row r="585" spans="1:5" ht="14.25" customHeight="1" x14ac:dyDescent="0.25">
      <c r="A585" s="2"/>
      <c r="B585" s="2"/>
      <c r="C585" s="2"/>
      <c r="D585" s="2"/>
      <c r="E585" s="2"/>
    </row>
    <row r="586" spans="1:5" ht="14.25" customHeight="1" x14ac:dyDescent="0.25">
      <c r="A586" s="2"/>
      <c r="B586" s="2"/>
      <c r="C586" s="2"/>
      <c r="D586" s="2"/>
      <c r="E586" s="2"/>
    </row>
    <row r="587" spans="1:5" ht="14.25" customHeight="1" x14ac:dyDescent="0.25">
      <c r="A587" s="2"/>
      <c r="B587" s="2"/>
      <c r="C587" s="2"/>
      <c r="D587" s="2"/>
      <c r="E587" s="2"/>
    </row>
    <row r="588" spans="1:5" ht="14.25" customHeight="1" x14ac:dyDescent="0.25">
      <c r="A588" s="2"/>
      <c r="B588" s="2"/>
      <c r="C588" s="2"/>
      <c r="D588" s="2"/>
      <c r="E588" s="2"/>
    </row>
    <row r="589" spans="1:5" ht="14.25" customHeight="1" x14ac:dyDescent="0.25">
      <c r="A589" s="2"/>
      <c r="B589" s="2"/>
      <c r="C589" s="2"/>
      <c r="D589" s="2"/>
      <c r="E589" s="2"/>
    </row>
    <row r="590" spans="1:5" ht="14.25" customHeight="1" x14ac:dyDescent="0.25">
      <c r="A590" s="2"/>
      <c r="B590" s="2"/>
      <c r="C590" s="2"/>
      <c r="D590" s="2"/>
      <c r="E590" s="2"/>
    </row>
    <row r="591" spans="1:5" ht="14.25" customHeight="1" x14ac:dyDescent="0.25">
      <c r="A591" s="2"/>
      <c r="B591" s="2"/>
      <c r="C591" s="2"/>
      <c r="D591" s="2"/>
      <c r="E591" s="2"/>
    </row>
    <row r="592" spans="1:5" ht="14.25" customHeight="1" x14ac:dyDescent="0.25">
      <c r="A592" s="2"/>
      <c r="B592" s="2"/>
      <c r="C592" s="2"/>
      <c r="D592" s="2"/>
      <c r="E592" s="2"/>
    </row>
    <row r="593" spans="1:5" ht="14.25" customHeight="1" x14ac:dyDescent="0.25">
      <c r="A593" s="2"/>
      <c r="B593" s="2"/>
      <c r="C593" s="2"/>
      <c r="D593" s="2"/>
      <c r="E593" s="2"/>
    </row>
    <row r="594" spans="1:5" ht="14.25" customHeight="1" x14ac:dyDescent="0.25">
      <c r="A594" s="2"/>
      <c r="B594" s="2"/>
      <c r="C594" s="2"/>
      <c r="D594" s="2"/>
      <c r="E594" s="2"/>
    </row>
    <row r="595" spans="1:5" ht="14.25" customHeight="1" x14ac:dyDescent="0.25">
      <c r="A595" s="2"/>
      <c r="B595" s="2"/>
      <c r="C595" s="2"/>
      <c r="D595" s="2"/>
      <c r="E595" s="2"/>
    </row>
    <row r="596" spans="1:5" ht="14.25" customHeight="1" x14ac:dyDescent="0.25">
      <c r="A596" s="2"/>
      <c r="B596" s="2"/>
      <c r="C596" s="2"/>
      <c r="D596" s="2"/>
      <c r="E596" s="2"/>
    </row>
    <row r="597" spans="1:5" ht="14.25" customHeight="1" x14ac:dyDescent="0.25">
      <c r="A597" s="2"/>
      <c r="B597" s="2"/>
      <c r="C597" s="2"/>
      <c r="D597" s="2"/>
      <c r="E597" s="2"/>
    </row>
    <row r="598" spans="1:5" ht="14.25" customHeight="1" x14ac:dyDescent="0.25">
      <c r="A598" s="2"/>
      <c r="B598" s="2"/>
      <c r="C598" s="2"/>
      <c r="D598" s="2"/>
      <c r="E598" s="2"/>
    </row>
    <row r="599" spans="1:5" ht="14.25" customHeight="1" x14ac:dyDescent="0.25">
      <c r="A599" s="2"/>
      <c r="B599" s="2"/>
      <c r="C599" s="2"/>
      <c r="D599" s="2"/>
      <c r="E599" s="2"/>
    </row>
    <row r="600" spans="1:5" ht="14.25" customHeight="1" x14ac:dyDescent="0.25">
      <c r="A600" s="2"/>
      <c r="B600" s="2"/>
      <c r="C600" s="2"/>
      <c r="D600" s="2"/>
      <c r="E600" s="2"/>
    </row>
    <row r="601" spans="1:5" ht="14.25" customHeight="1" x14ac:dyDescent="0.25">
      <c r="A601" s="2"/>
      <c r="B601" s="2"/>
      <c r="C601" s="2"/>
      <c r="D601" s="2"/>
      <c r="E601" s="2"/>
    </row>
    <row r="602" spans="1:5" ht="14.25" customHeight="1" x14ac:dyDescent="0.25">
      <c r="A602" s="2"/>
      <c r="B602" s="2"/>
      <c r="C602" s="2"/>
      <c r="D602" s="2"/>
      <c r="E602" s="2"/>
    </row>
    <row r="603" spans="1:5" ht="14.25" customHeight="1" x14ac:dyDescent="0.25">
      <c r="A603" s="2"/>
      <c r="B603" s="2"/>
      <c r="C603" s="2"/>
      <c r="D603" s="2"/>
      <c r="E603" s="2"/>
    </row>
    <row r="604" spans="1:5" ht="14.25" customHeight="1" x14ac:dyDescent="0.25">
      <c r="A604" s="2"/>
      <c r="B604" s="2"/>
      <c r="C604" s="2"/>
      <c r="D604" s="2"/>
      <c r="E604" s="2"/>
    </row>
    <row r="605" spans="1:5" ht="14.25" customHeight="1" x14ac:dyDescent="0.25">
      <c r="A605" s="2"/>
      <c r="B605" s="2"/>
      <c r="C605" s="2"/>
      <c r="D605" s="2"/>
      <c r="E605" s="2"/>
    </row>
    <row r="606" spans="1:5" ht="14.25" customHeight="1" x14ac:dyDescent="0.25">
      <c r="A606" s="2"/>
      <c r="B606" s="2"/>
      <c r="C606" s="2"/>
      <c r="D606" s="2"/>
      <c r="E606" s="2"/>
    </row>
    <row r="607" spans="1:5" ht="14.25" customHeight="1" x14ac:dyDescent="0.25">
      <c r="A607" s="2"/>
      <c r="B607" s="2"/>
      <c r="C607" s="2"/>
      <c r="D607" s="2"/>
      <c r="E607" s="2"/>
    </row>
    <row r="608" spans="1:5" ht="14.25" customHeight="1" x14ac:dyDescent="0.25">
      <c r="A608" s="2"/>
      <c r="B608" s="2"/>
      <c r="C608" s="2"/>
      <c r="D608" s="2"/>
      <c r="E608" s="2"/>
    </row>
    <row r="609" spans="1:5" ht="14.25" customHeight="1" x14ac:dyDescent="0.25">
      <c r="A609" s="2"/>
      <c r="B609" s="2"/>
      <c r="C609" s="2"/>
      <c r="D609" s="2"/>
      <c r="E609" s="2"/>
    </row>
    <row r="610" spans="1:5" ht="14.25" customHeight="1" x14ac:dyDescent="0.25">
      <c r="A610" s="2"/>
      <c r="B610" s="2"/>
      <c r="C610" s="2"/>
      <c r="D610" s="2"/>
      <c r="E610" s="2"/>
    </row>
    <row r="611" spans="1:5" ht="14.25" customHeight="1" x14ac:dyDescent="0.25">
      <c r="A611" s="2"/>
      <c r="B611" s="2"/>
      <c r="C611" s="2"/>
      <c r="D611" s="2"/>
      <c r="E611" s="2"/>
    </row>
    <row r="612" spans="1:5" ht="14.25" customHeight="1" x14ac:dyDescent="0.25">
      <c r="A612" s="2"/>
      <c r="B612" s="2"/>
      <c r="C612" s="2"/>
      <c r="D612" s="2"/>
      <c r="E612" s="2"/>
    </row>
    <row r="613" spans="1:5" ht="14.25" customHeight="1" x14ac:dyDescent="0.25">
      <c r="A613" s="2"/>
      <c r="B613" s="2"/>
      <c r="C613" s="2"/>
      <c r="D613" s="2"/>
      <c r="E613" s="2"/>
    </row>
    <row r="614" spans="1:5" ht="14.25" customHeight="1" x14ac:dyDescent="0.25">
      <c r="A614" s="2"/>
      <c r="B614" s="2"/>
      <c r="C614" s="2"/>
      <c r="D614" s="2"/>
      <c r="E614" s="2"/>
    </row>
    <row r="615" spans="1:5" ht="14.25" customHeight="1" x14ac:dyDescent="0.25">
      <c r="A615" s="2"/>
      <c r="B615" s="2"/>
      <c r="C615" s="2"/>
      <c r="D615" s="2"/>
      <c r="E615" s="2"/>
    </row>
    <row r="616" spans="1:5" ht="14.25" customHeight="1" x14ac:dyDescent="0.25">
      <c r="A616" s="2"/>
      <c r="B616" s="2"/>
      <c r="C616" s="2"/>
      <c r="D616" s="2"/>
      <c r="E616" s="2"/>
    </row>
    <row r="617" spans="1:5" ht="14.25" customHeight="1" x14ac:dyDescent="0.25">
      <c r="A617" s="2"/>
      <c r="B617" s="2"/>
      <c r="C617" s="2"/>
      <c r="D617" s="2"/>
      <c r="E617" s="2"/>
    </row>
    <row r="618" spans="1:5" ht="14.25" customHeight="1" x14ac:dyDescent="0.25">
      <c r="A618" s="2"/>
      <c r="B618" s="2"/>
      <c r="C618" s="2"/>
      <c r="D618" s="2"/>
      <c r="E618" s="2"/>
    </row>
    <row r="619" spans="1:5" ht="14.25" customHeight="1" x14ac:dyDescent="0.25">
      <c r="A619" s="2"/>
      <c r="B619" s="2"/>
      <c r="C619" s="2"/>
      <c r="D619" s="2"/>
      <c r="E619" s="2"/>
    </row>
    <row r="620" spans="1:5" ht="14.25" customHeight="1" x14ac:dyDescent="0.25">
      <c r="A620" s="2"/>
      <c r="B620" s="2"/>
      <c r="C620" s="2"/>
      <c r="D620" s="2"/>
      <c r="E620" s="2"/>
    </row>
    <row r="621" spans="1:5" ht="14.25" customHeight="1" x14ac:dyDescent="0.25">
      <c r="A621" s="2"/>
      <c r="B621" s="2"/>
      <c r="C621" s="2"/>
      <c r="D621" s="2"/>
      <c r="E621" s="2"/>
    </row>
    <row r="622" spans="1:5" ht="14.25" customHeight="1" x14ac:dyDescent="0.25">
      <c r="A622" s="2"/>
      <c r="B622" s="2"/>
      <c r="C622" s="2"/>
      <c r="D622" s="2"/>
      <c r="E622" s="2"/>
    </row>
    <row r="623" spans="1:5" ht="14.25" customHeight="1" x14ac:dyDescent="0.25">
      <c r="A623" s="2"/>
      <c r="B623" s="2"/>
      <c r="C623" s="2"/>
      <c r="D623" s="2"/>
      <c r="E623" s="2"/>
    </row>
    <row r="624" spans="1:5" ht="14.25" customHeight="1" x14ac:dyDescent="0.25">
      <c r="A624" s="2"/>
      <c r="B624" s="2"/>
      <c r="C624" s="2"/>
      <c r="D624" s="2"/>
      <c r="E624" s="2"/>
    </row>
    <row r="625" spans="1:5" ht="14.25" customHeight="1" x14ac:dyDescent="0.25">
      <c r="A625" s="2"/>
      <c r="B625" s="2"/>
      <c r="C625" s="2"/>
      <c r="D625" s="2"/>
      <c r="E625" s="2"/>
    </row>
    <row r="626" spans="1:5" ht="14.25" customHeight="1" x14ac:dyDescent="0.25">
      <c r="A626" s="2"/>
      <c r="B626" s="2"/>
      <c r="C626" s="2"/>
      <c r="D626" s="2"/>
      <c r="E626" s="2"/>
    </row>
    <row r="627" spans="1:5" ht="14.25" customHeight="1" x14ac:dyDescent="0.25">
      <c r="A627" s="2"/>
      <c r="B627" s="2"/>
      <c r="C627" s="2"/>
      <c r="D627" s="2"/>
      <c r="E627" s="2"/>
    </row>
    <row r="628" spans="1:5" ht="14.25" customHeight="1" x14ac:dyDescent="0.25">
      <c r="A628" s="2"/>
      <c r="B628" s="2"/>
      <c r="C628" s="2"/>
      <c r="D628" s="2"/>
      <c r="E628" s="2"/>
    </row>
    <row r="629" spans="1:5" ht="14.25" customHeight="1" x14ac:dyDescent="0.25">
      <c r="A629" s="2"/>
      <c r="B629" s="2"/>
      <c r="C629" s="2"/>
      <c r="D629" s="2"/>
      <c r="E629" s="2"/>
    </row>
    <row r="630" spans="1:5" ht="14.25" customHeight="1" x14ac:dyDescent="0.25">
      <c r="A630" s="2"/>
      <c r="B630" s="2"/>
      <c r="C630" s="2"/>
      <c r="D630" s="2"/>
      <c r="E630" s="2"/>
    </row>
    <row r="631" spans="1:5" ht="14.25" customHeight="1" x14ac:dyDescent="0.25">
      <c r="A631" s="2"/>
      <c r="B631" s="2"/>
      <c r="C631" s="2"/>
      <c r="D631" s="2"/>
      <c r="E631" s="2"/>
    </row>
    <row r="632" spans="1:5" ht="14.25" customHeight="1" x14ac:dyDescent="0.25">
      <c r="A632" s="2"/>
      <c r="B632" s="2"/>
      <c r="C632" s="2"/>
      <c r="D632" s="2"/>
      <c r="E632" s="2"/>
    </row>
    <row r="633" spans="1:5" ht="14.25" customHeight="1" x14ac:dyDescent="0.25">
      <c r="A633" s="2"/>
      <c r="B633" s="2"/>
      <c r="C633" s="2"/>
      <c r="D633" s="2"/>
      <c r="E633" s="2"/>
    </row>
    <row r="634" spans="1:5" ht="14.25" customHeight="1" x14ac:dyDescent="0.25">
      <c r="A634" s="2"/>
      <c r="B634" s="2"/>
      <c r="C634" s="2"/>
      <c r="D634" s="2"/>
      <c r="E634" s="2"/>
    </row>
    <row r="635" spans="1:5" ht="14.25" customHeight="1" x14ac:dyDescent="0.25">
      <c r="A635" s="2"/>
      <c r="B635" s="2"/>
      <c r="C635" s="2"/>
      <c r="D635" s="2"/>
      <c r="E635" s="2"/>
    </row>
    <row r="636" spans="1:5" ht="14.25" customHeight="1" x14ac:dyDescent="0.25">
      <c r="A636" s="2"/>
      <c r="B636" s="2"/>
      <c r="C636" s="2"/>
      <c r="D636" s="2"/>
      <c r="E636" s="2"/>
    </row>
    <row r="637" spans="1:5" ht="14.25" customHeight="1" x14ac:dyDescent="0.25">
      <c r="A637" s="2"/>
      <c r="B637" s="2"/>
      <c r="C637" s="2"/>
      <c r="D637" s="2"/>
      <c r="E637" s="2"/>
    </row>
    <row r="638" spans="1:5" ht="14.25" customHeight="1" x14ac:dyDescent="0.25">
      <c r="A638" s="2"/>
      <c r="B638" s="2"/>
      <c r="C638" s="2"/>
      <c r="D638" s="2"/>
      <c r="E638" s="2"/>
    </row>
    <row r="639" spans="1:5" ht="14.25" customHeight="1" x14ac:dyDescent="0.25">
      <c r="A639" s="2"/>
      <c r="B639" s="2"/>
      <c r="C639" s="2"/>
      <c r="D639" s="2"/>
      <c r="E639" s="2"/>
    </row>
    <row r="640" spans="1:5" ht="14.25" customHeight="1" x14ac:dyDescent="0.25">
      <c r="A640" s="2"/>
      <c r="B640" s="2"/>
      <c r="C640" s="2"/>
      <c r="D640" s="2"/>
      <c r="E640" s="2"/>
    </row>
    <row r="641" spans="1:5" ht="14.25" customHeight="1" x14ac:dyDescent="0.25">
      <c r="A641" s="2"/>
      <c r="B641" s="2"/>
      <c r="C641" s="2"/>
      <c r="D641" s="2"/>
      <c r="E641" s="2"/>
    </row>
    <row r="642" spans="1:5" ht="14.25" customHeight="1" x14ac:dyDescent="0.25">
      <c r="A642" s="2"/>
      <c r="B642" s="2"/>
      <c r="C642" s="2"/>
      <c r="D642" s="2"/>
      <c r="E642" s="2"/>
    </row>
    <row r="643" spans="1:5" ht="14.25" customHeight="1" x14ac:dyDescent="0.25">
      <c r="A643" s="2"/>
      <c r="B643" s="2"/>
      <c r="C643" s="2"/>
      <c r="D643" s="2"/>
      <c r="E643" s="2"/>
    </row>
    <row r="644" spans="1:5" ht="14.25" customHeight="1" x14ac:dyDescent="0.25">
      <c r="A644" s="2"/>
      <c r="B644" s="2"/>
      <c r="C644" s="2"/>
      <c r="D644" s="2"/>
      <c r="E644" s="2"/>
    </row>
    <row r="645" spans="1:5" ht="14.25" customHeight="1" x14ac:dyDescent="0.25">
      <c r="A645" s="2"/>
      <c r="B645" s="2"/>
      <c r="C645" s="2"/>
      <c r="D645" s="2"/>
      <c r="E645" s="2"/>
    </row>
    <row r="646" spans="1:5" ht="14.25" customHeight="1" x14ac:dyDescent="0.25">
      <c r="A646" s="2"/>
      <c r="B646" s="2"/>
      <c r="C646" s="2"/>
      <c r="D646" s="2"/>
      <c r="E646" s="2"/>
    </row>
    <row r="647" spans="1:5" ht="14.25" customHeight="1" x14ac:dyDescent="0.25">
      <c r="A647" s="2"/>
      <c r="B647" s="2"/>
      <c r="C647" s="2"/>
      <c r="D647" s="2"/>
      <c r="E647" s="2"/>
    </row>
    <row r="648" spans="1:5" ht="14.25" customHeight="1" x14ac:dyDescent="0.25">
      <c r="A648" s="2"/>
      <c r="B648" s="2"/>
      <c r="C648" s="2"/>
      <c r="D648" s="2"/>
      <c r="E648" s="2"/>
    </row>
    <row r="649" spans="1:5" ht="14.25" customHeight="1" x14ac:dyDescent="0.25">
      <c r="A649" s="2"/>
      <c r="B649" s="2"/>
      <c r="C649" s="2"/>
      <c r="D649" s="2"/>
      <c r="E649" s="2"/>
    </row>
    <row r="650" spans="1:5" ht="14.25" customHeight="1" x14ac:dyDescent="0.25">
      <c r="A650" s="2"/>
      <c r="B650" s="2"/>
      <c r="C650" s="2"/>
      <c r="D650" s="2"/>
      <c r="E650" s="2"/>
    </row>
    <row r="651" spans="1:5" ht="14.25" customHeight="1" x14ac:dyDescent="0.25">
      <c r="A651" s="2"/>
      <c r="B651" s="2"/>
      <c r="C651" s="2"/>
      <c r="D651" s="2"/>
      <c r="E651" s="2"/>
    </row>
    <row r="652" spans="1:5" ht="14.25" customHeight="1" x14ac:dyDescent="0.25">
      <c r="A652" s="2"/>
      <c r="B652" s="2"/>
      <c r="C652" s="2"/>
      <c r="D652" s="2"/>
      <c r="E652" s="2"/>
    </row>
    <row r="653" spans="1:5" ht="14.25" customHeight="1" x14ac:dyDescent="0.25">
      <c r="A653" s="2"/>
      <c r="B653" s="2"/>
      <c r="C653" s="2"/>
      <c r="D653" s="2"/>
      <c r="E653" s="2"/>
    </row>
    <row r="654" spans="1:5" ht="14.25" customHeight="1" x14ac:dyDescent="0.25">
      <c r="A654" s="2"/>
      <c r="B654" s="2"/>
      <c r="C654" s="2"/>
      <c r="D654" s="2"/>
      <c r="E654" s="2"/>
    </row>
    <row r="655" spans="1:5" ht="14.25" customHeight="1" x14ac:dyDescent="0.25">
      <c r="A655" s="2"/>
      <c r="B655" s="2"/>
      <c r="C655" s="2"/>
      <c r="D655" s="2"/>
      <c r="E655" s="2"/>
    </row>
    <row r="656" spans="1:5" ht="14.25" customHeight="1" x14ac:dyDescent="0.25">
      <c r="A656" s="2"/>
      <c r="B656" s="2"/>
      <c r="C656" s="2"/>
      <c r="D656" s="2"/>
      <c r="E656" s="2"/>
    </row>
    <row r="657" spans="1:5" ht="14.25" customHeight="1" x14ac:dyDescent="0.25">
      <c r="A657" s="2"/>
      <c r="B657" s="2"/>
      <c r="C657" s="2"/>
      <c r="D657" s="2"/>
      <c r="E657" s="2"/>
    </row>
    <row r="658" spans="1:5" ht="14.25" customHeight="1" x14ac:dyDescent="0.25">
      <c r="A658" s="2"/>
      <c r="B658" s="2"/>
      <c r="C658" s="2"/>
      <c r="D658" s="2"/>
      <c r="E658" s="2"/>
    </row>
    <row r="659" spans="1:5" ht="14.25" customHeight="1" x14ac:dyDescent="0.25">
      <c r="A659" s="2"/>
      <c r="B659" s="2"/>
      <c r="C659" s="2"/>
      <c r="D659" s="2"/>
      <c r="E659" s="2"/>
    </row>
    <row r="660" spans="1:5" ht="14.25" customHeight="1" x14ac:dyDescent="0.25">
      <c r="A660" s="2"/>
      <c r="B660" s="2"/>
      <c r="C660" s="2"/>
      <c r="D660" s="2"/>
      <c r="E660" s="2"/>
    </row>
    <row r="661" spans="1:5" ht="14.25" customHeight="1" x14ac:dyDescent="0.25">
      <c r="A661" s="2"/>
      <c r="B661" s="2"/>
      <c r="C661" s="2"/>
      <c r="D661" s="2"/>
      <c r="E661" s="2"/>
    </row>
    <row r="662" spans="1:5" ht="14.25" customHeight="1" x14ac:dyDescent="0.25">
      <c r="A662" s="2"/>
      <c r="B662" s="2"/>
      <c r="C662" s="2"/>
      <c r="D662" s="2"/>
      <c r="E662" s="2"/>
    </row>
    <row r="663" spans="1:5" ht="14.25" customHeight="1" x14ac:dyDescent="0.25">
      <c r="A663" s="2"/>
      <c r="B663" s="2"/>
      <c r="C663" s="2"/>
      <c r="D663" s="2"/>
      <c r="E663" s="2"/>
    </row>
    <row r="664" spans="1:5" ht="14.25" customHeight="1" x14ac:dyDescent="0.25">
      <c r="A664" s="2"/>
      <c r="B664" s="2"/>
      <c r="C664" s="2"/>
      <c r="D664" s="2"/>
      <c r="E664" s="2"/>
    </row>
    <row r="665" spans="1:5" ht="14.25" customHeight="1" x14ac:dyDescent="0.25">
      <c r="A665" s="2"/>
      <c r="B665" s="2"/>
      <c r="C665" s="2"/>
      <c r="D665" s="2"/>
      <c r="E665" s="2"/>
    </row>
    <row r="666" spans="1:5" ht="14.25" customHeight="1" x14ac:dyDescent="0.25">
      <c r="A666" s="2"/>
      <c r="B666" s="2"/>
      <c r="C666" s="2"/>
      <c r="D666" s="2"/>
      <c r="E666" s="2"/>
    </row>
    <row r="667" spans="1:5" ht="14.25" customHeight="1" x14ac:dyDescent="0.25">
      <c r="A667" s="2"/>
      <c r="B667" s="2"/>
      <c r="C667" s="2"/>
      <c r="D667" s="2"/>
      <c r="E667" s="2"/>
    </row>
    <row r="668" spans="1:5" ht="14.25" customHeight="1" x14ac:dyDescent="0.25">
      <c r="A668" s="2"/>
      <c r="B668" s="2"/>
      <c r="C668" s="2"/>
      <c r="D668" s="2"/>
      <c r="E668" s="2"/>
    </row>
    <row r="669" spans="1:5" ht="14.25" customHeight="1" x14ac:dyDescent="0.25">
      <c r="A669" s="2"/>
      <c r="B669" s="2"/>
      <c r="C669" s="2"/>
      <c r="D669" s="2"/>
      <c r="E669" s="2"/>
    </row>
    <row r="670" spans="1:5" ht="14.25" customHeight="1" x14ac:dyDescent="0.25">
      <c r="A670" s="2"/>
      <c r="B670" s="2"/>
      <c r="C670" s="2"/>
      <c r="D670" s="2"/>
      <c r="E670" s="2"/>
    </row>
    <row r="671" spans="1:5" ht="14.25" customHeight="1" x14ac:dyDescent="0.25">
      <c r="A671" s="2"/>
      <c r="B671" s="2"/>
      <c r="C671" s="2"/>
      <c r="D671" s="2"/>
      <c r="E671" s="2"/>
    </row>
    <row r="672" spans="1:5" ht="14.25" customHeight="1" x14ac:dyDescent="0.25">
      <c r="A672" s="2"/>
      <c r="B672" s="2"/>
      <c r="C672" s="2"/>
      <c r="D672" s="2"/>
      <c r="E672" s="2"/>
    </row>
    <row r="673" spans="1:5" ht="14.25" customHeight="1" x14ac:dyDescent="0.25">
      <c r="A673" s="2"/>
      <c r="B673" s="2"/>
      <c r="C673" s="2"/>
      <c r="D673" s="2"/>
      <c r="E673" s="2"/>
    </row>
    <row r="674" spans="1:5" ht="14.25" customHeight="1" x14ac:dyDescent="0.25">
      <c r="A674" s="2"/>
      <c r="B674" s="2"/>
      <c r="C674" s="2"/>
      <c r="D674" s="2"/>
      <c r="E674" s="2"/>
    </row>
    <row r="675" spans="1:5" ht="14.25" customHeight="1" x14ac:dyDescent="0.25">
      <c r="A675" s="2"/>
      <c r="B675" s="2"/>
      <c r="C675" s="2"/>
      <c r="D675" s="2"/>
      <c r="E675" s="2"/>
    </row>
    <row r="676" spans="1:5" ht="14.25" customHeight="1" x14ac:dyDescent="0.25">
      <c r="A676" s="2"/>
      <c r="B676" s="2"/>
      <c r="C676" s="2"/>
      <c r="D676" s="2"/>
      <c r="E676" s="2"/>
    </row>
    <row r="677" spans="1:5" ht="14.25" customHeight="1" x14ac:dyDescent="0.25">
      <c r="A677" s="2"/>
      <c r="B677" s="2"/>
      <c r="C677" s="2"/>
      <c r="D677" s="2"/>
      <c r="E677" s="2"/>
    </row>
    <row r="678" spans="1:5" ht="14.25" customHeight="1" x14ac:dyDescent="0.25">
      <c r="A678" s="2"/>
      <c r="B678" s="2"/>
      <c r="C678" s="2"/>
      <c r="D678" s="2"/>
      <c r="E678" s="2"/>
    </row>
    <row r="679" spans="1:5" ht="14.25" customHeight="1" x14ac:dyDescent="0.25">
      <c r="A679" s="2"/>
      <c r="B679" s="2"/>
      <c r="C679" s="2"/>
      <c r="D679" s="2"/>
      <c r="E679" s="2"/>
    </row>
    <row r="680" spans="1:5" ht="14.25" customHeight="1" x14ac:dyDescent="0.25">
      <c r="A680" s="2"/>
      <c r="B680" s="2"/>
      <c r="C680" s="2"/>
      <c r="D680" s="2"/>
      <c r="E680" s="2"/>
    </row>
    <row r="681" spans="1:5" ht="14.25" customHeight="1" x14ac:dyDescent="0.25">
      <c r="A681" s="2"/>
      <c r="B681" s="2"/>
      <c r="C681" s="2"/>
      <c r="D681" s="2"/>
      <c r="E681" s="2"/>
    </row>
    <row r="682" spans="1:5" ht="14.25" customHeight="1" x14ac:dyDescent="0.25">
      <c r="A682" s="2"/>
      <c r="B682" s="2"/>
      <c r="C682" s="2"/>
      <c r="D682" s="2"/>
      <c r="E682" s="2"/>
    </row>
    <row r="683" spans="1:5" ht="14.25" customHeight="1" x14ac:dyDescent="0.25">
      <c r="A683" s="2"/>
      <c r="B683" s="2"/>
      <c r="C683" s="2"/>
      <c r="D683" s="2"/>
      <c r="E683" s="2"/>
    </row>
    <row r="684" spans="1:5" ht="14.25" customHeight="1" x14ac:dyDescent="0.25">
      <c r="A684" s="2"/>
      <c r="B684" s="2"/>
      <c r="C684" s="2"/>
      <c r="D684" s="2"/>
      <c r="E684" s="2"/>
    </row>
    <row r="685" spans="1:5" ht="14.25" customHeight="1" x14ac:dyDescent="0.25">
      <c r="A685" s="2"/>
      <c r="B685" s="2"/>
      <c r="C685" s="2"/>
      <c r="D685" s="2"/>
      <c r="E685" s="2"/>
    </row>
    <row r="686" spans="1:5" ht="14.25" customHeight="1" x14ac:dyDescent="0.25">
      <c r="A686" s="2"/>
      <c r="B686" s="2"/>
      <c r="C686" s="2"/>
      <c r="D686" s="2"/>
      <c r="E686" s="2"/>
    </row>
    <row r="687" spans="1:5" ht="14.25" customHeight="1" x14ac:dyDescent="0.25">
      <c r="A687" s="2"/>
      <c r="B687" s="2"/>
      <c r="C687" s="2"/>
      <c r="D687" s="2"/>
      <c r="E687" s="2"/>
    </row>
    <row r="688" spans="1:5" ht="14.25" customHeight="1" x14ac:dyDescent="0.25">
      <c r="A688" s="2"/>
      <c r="B688" s="2"/>
      <c r="C688" s="2"/>
      <c r="D688" s="2"/>
      <c r="E688" s="2"/>
    </row>
    <row r="689" spans="1:5" ht="14.25" customHeight="1" x14ac:dyDescent="0.25">
      <c r="A689" s="2"/>
      <c r="B689" s="2"/>
      <c r="C689" s="2"/>
      <c r="D689" s="2"/>
      <c r="E689" s="2"/>
    </row>
    <row r="690" spans="1:5" ht="14.25" customHeight="1" x14ac:dyDescent="0.25">
      <c r="A690" s="2"/>
      <c r="B690" s="2"/>
      <c r="C690" s="2"/>
      <c r="D690" s="2"/>
      <c r="E690" s="2"/>
    </row>
    <row r="691" spans="1:5" ht="14.25" customHeight="1" x14ac:dyDescent="0.25">
      <c r="A691" s="2"/>
      <c r="B691" s="2"/>
      <c r="C691" s="2"/>
      <c r="D691" s="2"/>
      <c r="E691" s="2"/>
    </row>
    <row r="692" spans="1:5" ht="14.25" customHeight="1" x14ac:dyDescent="0.25">
      <c r="A692" s="2"/>
      <c r="B692" s="2"/>
      <c r="C692" s="2"/>
      <c r="D692" s="2"/>
      <c r="E692" s="2"/>
    </row>
    <row r="693" spans="1:5" ht="14.25" customHeight="1" x14ac:dyDescent="0.25">
      <c r="A693" s="2"/>
      <c r="B693" s="2"/>
      <c r="C693" s="2"/>
      <c r="D693" s="2"/>
      <c r="E693" s="2"/>
    </row>
    <row r="694" spans="1:5" ht="14.25" customHeight="1" x14ac:dyDescent="0.25">
      <c r="A694" s="2"/>
      <c r="B694" s="2"/>
      <c r="C694" s="2"/>
      <c r="D694" s="2"/>
      <c r="E694" s="2"/>
    </row>
    <row r="695" spans="1:5" ht="14.25" customHeight="1" x14ac:dyDescent="0.25">
      <c r="A695" s="2"/>
      <c r="B695" s="2"/>
      <c r="C695" s="2"/>
      <c r="D695" s="2"/>
      <c r="E695" s="2"/>
    </row>
    <row r="696" spans="1:5" ht="14.25" customHeight="1" x14ac:dyDescent="0.25">
      <c r="A696" s="2"/>
      <c r="B696" s="2"/>
      <c r="C696" s="2"/>
      <c r="D696" s="2"/>
      <c r="E696" s="2"/>
    </row>
    <row r="697" spans="1:5" ht="14.25" customHeight="1" x14ac:dyDescent="0.25">
      <c r="A697" s="2"/>
      <c r="B697" s="2"/>
      <c r="C697" s="2"/>
      <c r="D697" s="2"/>
      <c r="E697" s="2"/>
    </row>
    <row r="698" spans="1:5" ht="14.25" customHeight="1" x14ac:dyDescent="0.25">
      <c r="A698" s="2"/>
      <c r="B698" s="2"/>
      <c r="C698" s="2"/>
      <c r="D698" s="2"/>
      <c r="E698" s="2"/>
    </row>
    <row r="699" spans="1:5" ht="14.25" customHeight="1" x14ac:dyDescent="0.25">
      <c r="A699" s="2"/>
      <c r="B699" s="2"/>
      <c r="C699" s="2"/>
      <c r="D699" s="2"/>
      <c r="E699" s="2"/>
    </row>
    <row r="700" spans="1:5" ht="14.25" customHeight="1" x14ac:dyDescent="0.25">
      <c r="A700" s="2"/>
      <c r="B700" s="2"/>
      <c r="C700" s="2"/>
      <c r="D700" s="2"/>
      <c r="E700" s="2"/>
    </row>
    <row r="701" spans="1:5" ht="14.25" customHeight="1" x14ac:dyDescent="0.25">
      <c r="A701" s="2"/>
      <c r="B701" s="2"/>
      <c r="C701" s="2"/>
      <c r="D701" s="2"/>
      <c r="E701" s="2"/>
    </row>
    <row r="702" spans="1:5" ht="14.25" customHeight="1" x14ac:dyDescent="0.25">
      <c r="A702" s="2"/>
      <c r="B702" s="2"/>
      <c r="C702" s="2"/>
      <c r="D702" s="2"/>
      <c r="E702" s="2"/>
    </row>
    <row r="703" spans="1:5" ht="14.25" customHeight="1" x14ac:dyDescent="0.25">
      <c r="A703" s="2"/>
      <c r="B703" s="2"/>
      <c r="C703" s="2"/>
      <c r="D703" s="2"/>
      <c r="E703" s="2"/>
    </row>
    <row r="704" spans="1:5" ht="14.25" customHeight="1" x14ac:dyDescent="0.25">
      <c r="A704" s="2"/>
      <c r="B704" s="2"/>
      <c r="C704" s="2"/>
      <c r="D704" s="2"/>
      <c r="E704" s="2"/>
    </row>
    <row r="705" spans="1:5" ht="14.25" customHeight="1" x14ac:dyDescent="0.25">
      <c r="A705" s="2"/>
      <c r="B705" s="2"/>
      <c r="C705" s="2"/>
      <c r="D705" s="2"/>
      <c r="E705" s="2"/>
    </row>
    <row r="706" spans="1:5" ht="14.25" customHeight="1" x14ac:dyDescent="0.25">
      <c r="A706" s="2"/>
      <c r="B706" s="2"/>
      <c r="C706" s="2"/>
      <c r="D706" s="2"/>
      <c r="E706" s="2"/>
    </row>
    <row r="707" spans="1:5" ht="14.25" customHeight="1" x14ac:dyDescent="0.25">
      <c r="A707" s="2"/>
      <c r="B707" s="2"/>
      <c r="C707" s="2"/>
      <c r="D707" s="2"/>
      <c r="E707" s="2"/>
    </row>
    <row r="708" spans="1:5" ht="14.25" customHeight="1" x14ac:dyDescent="0.25">
      <c r="A708" s="2"/>
      <c r="B708" s="2"/>
      <c r="C708" s="2"/>
      <c r="D708" s="2"/>
      <c r="E708" s="2"/>
    </row>
    <row r="709" spans="1:5" ht="14.25" customHeight="1" x14ac:dyDescent="0.25">
      <c r="A709" s="2"/>
      <c r="B709" s="2"/>
      <c r="C709" s="2"/>
      <c r="D709" s="2"/>
      <c r="E709" s="2"/>
    </row>
    <row r="710" spans="1:5" ht="14.25" customHeight="1" x14ac:dyDescent="0.25">
      <c r="A710" s="2"/>
      <c r="B710" s="2"/>
      <c r="C710" s="2"/>
      <c r="D710" s="2"/>
      <c r="E710" s="2"/>
    </row>
    <row r="711" spans="1:5" ht="14.25" customHeight="1" x14ac:dyDescent="0.25">
      <c r="A711" s="2"/>
      <c r="B711" s="2"/>
      <c r="C711" s="2"/>
      <c r="D711" s="2"/>
      <c r="E711" s="2"/>
    </row>
    <row r="712" spans="1:5" ht="14.25" customHeight="1" x14ac:dyDescent="0.25">
      <c r="A712" s="2"/>
      <c r="B712" s="2"/>
      <c r="C712" s="2"/>
      <c r="D712" s="2"/>
      <c r="E712" s="2"/>
    </row>
    <row r="713" spans="1:5" ht="14.25" customHeight="1" x14ac:dyDescent="0.25">
      <c r="A713" s="2"/>
      <c r="B713" s="2"/>
      <c r="C713" s="2"/>
      <c r="D713" s="2"/>
      <c r="E713" s="2"/>
    </row>
    <row r="714" spans="1:5" ht="14.25" customHeight="1" x14ac:dyDescent="0.25">
      <c r="A714" s="2"/>
      <c r="B714" s="2"/>
      <c r="C714" s="2"/>
      <c r="D714" s="2"/>
      <c r="E714" s="2"/>
    </row>
    <row r="715" spans="1:5" ht="14.25" customHeight="1" x14ac:dyDescent="0.25">
      <c r="A715" s="2"/>
      <c r="B715" s="2"/>
      <c r="C715" s="2"/>
      <c r="D715" s="2"/>
      <c r="E715" s="2"/>
    </row>
    <row r="716" spans="1:5" ht="14.25" customHeight="1" x14ac:dyDescent="0.25">
      <c r="A716" s="2"/>
      <c r="B716" s="2"/>
      <c r="C716" s="2"/>
      <c r="D716" s="2"/>
      <c r="E716" s="2"/>
    </row>
    <row r="717" spans="1:5" ht="14.25" customHeight="1" x14ac:dyDescent="0.25">
      <c r="A717" s="2"/>
      <c r="B717" s="2"/>
      <c r="C717" s="2"/>
      <c r="D717" s="2"/>
      <c r="E717" s="2"/>
    </row>
    <row r="718" spans="1:5" ht="14.25" customHeight="1" x14ac:dyDescent="0.25">
      <c r="A718" s="2"/>
      <c r="B718" s="2"/>
      <c r="C718" s="2"/>
      <c r="D718" s="2"/>
      <c r="E718" s="2"/>
    </row>
    <row r="719" spans="1:5" ht="14.25" customHeight="1" x14ac:dyDescent="0.25">
      <c r="A719" s="2"/>
      <c r="B719" s="2"/>
      <c r="C719" s="2"/>
      <c r="D719" s="2"/>
      <c r="E719" s="2"/>
    </row>
    <row r="720" spans="1:5" ht="14.25" customHeight="1" x14ac:dyDescent="0.25">
      <c r="A720" s="2"/>
      <c r="B720" s="2"/>
      <c r="C720" s="2"/>
      <c r="D720" s="2"/>
      <c r="E720" s="2"/>
    </row>
    <row r="721" spans="1:5" ht="14.25" customHeight="1" x14ac:dyDescent="0.25">
      <c r="A721" s="2"/>
      <c r="B721" s="2"/>
      <c r="C721" s="2"/>
      <c r="D721" s="2"/>
      <c r="E721" s="2"/>
    </row>
    <row r="722" spans="1:5" ht="14.25" customHeight="1" x14ac:dyDescent="0.25">
      <c r="A722" s="2"/>
      <c r="B722" s="2"/>
      <c r="C722" s="2"/>
      <c r="D722" s="2"/>
      <c r="E722" s="2"/>
    </row>
    <row r="723" spans="1:5" ht="14.25" customHeight="1" x14ac:dyDescent="0.25">
      <c r="A723" s="2"/>
      <c r="B723" s="2"/>
      <c r="C723" s="2"/>
      <c r="D723" s="2"/>
      <c r="E723" s="2"/>
    </row>
    <row r="724" spans="1:5" ht="14.25" customHeight="1" x14ac:dyDescent="0.25">
      <c r="A724" s="2"/>
      <c r="B724" s="2"/>
      <c r="C724" s="2"/>
      <c r="D724" s="2"/>
      <c r="E724" s="2"/>
    </row>
    <row r="725" spans="1:5" ht="14.25" customHeight="1" x14ac:dyDescent="0.25">
      <c r="A725" s="2"/>
      <c r="B725" s="2"/>
      <c r="C725" s="2"/>
      <c r="D725" s="2"/>
      <c r="E725" s="2"/>
    </row>
    <row r="726" spans="1:5" ht="14.25" customHeight="1" x14ac:dyDescent="0.25">
      <c r="A726" s="2"/>
      <c r="B726" s="2"/>
      <c r="C726" s="2"/>
      <c r="D726" s="2"/>
      <c r="E726" s="2"/>
    </row>
    <row r="727" spans="1:5" ht="14.25" customHeight="1" x14ac:dyDescent="0.25">
      <c r="A727" s="2"/>
      <c r="B727" s="2"/>
      <c r="C727" s="2"/>
      <c r="D727" s="2"/>
      <c r="E727" s="2"/>
    </row>
    <row r="728" spans="1:5" ht="14.25" customHeight="1" x14ac:dyDescent="0.25">
      <c r="A728" s="2"/>
      <c r="B728" s="2"/>
      <c r="C728" s="2"/>
      <c r="D728" s="2"/>
      <c r="E728" s="2"/>
    </row>
    <row r="729" spans="1:5" ht="14.25" customHeight="1" x14ac:dyDescent="0.25">
      <c r="A729" s="2"/>
      <c r="B729" s="2"/>
      <c r="C729" s="2"/>
      <c r="D729" s="2"/>
      <c r="E729" s="2"/>
    </row>
    <row r="730" spans="1:5" ht="14.25" customHeight="1" x14ac:dyDescent="0.25">
      <c r="A730" s="2"/>
      <c r="B730" s="2"/>
      <c r="C730" s="2"/>
      <c r="D730" s="2"/>
      <c r="E730" s="2"/>
    </row>
    <row r="731" spans="1:5" ht="14.25" customHeight="1" x14ac:dyDescent="0.25">
      <c r="A731" s="2"/>
      <c r="B731" s="2"/>
      <c r="C731" s="2"/>
      <c r="D731" s="2"/>
      <c r="E731" s="2"/>
    </row>
    <row r="732" spans="1:5" ht="14.25" customHeight="1" x14ac:dyDescent="0.25">
      <c r="A732" s="2"/>
      <c r="B732" s="2"/>
      <c r="C732" s="2"/>
      <c r="D732" s="2"/>
      <c r="E732" s="2"/>
    </row>
    <row r="733" spans="1:5" ht="14.25" customHeight="1" x14ac:dyDescent="0.25">
      <c r="A733" s="2"/>
      <c r="B733" s="2"/>
      <c r="C733" s="2"/>
      <c r="D733" s="2"/>
      <c r="E733" s="2"/>
    </row>
    <row r="734" spans="1:5" ht="14.25" customHeight="1" x14ac:dyDescent="0.25">
      <c r="A734" s="2"/>
      <c r="B734" s="2"/>
      <c r="C734" s="2"/>
      <c r="D734" s="2"/>
      <c r="E734" s="2"/>
    </row>
    <row r="735" spans="1:5" ht="14.25" customHeight="1" x14ac:dyDescent="0.25">
      <c r="A735" s="2"/>
      <c r="B735" s="2"/>
      <c r="C735" s="2"/>
      <c r="D735" s="2"/>
      <c r="E735" s="2"/>
    </row>
    <row r="736" spans="1:5" ht="14.25" customHeight="1" x14ac:dyDescent="0.25">
      <c r="A736" s="2"/>
      <c r="B736" s="2"/>
      <c r="C736" s="2"/>
      <c r="D736" s="2"/>
      <c r="E736" s="2"/>
    </row>
    <row r="737" spans="1:5" ht="14.25" customHeight="1" x14ac:dyDescent="0.25">
      <c r="A737" s="2"/>
      <c r="B737" s="2"/>
      <c r="C737" s="2"/>
      <c r="D737" s="2"/>
      <c r="E737" s="2"/>
    </row>
    <row r="738" spans="1:5" ht="14.25" customHeight="1" x14ac:dyDescent="0.25">
      <c r="A738" s="2"/>
      <c r="B738" s="2"/>
      <c r="C738" s="2"/>
      <c r="D738" s="2"/>
      <c r="E738" s="2"/>
    </row>
    <row r="739" spans="1:5" ht="14.25" customHeight="1" x14ac:dyDescent="0.25">
      <c r="A739" s="2"/>
      <c r="B739" s="2"/>
      <c r="C739" s="2"/>
      <c r="D739" s="2"/>
      <c r="E739" s="2"/>
    </row>
    <row r="740" spans="1:5" ht="14.25" customHeight="1" x14ac:dyDescent="0.25">
      <c r="A740" s="2"/>
      <c r="B740" s="2"/>
      <c r="C740" s="2"/>
      <c r="D740" s="2"/>
      <c r="E740" s="2"/>
    </row>
    <row r="741" spans="1:5" ht="14.25" customHeight="1" x14ac:dyDescent="0.25">
      <c r="A741" s="2"/>
      <c r="B741" s="2"/>
      <c r="C741" s="2"/>
      <c r="D741" s="2"/>
      <c r="E741" s="2"/>
    </row>
    <row r="742" spans="1:5" ht="14.25" customHeight="1" x14ac:dyDescent="0.25">
      <c r="A742" s="2"/>
      <c r="B742" s="2"/>
      <c r="C742" s="2"/>
      <c r="D742" s="2"/>
      <c r="E742" s="2"/>
    </row>
    <row r="743" spans="1:5" ht="14.25" customHeight="1" x14ac:dyDescent="0.25">
      <c r="A743" s="2"/>
      <c r="B743" s="2"/>
      <c r="C743" s="2"/>
      <c r="D743" s="2"/>
      <c r="E743" s="2"/>
    </row>
    <row r="744" spans="1:5" ht="14.25" customHeight="1" x14ac:dyDescent="0.25">
      <c r="A744" s="2"/>
      <c r="B744" s="2"/>
      <c r="C744" s="2"/>
      <c r="D744" s="2"/>
      <c r="E744" s="2"/>
    </row>
    <row r="745" spans="1:5" ht="14.25" customHeight="1" x14ac:dyDescent="0.25">
      <c r="A745" s="2"/>
      <c r="B745" s="2"/>
      <c r="C745" s="2"/>
      <c r="D745" s="2"/>
      <c r="E745" s="2"/>
    </row>
    <row r="746" spans="1:5" ht="14.25" customHeight="1" x14ac:dyDescent="0.25">
      <c r="A746" s="2"/>
      <c r="B746" s="2"/>
      <c r="C746" s="2"/>
      <c r="D746" s="2"/>
      <c r="E746" s="2"/>
    </row>
    <row r="747" spans="1:5" ht="14.25" customHeight="1" x14ac:dyDescent="0.25">
      <c r="A747" s="2"/>
      <c r="B747" s="2"/>
      <c r="C747" s="2"/>
      <c r="D747" s="2"/>
      <c r="E747" s="2"/>
    </row>
    <row r="748" spans="1:5" ht="14.25" customHeight="1" x14ac:dyDescent="0.25">
      <c r="A748" s="2"/>
      <c r="B748" s="2"/>
      <c r="C748" s="2"/>
      <c r="D748" s="2"/>
      <c r="E748" s="2"/>
    </row>
    <row r="749" spans="1:5" ht="14.25" customHeight="1" x14ac:dyDescent="0.25">
      <c r="A749" s="2"/>
      <c r="B749" s="2"/>
      <c r="C749" s="2"/>
      <c r="D749" s="2"/>
      <c r="E749" s="2"/>
    </row>
    <row r="750" spans="1:5" ht="14.25" customHeight="1" x14ac:dyDescent="0.25">
      <c r="A750" s="2"/>
      <c r="B750" s="2"/>
      <c r="C750" s="2"/>
      <c r="D750" s="2"/>
      <c r="E750" s="2"/>
    </row>
    <row r="751" spans="1:5" ht="14.25" customHeight="1" x14ac:dyDescent="0.25">
      <c r="A751" s="2"/>
      <c r="B751" s="2"/>
      <c r="C751" s="2"/>
      <c r="D751" s="2"/>
      <c r="E751" s="2"/>
    </row>
    <row r="752" spans="1:5" ht="14.25" customHeight="1" x14ac:dyDescent="0.25">
      <c r="A752" s="2"/>
      <c r="B752" s="2"/>
      <c r="C752" s="2"/>
      <c r="D752" s="2"/>
      <c r="E752" s="2"/>
    </row>
    <row r="753" spans="1:5" ht="14.25" customHeight="1" x14ac:dyDescent="0.25">
      <c r="A753" s="2"/>
      <c r="B753" s="2"/>
      <c r="C753" s="2"/>
      <c r="D753" s="2"/>
      <c r="E753" s="2"/>
    </row>
    <row r="754" spans="1:5" ht="14.25" customHeight="1" x14ac:dyDescent="0.25">
      <c r="A754" s="2"/>
      <c r="B754" s="2"/>
      <c r="C754" s="2"/>
      <c r="D754" s="2"/>
      <c r="E754" s="2"/>
    </row>
    <row r="755" spans="1:5" ht="14.25" customHeight="1" x14ac:dyDescent="0.25">
      <c r="A755" s="2"/>
      <c r="B755" s="2"/>
      <c r="C755" s="2"/>
      <c r="D755" s="2"/>
      <c r="E755" s="2"/>
    </row>
    <row r="756" spans="1:5" ht="14.25" customHeight="1" x14ac:dyDescent="0.25">
      <c r="A756" s="2"/>
      <c r="B756" s="2"/>
      <c r="C756" s="2"/>
      <c r="D756" s="2"/>
      <c r="E756" s="2"/>
    </row>
    <row r="757" spans="1:5" ht="14.25" customHeight="1" x14ac:dyDescent="0.25">
      <c r="A757" s="2"/>
      <c r="B757" s="2"/>
      <c r="C757" s="2"/>
      <c r="D757" s="2"/>
      <c r="E757" s="2"/>
    </row>
    <row r="758" spans="1:5" ht="14.25" customHeight="1" x14ac:dyDescent="0.25">
      <c r="A758" s="2"/>
      <c r="B758" s="2"/>
      <c r="C758" s="2"/>
      <c r="D758" s="2"/>
      <c r="E758" s="2"/>
    </row>
    <row r="759" spans="1:5" ht="14.25" customHeight="1" x14ac:dyDescent="0.25">
      <c r="A759" s="2"/>
      <c r="B759" s="2"/>
      <c r="C759" s="2"/>
      <c r="D759" s="2"/>
      <c r="E759" s="2"/>
    </row>
    <row r="760" spans="1:5" ht="14.25" customHeight="1" x14ac:dyDescent="0.25">
      <c r="A760" s="2"/>
      <c r="B760" s="2"/>
      <c r="C760" s="2"/>
      <c r="D760" s="2"/>
      <c r="E760" s="2"/>
    </row>
    <row r="761" spans="1:5" ht="14.25" customHeight="1" x14ac:dyDescent="0.25">
      <c r="A761" s="2"/>
      <c r="B761" s="2"/>
      <c r="C761" s="2"/>
      <c r="D761" s="2"/>
      <c r="E761" s="2"/>
    </row>
    <row r="762" spans="1:5" ht="14.25" customHeight="1" x14ac:dyDescent="0.25">
      <c r="A762" s="2"/>
      <c r="B762" s="2"/>
      <c r="C762" s="2"/>
      <c r="D762" s="2"/>
      <c r="E762" s="2"/>
    </row>
    <row r="763" spans="1:5" ht="14.25" customHeight="1" x14ac:dyDescent="0.25">
      <c r="A763" s="2"/>
      <c r="B763" s="2"/>
      <c r="C763" s="2"/>
      <c r="D763" s="2"/>
      <c r="E763" s="2"/>
    </row>
    <row r="764" spans="1:5" ht="14.25" customHeight="1" x14ac:dyDescent="0.25">
      <c r="A764" s="2"/>
      <c r="B764" s="2"/>
      <c r="C764" s="2"/>
      <c r="D764" s="2"/>
      <c r="E764" s="2"/>
    </row>
    <row r="765" spans="1:5" ht="14.25" customHeight="1" x14ac:dyDescent="0.25">
      <c r="A765" s="2"/>
      <c r="B765" s="2"/>
      <c r="C765" s="2"/>
      <c r="D765" s="2"/>
      <c r="E765" s="2"/>
    </row>
    <row r="766" spans="1:5" ht="14.25" customHeight="1" x14ac:dyDescent="0.25">
      <c r="A766" s="2"/>
      <c r="B766" s="2"/>
      <c r="C766" s="2"/>
      <c r="D766" s="2"/>
      <c r="E766" s="2"/>
    </row>
    <row r="767" spans="1:5" ht="14.25" customHeight="1" x14ac:dyDescent="0.25">
      <c r="A767" s="2"/>
      <c r="B767" s="2"/>
      <c r="C767" s="2"/>
      <c r="D767" s="2"/>
      <c r="E767" s="2"/>
    </row>
    <row r="768" spans="1:5" ht="14.25" customHeight="1" x14ac:dyDescent="0.25">
      <c r="A768" s="2"/>
      <c r="B768" s="2"/>
      <c r="C768" s="2"/>
      <c r="D768" s="2"/>
      <c r="E768" s="2"/>
    </row>
    <row r="769" spans="1:5" ht="14.25" customHeight="1" x14ac:dyDescent="0.25">
      <c r="A769" s="2"/>
      <c r="B769" s="2"/>
      <c r="C769" s="2"/>
      <c r="D769" s="2"/>
      <c r="E769" s="2"/>
    </row>
    <row r="770" spans="1:5" ht="14.25" customHeight="1" x14ac:dyDescent="0.25">
      <c r="A770" s="2"/>
      <c r="B770" s="2"/>
      <c r="C770" s="2"/>
      <c r="D770" s="2"/>
      <c r="E770" s="2"/>
    </row>
    <row r="771" spans="1:5" ht="14.25" customHeight="1" x14ac:dyDescent="0.25">
      <c r="A771" s="2"/>
      <c r="B771" s="2"/>
      <c r="C771" s="2"/>
      <c r="D771" s="2"/>
      <c r="E771" s="2"/>
    </row>
    <row r="772" spans="1:5" ht="14.25" customHeight="1" x14ac:dyDescent="0.25">
      <c r="A772" s="2"/>
      <c r="B772" s="2"/>
      <c r="C772" s="2"/>
      <c r="D772" s="2"/>
      <c r="E772" s="2"/>
    </row>
    <row r="773" spans="1:5" ht="14.25" customHeight="1" x14ac:dyDescent="0.25">
      <c r="A773" s="2"/>
      <c r="B773" s="2"/>
      <c r="C773" s="2"/>
      <c r="D773" s="2"/>
      <c r="E773" s="2"/>
    </row>
    <row r="774" spans="1:5" ht="14.25" customHeight="1" x14ac:dyDescent="0.25">
      <c r="A774" s="2"/>
      <c r="B774" s="2"/>
      <c r="C774" s="2"/>
      <c r="D774" s="2"/>
      <c r="E774" s="2"/>
    </row>
    <row r="775" spans="1:5" ht="14.25" customHeight="1" x14ac:dyDescent="0.25">
      <c r="A775" s="2"/>
      <c r="B775" s="2"/>
      <c r="C775" s="2"/>
      <c r="D775" s="2"/>
      <c r="E775" s="2"/>
    </row>
    <row r="776" spans="1:5" ht="14.25" customHeight="1" x14ac:dyDescent="0.25">
      <c r="A776" s="2"/>
      <c r="B776" s="2"/>
      <c r="C776" s="2"/>
      <c r="D776" s="2"/>
      <c r="E776" s="2"/>
    </row>
    <row r="777" spans="1:5" ht="14.25" customHeight="1" x14ac:dyDescent="0.25">
      <c r="A777" s="2"/>
      <c r="B777" s="2"/>
      <c r="C777" s="2"/>
      <c r="D777" s="2"/>
      <c r="E777" s="2"/>
    </row>
    <row r="778" spans="1:5" ht="14.25" customHeight="1" x14ac:dyDescent="0.25">
      <c r="A778" s="2"/>
      <c r="B778" s="2"/>
      <c r="C778" s="2"/>
      <c r="D778" s="2"/>
      <c r="E778" s="2"/>
    </row>
    <row r="779" spans="1:5" ht="14.25" customHeight="1" x14ac:dyDescent="0.25">
      <c r="A779" s="2"/>
      <c r="B779" s="2"/>
      <c r="C779" s="2"/>
      <c r="D779" s="2"/>
      <c r="E779" s="2"/>
    </row>
    <row r="780" spans="1:5" ht="14.25" customHeight="1" x14ac:dyDescent="0.25">
      <c r="A780" s="2"/>
      <c r="B780" s="2"/>
      <c r="C780" s="2"/>
      <c r="D780" s="2"/>
      <c r="E780" s="2"/>
    </row>
    <row r="781" spans="1:5" ht="14.25" customHeight="1" x14ac:dyDescent="0.25">
      <c r="A781" s="2"/>
      <c r="B781" s="2"/>
      <c r="C781" s="2"/>
      <c r="D781" s="2"/>
      <c r="E781" s="2"/>
    </row>
    <row r="782" spans="1:5" ht="14.25" customHeight="1" x14ac:dyDescent="0.25">
      <c r="A782" s="2"/>
      <c r="B782" s="2"/>
      <c r="C782" s="2"/>
      <c r="D782" s="2"/>
      <c r="E782" s="2"/>
    </row>
    <row r="783" spans="1:5" ht="14.25" customHeight="1" x14ac:dyDescent="0.25">
      <c r="A783" s="2"/>
      <c r="B783" s="2"/>
      <c r="C783" s="2"/>
      <c r="D783" s="2"/>
      <c r="E783" s="2"/>
    </row>
    <row r="784" spans="1:5" ht="14.25" customHeight="1" x14ac:dyDescent="0.25">
      <c r="A784" s="2"/>
      <c r="B784" s="2"/>
      <c r="C784" s="2"/>
      <c r="D784" s="2"/>
      <c r="E784" s="2"/>
    </row>
    <row r="785" spans="1:5" ht="14.25" customHeight="1" x14ac:dyDescent="0.25">
      <c r="A785" s="2"/>
      <c r="B785" s="2"/>
      <c r="C785" s="2"/>
      <c r="D785" s="2"/>
      <c r="E785" s="2"/>
    </row>
    <row r="786" spans="1:5" ht="14.25" customHeight="1" x14ac:dyDescent="0.25">
      <c r="A786" s="2"/>
      <c r="B786" s="2"/>
      <c r="C786" s="2"/>
      <c r="D786" s="2"/>
      <c r="E786" s="2"/>
    </row>
    <row r="787" spans="1:5" ht="14.25" customHeight="1" x14ac:dyDescent="0.25">
      <c r="A787" s="2"/>
      <c r="B787" s="2"/>
      <c r="C787" s="2"/>
      <c r="D787" s="2"/>
      <c r="E787" s="2"/>
    </row>
    <row r="788" spans="1:5" ht="14.25" customHeight="1" x14ac:dyDescent="0.25">
      <c r="A788" s="2"/>
      <c r="B788" s="2"/>
      <c r="C788" s="2"/>
      <c r="D788" s="2"/>
      <c r="E788" s="2"/>
    </row>
    <row r="789" spans="1:5" ht="14.25" customHeight="1" x14ac:dyDescent="0.25">
      <c r="A789" s="2"/>
      <c r="B789" s="2"/>
      <c r="C789" s="2"/>
      <c r="D789" s="2"/>
      <c r="E789" s="2"/>
    </row>
    <row r="790" spans="1:5" ht="14.25" customHeight="1" x14ac:dyDescent="0.25">
      <c r="A790" s="2"/>
      <c r="B790" s="2"/>
      <c r="C790" s="2"/>
      <c r="D790" s="2"/>
      <c r="E790" s="2"/>
    </row>
    <row r="791" spans="1:5" ht="14.25" customHeight="1" x14ac:dyDescent="0.25">
      <c r="A791" s="2"/>
      <c r="B791" s="2"/>
      <c r="C791" s="2"/>
      <c r="D791" s="2"/>
      <c r="E791" s="2"/>
    </row>
    <row r="792" spans="1:5" ht="14.25" customHeight="1" x14ac:dyDescent="0.25">
      <c r="A792" s="2"/>
      <c r="B792" s="2"/>
      <c r="C792" s="2"/>
      <c r="D792" s="2"/>
      <c r="E792" s="2"/>
    </row>
    <row r="793" spans="1:5" ht="14.25" customHeight="1" x14ac:dyDescent="0.25">
      <c r="A793" s="2"/>
      <c r="B793" s="2"/>
      <c r="C793" s="2"/>
      <c r="D793" s="2"/>
      <c r="E793" s="2"/>
    </row>
    <row r="794" spans="1:5" ht="14.25" customHeight="1" x14ac:dyDescent="0.25">
      <c r="A794" s="2"/>
      <c r="B794" s="2"/>
      <c r="C794" s="2"/>
      <c r="D794" s="2"/>
      <c r="E794" s="2"/>
    </row>
    <row r="795" spans="1:5" ht="14.25" customHeight="1" x14ac:dyDescent="0.25">
      <c r="A795" s="2"/>
      <c r="B795" s="2"/>
      <c r="C795" s="2"/>
      <c r="D795" s="2"/>
      <c r="E795" s="2"/>
    </row>
    <row r="796" spans="1:5" ht="14.25" customHeight="1" x14ac:dyDescent="0.25">
      <c r="A796" s="2"/>
      <c r="B796" s="2"/>
      <c r="C796" s="2"/>
      <c r="D796" s="2"/>
      <c r="E796" s="2"/>
    </row>
    <row r="797" spans="1:5" ht="14.25" customHeight="1" x14ac:dyDescent="0.25">
      <c r="A797" s="2"/>
      <c r="B797" s="2"/>
      <c r="C797" s="2"/>
      <c r="D797" s="2"/>
      <c r="E797" s="2"/>
    </row>
    <row r="798" spans="1:5" ht="14.25" customHeight="1" x14ac:dyDescent="0.25">
      <c r="A798" s="2"/>
      <c r="B798" s="2"/>
      <c r="C798" s="2"/>
      <c r="D798" s="2"/>
      <c r="E798" s="2"/>
    </row>
    <row r="799" spans="1:5" ht="14.25" customHeight="1" x14ac:dyDescent="0.25">
      <c r="A799" s="2"/>
      <c r="B799" s="2"/>
      <c r="C799" s="2"/>
      <c r="D799" s="2"/>
      <c r="E799" s="2"/>
    </row>
    <row r="800" spans="1:5" ht="14.25" customHeight="1" x14ac:dyDescent="0.25">
      <c r="A800" s="2"/>
      <c r="B800" s="2"/>
      <c r="C800" s="2"/>
      <c r="D800" s="2"/>
      <c r="E800" s="2"/>
    </row>
    <row r="801" spans="1:5" ht="14.25" customHeight="1" x14ac:dyDescent="0.25">
      <c r="A801" s="2"/>
      <c r="B801" s="2"/>
      <c r="C801" s="2"/>
      <c r="D801" s="2"/>
      <c r="E801" s="2"/>
    </row>
    <row r="802" spans="1:5" ht="14.25" customHeight="1" x14ac:dyDescent="0.25">
      <c r="A802" s="2"/>
      <c r="B802" s="2"/>
      <c r="C802" s="2"/>
      <c r="D802" s="2"/>
      <c r="E802" s="2"/>
    </row>
    <row r="803" spans="1:5" ht="14.25" customHeight="1" x14ac:dyDescent="0.25">
      <c r="A803" s="2"/>
      <c r="B803" s="2"/>
      <c r="C803" s="2"/>
      <c r="D803" s="2"/>
      <c r="E803" s="2"/>
    </row>
    <row r="804" spans="1:5" ht="14.25" customHeight="1" x14ac:dyDescent="0.25">
      <c r="A804" s="2"/>
      <c r="B804" s="2"/>
      <c r="C804" s="2"/>
      <c r="D804" s="2"/>
      <c r="E804" s="2"/>
    </row>
    <row r="805" spans="1:5" ht="14.25" customHeight="1" x14ac:dyDescent="0.25">
      <c r="A805" s="2"/>
      <c r="B805" s="2"/>
      <c r="C805" s="2"/>
      <c r="D805" s="2"/>
      <c r="E805" s="2"/>
    </row>
    <row r="806" spans="1:5" ht="14.25" customHeight="1" x14ac:dyDescent="0.25">
      <c r="A806" s="2"/>
      <c r="B806" s="2"/>
      <c r="C806" s="2"/>
      <c r="D806" s="2"/>
      <c r="E806" s="2"/>
    </row>
    <row r="807" spans="1:5" ht="14.25" customHeight="1" x14ac:dyDescent="0.25">
      <c r="A807" s="2"/>
      <c r="B807" s="2"/>
      <c r="C807" s="2"/>
      <c r="D807" s="2"/>
      <c r="E807" s="2"/>
    </row>
    <row r="808" spans="1:5" ht="14.25" customHeight="1" x14ac:dyDescent="0.25">
      <c r="A808" s="2"/>
      <c r="B808" s="2"/>
      <c r="C808" s="2"/>
      <c r="D808" s="2"/>
      <c r="E808" s="2"/>
    </row>
    <row r="809" spans="1:5" ht="14.25" customHeight="1" x14ac:dyDescent="0.25">
      <c r="A809" s="2"/>
      <c r="B809" s="2"/>
      <c r="C809" s="2"/>
      <c r="D809" s="2"/>
      <c r="E809" s="2"/>
    </row>
    <row r="810" spans="1:5" ht="14.25" customHeight="1" x14ac:dyDescent="0.25">
      <c r="A810" s="2"/>
      <c r="B810" s="2"/>
      <c r="C810" s="2"/>
      <c r="D810" s="2"/>
      <c r="E810" s="2"/>
    </row>
    <row r="811" spans="1:5" ht="14.25" customHeight="1" x14ac:dyDescent="0.25">
      <c r="A811" s="2"/>
      <c r="B811" s="2"/>
      <c r="C811" s="2"/>
      <c r="D811" s="2"/>
      <c r="E811" s="2"/>
    </row>
    <row r="812" spans="1:5" ht="14.25" customHeight="1" x14ac:dyDescent="0.25">
      <c r="A812" s="2"/>
      <c r="B812" s="2"/>
      <c r="C812" s="2"/>
      <c r="D812" s="2"/>
      <c r="E812" s="2"/>
    </row>
    <row r="813" spans="1:5" ht="14.25" customHeight="1" x14ac:dyDescent="0.25">
      <c r="A813" s="2"/>
      <c r="B813" s="2"/>
      <c r="C813" s="2"/>
      <c r="D813" s="2"/>
      <c r="E813" s="2"/>
    </row>
    <row r="814" spans="1:5" ht="14.25" customHeight="1" x14ac:dyDescent="0.25">
      <c r="A814" s="2"/>
      <c r="B814" s="2"/>
      <c r="C814" s="2"/>
      <c r="D814" s="2"/>
      <c r="E814" s="2"/>
    </row>
    <row r="815" spans="1:5" ht="14.25" customHeight="1" x14ac:dyDescent="0.25">
      <c r="A815" s="2"/>
      <c r="B815" s="2"/>
      <c r="C815" s="2"/>
      <c r="D815" s="2"/>
      <c r="E815" s="2"/>
    </row>
    <row r="816" spans="1:5" ht="14.25" customHeight="1" x14ac:dyDescent="0.25">
      <c r="A816" s="2"/>
      <c r="B816" s="2"/>
      <c r="C816" s="2"/>
      <c r="D816" s="2"/>
      <c r="E816" s="2"/>
    </row>
    <row r="817" spans="1:5" ht="14.25" customHeight="1" x14ac:dyDescent="0.25">
      <c r="A817" s="2"/>
      <c r="B817" s="2"/>
      <c r="C817" s="2"/>
      <c r="D817" s="2"/>
      <c r="E817" s="2"/>
    </row>
    <row r="818" spans="1:5" ht="14.25" customHeight="1" x14ac:dyDescent="0.25">
      <c r="A818" s="2"/>
      <c r="B818" s="2"/>
      <c r="C818" s="2"/>
      <c r="D818" s="2"/>
      <c r="E818" s="2"/>
    </row>
    <row r="819" spans="1:5" ht="14.25" customHeight="1" x14ac:dyDescent="0.25">
      <c r="A819" s="2"/>
      <c r="B819" s="2"/>
      <c r="C819" s="2"/>
      <c r="D819" s="2"/>
      <c r="E819" s="2"/>
    </row>
    <row r="820" spans="1:5" ht="14.25" customHeight="1" x14ac:dyDescent="0.25">
      <c r="A820" s="2"/>
      <c r="B820" s="2"/>
      <c r="C820" s="2"/>
      <c r="D820" s="2"/>
      <c r="E820" s="2"/>
    </row>
    <row r="821" spans="1:5" ht="14.25" customHeight="1" x14ac:dyDescent="0.25">
      <c r="A821" s="2"/>
      <c r="B821" s="2"/>
      <c r="C821" s="2"/>
      <c r="D821" s="2"/>
      <c r="E821" s="2"/>
    </row>
    <row r="822" spans="1:5" ht="14.25" customHeight="1" x14ac:dyDescent="0.25">
      <c r="A822" s="2"/>
      <c r="B822" s="2"/>
      <c r="C822" s="2"/>
      <c r="D822" s="2"/>
      <c r="E822" s="2"/>
    </row>
    <row r="823" spans="1:5" ht="14.25" customHeight="1" x14ac:dyDescent="0.25">
      <c r="A823" s="2"/>
      <c r="B823" s="2"/>
      <c r="C823" s="2"/>
      <c r="D823" s="2"/>
      <c r="E823" s="2"/>
    </row>
    <row r="824" spans="1:5" ht="14.25" customHeight="1" x14ac:dyDescent="0.25">
      <c r="A824" s="2"/>
      <c r="B824" s="2"/>
      <c r="C824" s="2"/>
      <c r="D824" s="2"/>
      <c r="E824" s="2"/>
    </row>
    <row r="825" spans="1:5" ht="14.25" customHeight="1" x14ac:dyDescent="0.25">
      <c r="A825" s="2"/>
      <c r="B825" s="2"/>
      <c r="C825" s="2"/>
      <c r="D825" s="2"/>
      <c r="E825" s="2"/>
    </row>
    <row r="826" spans="1:5" ht="14.25" customHeight="1" x14ac:dyDescent="0.25">
      <c r="A826" s="2"/>
      <c r="B826" s="2"/>
      <c r="C826" s="2"/>
      <c r="D826" s="2"/>
      <c r="E826" s="2"/>
    </row>
    <row r="827" spans="1:5" ht="14.25" customHeight="1" x14ac:dyDescent="0.25">
      <c r="A827" s="2"/>
      <c r="B827" s="2"/>
      <c r="C827" s="2"/>
      <c r="D827" s="2"/>
      <c r="E827" s="2"/>
    </row>
    <row r="828" spans="1:5" ht="14.25" customHeight="1" x14ac:dyDescent="0.25">
      <c r="A828" s="2"/>
      <c r="B828" s="2"/>
      <c r="C828" s="2"/>
      <c r="D828" s="2"/>
      <c r="E828" s="2"/>
    </row>
    <row r="829" spans="1:5" ht="14.25" customHeight="1" x14ac:dyDescent="0.25">
      <c r="A829" s="2"/>
      <c r="B829" s="2"/>
      <c r="C829" s="2"/>
      <c r="D829" s="2"/>
      <c r="E829" s="2"/>
    </row>
    <row r="830" spans="1:5" ht="14.25" customHeight="1" x14ac:dyDescent="0.25">
      <c r="A830" s="2"/>
      <c r="B830" s="2"/>
      <c r="C830" s="2"/>
      <c r="D830" s="2"/>
      <c r="E830" s="2"/>
    </row>
    <row r="831" spans="1:5" ht="14.25" customHeight="1" x14ac:dyDescent="0.25">
      <c r="A831" s="2"/>
      <c r="B831" s="2"/>
      <c r="C831" s="2"/>
      <c r="D831" s="2"/>
      <c r="E831" s="2"/>
    </row>
    <row r="832" spans="1:5" ht="14.25" customHeight="1" x14ac:dyDescent="0.25">
      <c r="A832" s="2"/>
      <c r="B832" s="2"/>
      <c r="C832" s="2"/>
      <c r="D832" s="2"/>
      <c r="E832" s="2"/>
    </row>
    <row r="833" spans="1:5" ht="14.25" customHeight="1" x14ac:dyDescent="0.25">
      <c r="A833" s="2"/>
      <c r="B833" s="2"/>
      <c r="C833" s="2"/>
      <c r="D833" s="2"/>
      <c r="E833" s="2"/>
    </row>
    <row r="834" spans="1:5" ht="14.25" customHeight="1" x14ac:dyDescent="0.25">
      <c r="A834" s="2"/>
      <c r="B834" s="2"/>
      <c r="C834" s="2"/>
      <c r="D834" s="2"/>
      <c r="E834" s="2"/>
    </row>
    <row r="835" spans="1:5" ht="14.25" customHeight="1" x14ac:dyDescent="0.25">
      <c r="A835" s="2"/>
      <c r="B835" s="2"/>
      <c r="C835" s="2"/>
      <c r="D835" s="2"/>
      <c r="E835" s="2"/>
    </row>
    <row r="836" spans="1:5" ht="14.25" customHeight="1" x14ac:dyDescent="0.25">
      <c r="A836" s="2"/>
      <c r="B836" s="2"/>
      <c r="C836" s="2"/>
      <c r="D836" s="2"/>
      <c r="E836" s="2"/>
    </row>
    <row r="837" spans="1:5" ht="14.25" customHeight="1" x14ac:dyDescent="0.25">
      <c r="A837" s="2"/>
      <c r="B837" s="2"/>
      <c r="C837" s="2"/>
      <c r="D837" s="2"/>
      <c r="E837" s="2"/>
    </row>
    <row r="838" spans="1:5" ht="14.25" customHeight="1" x14ac:dyDescent="0.25">
      <c r="A838" s="2"/>
      <c r="B838" s="2"/>
      <c r="C838" s="2"/>
      <c r="D838" s="2"/>
      <c r="E838" s="2"/>
    </row>
    <row r="839" spans="1:5" ht="14.25" customHeight="1" x14ac:dyDescent="0.25">
      <c r="A839" s="2"/>
      <c r="B839" s="2"/>
      <c r="C839" s="2"/>
      <c r="D839" s="2"/>
      <c r="E839" s="2"/>
    </row>
    <row r="840" spans="1:5" ht="14.25" customHeight="1" x14ac:dyDescent="0.25">
      <c r="A840" s="2"/>
      <c r="B840" s="2"/>
      <c r="C840" s="2"/>
      <c r="D840" s="2"/>
      <c r="E840" s="2"/>
    </row>
    <row r="841" spans="1:5" ht="14.25" customHeight="1" x14ac:dyDescent="0.25">
      <c r="A841" s="2"/>
      <c r="B841" s="2"/>
      <c r="C841" s="2"/>
      <c r="D841" s="2"/>
      <c r="E841" s="2"/>
    </row>
    <row r="842" spans="1:5" ht="14.25" customHeight="1" x14ac:dyDescent="0.25">
      <c r="A842" s="2"/>
      <c r="B842" s="2"/>
      <c r="C842" s="2"/>
      <c r="D842" s="2"/>
      <c r="E842" s="2"/>
    </row>
    <row r="843" spans="1:5" ht="14.25" customHeight="1" x14ac:dyDescent="0.25">
      <c r="A843" s="2"/>
      <c r="B843" s="2"/>
      <c r="C843" s="2"/>
      <c r="D843" s="2"/>
      <c r="E843" s="2"/>
    </row>
    <row r="844" spans="1:5" ht="14.25" customHeight="1" x14ac:dyDescent="0.25">
      <c r="A844" s="2"/>
      <c r="B844" s="2"/>
      <c r="C844" s="2"/>
      <c r="D844" s="2"/>
      <c r="E844" s="2"/>
    </row>
    <row r="845" spans="1:5" ht="14.25" customHeight="1" x14ac:dyDescent="0.25">
      <c r="A845" s="2"/>
      <c r="B845" s="2"/>
      <c r="C845" s="2"/>
      <c r="D845" s="2"/>
      <c r="E845" s="2"/>
    </row>
    <row r="846" spans="1:5" ht="14.25" customHeight="1" x14ac:dyDescent="0.25">
      <c r="A846" s="2"/>
      <c r="B846" s="2"/>
      <c r="C846" s="2"/>
      <c r="D846" s="2"/>
      <c r="E846" s="2"/>
    </row>
    <row r="847" spans="1:5" ht="14.25" customHeight="1" x14ac:dyDescent="0.25">
      <c r="A847" s="2"/>
      <c r="B847" s="2"/>
      <c r="C847" s="2"/>
      <c r="D847" s="2"/>
      <c r="E847" s="2"/>
    </row>
    <row r="848" spans="1:5" ht="14.25" customHeight="1" x14ac:dyDescent="0.25">
      <c r="A848" s="2"/>
      <c r="B848" s="2"/>
      <c r="C848" s="2"/>
      <c r="D848" s="2"/>
      <c r="E848" s="2"/>
    </row>
    <row r="849" spans="1:5" ht="14.25" customHeight="1" x14ac:dyDescent="0.25">
      <c r="A849" s="2"/>
      <c r="B849" s="2"/>
      <c r="C849" s="2"/>
      <c r="D849" s="2"/>
      <c r="E849" s="2"/>
    </row>
    <row r="850" spans="1:5" ht="14.25" customHeight="1" x14ac:dyDescent="0.25">
      <c r="A850" s="2"/>
      <c r="B850" s="2"/>
      <c r="C850" s="2"/>
      <c r="D850" s="2"/>
      <c r="E850" s="2"/>
    </row>
    <row r="851" spans="1:5" ht="14.25" customHeight="1" x14ac:dyDescent="0.25">
      <c r="A851" s="2"/>
      <c r="B851" s="2"/>
      <c r="C851" s="2"/>
      <c r="D851" s="2"/>
      <c r="E851" s="2"/>
    </row>
    <row r="852" spans="1:5" ht="14.25" customHeight="1" x14ac:dyDescent="0.25">
      <c r="A852" s="2"/>
      <c r="B852" s="2"/>
      <c r="C852" s="2"/>
      <c r="D852" s="2"/>
      <c r="E852" s="2"/>
    </row>
    <row r="853" spans="1:5" ht="14.25" customHeight="1" x14ac:dyDescent="0.25">
      <c r="A853" s="2"/>
      <c r="B853" s="2"/>
      <c r="C853" s="2"/>
      <c r="D853" s="2"/>
      <c r="E853" s="2"/>
    </row>
    <row r="854" spans="1:5" ht="14.25" customHeight="1" x14ac:dyDescent="0.25">
      <c r="A854" s="2"/>
      <c r="B854" s="2"/>
      <c r="C854" s="2"/>
      <c r="D854" s="2"/>
      <c r="E854" s="2"/>
    </row>
    <row r="855" spans="1:5" ht="14.25" customHeight="1" x14ac:dyDescent="0.25">
      <c r="A855" s="2"/>
      <c r="B855" s="2"/>
      <c r="C855" s="2"/>
      <c r="D855" s="2"/>
      <c r="E855" s="2"/>
    </row>
    <row r="856" spans="1:5" ht="14.25" customHeight="1" x14ac:dyDescent="0.25">
      <c r="A856" s="2"/>
      <c r="B856" s="2"/>
      <c r="C856" s="2"/>
      <c r="D856" s="2"/>
      <c r="E856" s="2"/>
    </row>
    <row r="857" spans="1:5" ht="14.25" customHeight="1" x14ac:dyDescent="0.25">
      <c r="A857" s="2"/>
      <c r="B857" s="2"/>
      <c r="C857" s="2"/>
      <c r="D857" s="2"/>
      <c r="E857" s="2"/>
    </row>
    <row r="858" spans="1:5" ht="14.25" customHeight="1" x14ac:dyDescent="0.25">
      <c r="A858" s="2"/>
      <c r="B858" s="2"/>
      <c r="C858" s="2"/>
      <c r="D858" s="2"/>
      <c r="E858" s="2"/>
    </row>
    <row r="859" spans="1:5" ht="14.25" customHeight="1" x14ac:dyDescent="0.25">
      <c r="A859" s="2"/>
      <c r="B859" s="2"/>
      <c r="C859" s="2"/>
      <c r="D859" s="2"/>
      <c r="E859" s="2"/>
    </row>
    <row r="860" spans="1:5" ht="14.25" customHeight="1" x14ac:dyDescent="0.25">
      <c r="A860" s="2"/>
      <c r="B860" s="2"/>
      <c r="C860" s="2"/>
      <c r="D860" s="2"/>
      <c r="E860" s="2"/>
    </row>
    <row r="861" spans="1:5" ht="14.25" customHeight="1" x14ac:dyDescent="0.25">
      <c r="A861" s="2"/>
      <c r="B861" s="2"/>
      <c r="C861" s="2"/>
      <c r="D861" s="2"/>
      <c r="E861" s="2"/>
    </row>
    <row r="862" spans="1:5" ht="14.25" customHeight="1" x14ac:dyDescent="0.25">
      <c r="A862" s="2"/>
      <c r="B862" s="2"/>
      <c r="C862" s="2"/>
      <c r="D862" s="2"/>
      <c r="E862" s="2"/>
    </row>
    <row r="863" spans="1:5" ht="14.25" customHeight="1" x14ac:dyDescent="0.25">
      <c r="A863" s="2"/>
      <c r="B863" s="2"/>
      <c r="C863" s="2"/>
      <c r="D863" s="2"/>
      <c r="E863" s="2"/>
    </row>
    <row r="864" spans="1:5" ht="14.25" customHeight="1" x14ac:dyDescent="0.25">
      <c r="A864" s="2"/>
      <c r="B864" s="2"/>
      <c r="C864" s="2"/>
      <c r="D864" s="2"/>
      <c r="E864" s="2"/>
    </row>
    <row r="865" spans="1:5" ht="14.25" customHeight="1" x14ac:dyDescent="0.25">
      <c r="A865" s="2"/>
      <c r="B865" s="2"/>
      <c r="C865" s="2"/>
      <c r="D865" s="2"/>
      <c r="E865" s="2"/>
    </row>
    <row r="866" spans="1:5" ht="14.25" customHeight="1" x14ac:dyDescent="0.25">
      <c r="A866" s="2"/>
      <c r="B866" s="2"/>
      <c r="C866" s="2"/>
      <c r="D866" s="2"/>
      <c r="E866" s="2"/>
    </row>
    <row r="867" spans="1:5" ht="14.25" customHeight="1" x14ac:dyDescent="0.25">
      <c r="A867" s="2"/>
      <c r="B867" s="2"/>
      <c r="C867" s="2"/>
      <c r="D867" s="2"/>
      <c r="E867" s="2"/>
    </row>
    <row r="868" spans="1:5" ht="14.25" customHeight="1" x14ac:dyDescent="0.25">
      <c r="A868" s="2"/>
      <c r="B868" s="2"/>
      <c r="C868" s="2"/>
      <c r="D868" s="2"/>
      <c r="E868" s="2"/>
    </row>
    <row r="869" spans="1:5" ht="14.25" customHeight="1" x14ac:dyDescent="0.25">
      <c r="A869" s="2"/>
      <c r="B869" s="2"/>
      <c r="C869" s="2"/>
      <c r="D869" s="2"/>
      <c r="E869" s="2"/>
    </row>
    <row r="870" spans="1:5" ht="14.25" customHeight="1" x14ac:dyDescent="0.25">
      <c r="A870" s="2"/>
      <c r="B870" s="2"/>
      <c r="C870" s="2"/>
      <c r="D870" s="2"/>
      <c r="E870" s="2"/>
    </row>
    <row r="871" spans="1:5" ht="14.25" customHeight="1" x14ac:dyDescent="0.25">
      <c r="A871" s="2"/>
      <c r="B871" s="2"/>
      <c r="C871" s="2"/>
      <c r="D871" s="2"/>
      <c r="E871" s="2"/>
    </row>
    <row r="872" spans="1:5" ht="14.25" customHeight="1" x14ac:dyDescent="0.25">
      <c r="A872" s="2"/>
      <c r="B872" s="2"/>
      <c r="C872" s="2"/>
      <c r="D872" s="2"/>
      <c r="E872" s="2"/>
    </row>
    <row r="873" spans="1:5" ht="14.25" customHeight="1" x14ac:dyDescent="0.25">
      <c r="A873" s="2"/>
      <c r="B873" s="2"/>
      <c r="C873" s="2"/>
      <c r="D873" s="2"/>
      <c r="E873" s="2"/>
    </row>
    <row r="874" spans="1:5" ht="14.25" customHeight="1" x14ac:dyDescent="0.25">
      <c r="A874" s="2"/>
      <c r="B874" s="2"/>
      <c r="C874" s="2"/>
      <c r="D874" s="2"/>
      <c r="E874" s="2"/>
    </row>
    <row r="875" spans="1:5" ht="14.25" customHeight="1" x14ac:dyDescent="0.25">
      <c r="A875" s="2"/>
      <c r="B875" s="2"/>
      <c r="C875" s="2"/>
      <c r="D875" s="2"/>
      <c r="E875" s="2"/>
    </row>
    <row r="876" spans="1:5" ht="14.25" customHeight="1" x14ac:dyDescent="0.25">
      <c r="A876" s="2"/>
      <c r="B876" s="2"/>
      <c r="C876" s="2"/>
      <c r="D876" s="2"/>
      <c r="E876" s="2"/>
    </row>
    <row r="877" spans="1:5" ht="14.25" customHeight="1" x14ac:dyDescent="0.25">
      <c r="A877" s="2"/>
      <c r="B877" s="2"/>
      <c r="C877" s="2"/>
      <c r="D877" s="2"/>
      <c r="E877" s="2"/>
    </row>
    <row r="878" spans="1:5" ht="14.25" customHeight="1" x14ac:dyDescent="0.25">
      <c r="A878" s="2"/>
      <c r="B878" s="2"/>
      <c r="C878" s="2"/>
      <c r="D878" s="2"/>
      <c r="E878" s="2"/>
    </row>
    <row r="879" spans="1:5" ht="14.25" customHeight="1" x14ac:dyDescent="0.25">
      <c r="A879" s="2"/>
      <c r="B879" s="2"/>
      <c r="C879" s="2"/>
      <c r="D879" s="2"/>
      <c r="E879" s="2"/>
    </row>
    <row r="880" spans="1:5" ht="14.25" customHeight="1" x14ac:dyDescent="0.25">
      <c r="A880" s="2"/>
      <c r="B880" s="2"/>
      <c r="C880" s="2"/>
      <c r="D880" s="2"/>
      <c r="E880" s="2"/>
    </row>
    <row r="881" spans="1:5" ht="14.25" customHeight="1" x14ac:dyDescent="0.25">
      <c r="A881" s="2"/>
      <c r="B881" s="2"/>
      <c r="C881" s="2"/>
      <c r="D881" s="2"/>
      <c r="E881" s="2"/>
    </row>
    <row r="882" spans="1:5" ht="14.25" customHeight="1" x14ac:dyDescent="0.25">
      <c r="A882" s="2"/>
      <c r="B882" s="2"/>
      <c r="C882" s="2"/>
      <c r="D882" s="2"/>
      <c r="E882" s="2"/>
    </row>
    <row r="883" spans="1:5" ht="14.25" customHeight="1" x14ac:dyDescent="0.25">
      <c r="A883" s="2"/>
      <c r="B883" s="2"/>
      <c r="C883" s="2"/>
      <c r="D883" s="2"/>
      <c r="E883" s="2"/>
    </row>
    <row r="884" spans="1:5" ht="14.25" customHeight="1" x14ac:dyDescent="0.25">
      <c r="A884" s="2"/>
      <c r="B884" s="2"/>
      <c r="C884" s="2"/>
      <c r="D884" s="2"/>
      <c r="E884" s="2"/>
    </row>
    <row r="885" spans="1:5" ht="14.25" customHeight="1" x14ac:dyDescent="0.25">
      <c r="A885" s="2"/>
      <c r="B885" s="2"/>
      <c r="C885" s="2"/>
      <c r="D885" s="2"/>
      <c r="E885" s="2"/>
    </row>
    <row r="886" spans="1:5" ht="14.25" customHeight="1" x14ac:dyDescent="0.25">
      <c r="A886" s="2"/>
      <c r="B886" s="2"/>
      <c r="C886" s="2"/>
      <c r="D886" s="2"/>
      <c r="E886" s="2"/>
    </row>
    <row r="887" spans="1:5" ht="14.25" customHeight="1" x14ac:dyDescent="0.25">
      <c r="A887" s="2"/>
      <c r="B887" s="2"/>
      <c r="C887" s="2"/>
      <c r="D887" s="2"/>
      <c r="E887" s="2"/>
    </row>
    <row r="888" spans="1:5" ht="14.25" customHeight="1" x14ac:dyDescent="0.25">
      <c r="A888" s="2"/>
      <c r="B888" s="2"/>
      <c r="C888" s="2"/>
      <c r="D888" s="2"/>
      <c r="E888" s="2"/>
    </row>
    <row r="889" spans="1:5" ht="14.25" customHeight="1" x14ac:dyDescent="0.25">
      <c r="A889" s="2"/>
      <c r="B889" s="2"/>
      <c r="C889" s="2"/>
      <c r="D889" s="2"/>
      <c r="E889" s="2"/>
    </row>
    <row r="890" spans="1:5" ht="14.25" customHeight="1" x14ac:dyDescent="0.25">
      <c r="A890" s="2"/>
      <c r="B890" s="2"/>
      <c r="C890" s="2"/>
      <c r="D890" s="2"/>
      <c r="E890" s="2"/>
    </row>
    <row r="891" spans="1:5" ht="14.25" customHeight="1" x14ac:dyDescent="0.25">
      <c r="A891" s="2"/>
      <c r="B891" s="2"/>
      <c r="C891" s="2"/>
      <c r="D891" s="2"/>
      <c r="E891" s="2"/>
    </row>
    <row r="892" spans="1:5" ht="14.25" customHeight="1" x14ac:dyDescent="0.25">
      <c r="A892" s="2"/>
      <c r="B892" s="2"/>
      <c r="C892" s="2"/>
      <c r="D892" s="2"/>
      <c r="E892" s="2"/>
    </row>
    <row r="893" spans="1:5" ht="14.25" customHeight="1" x14ac:dyDescent="0.25">
      <c r="A893" s="2"/>
      <c r="B893" s="2"/>
      <c r="C893" s="2"/>
      <c r="D893" s="2"/>
      <c r="E893" s="2"/>
    </row>
    <row r="894" spans="1:5" ht="14.25" customHeight="1" x14ac:dyDescent="0.25">
      <c r="A894" s="2"/>
      <c r="B894" s="2"/>
      <c r="C894" s="2"/>
      <c r="D894" s="2"/>
      <c r="E894" s="2"/>
    </row>
    <row r="895" spans="1:5" ht="14.25" customHeight="1" x14ac:dyDescent="0.25">
      <c r="A895" s="2"/>
      <c r="B895" s="2"/>
      <c r="C895" s="2"/>
      <c r="D895" s="2"/>
      <c r="E895" s="2"/>
    </row>
    <row r="896" spans="1:5" ht="14.25" customHeight="1" x14ac:dyDescent="0.25">
      <c r="A896" s="2"/>
      <c r="B896" s="2"/>
      <c r="C896" s="2"/>
      <c r="D896" s="2"/>
      <c r="E896" s="2"/>
    </row>
    <row r="897" spans="1:5" ht="14.25" customHeight="1" x14ac:dyDescent="0.25">
      <c r="A897" s="2"/>
      <c r="B897" s="2"/>
      <c r="C897" s="2"/>
      <c r="D897" s="2"/>
      <c r="E897" s="2"/>
    </row>
    <row r="898" spans="1:5" ht="14.25" customHeight="1" x14ac:dyDescent="0.25">
      <c r="A898" s="2"/>
      <c r="B898" s="2"/>
      <c r="C898" s="2"/>
      <c r="D898" s="2"/>
      <c r="E898" s="2"/>
    </row>
    <row r="899" spans="1:5" ht="14.25" customHeight="1" x14ac:dyDescent="0.25">
      <c r="A899" s="2"/>
      <c r="B899" s="2"/>
      <c r="C899" s="2"/>
      <c r="D899" s="2"/>
      <c r="E899" s="2"/>
    </row>
    <row r="900" spans="1:5" ht="14.25" customHeight="1" x14ac:dyDescent="0.25">
      <c r="A900" s="2"/>
      <c r="B900" s="2"/>
      <c r="C900" s="2"/>
      <c r="D900" s="2"/>
      <c r="E900" s="2"/>
    </row>
    <row r="901" spans="1:5" ht="14.25" customHeight="1" x14ac:dyDescent="0.25">
      <c r="A901" s="2"/>
      <c r="B901" s="2"/>
      <c r="C901" s="2"/>
      <c r="D901" s="2"/>
      <c r="E901" s="2"/>
    </row>
    <row r="902" spans="1:5" ht="14.25" customHeight="1" x14ac:dyDescent="0.25">
      <c r="A902" s="2"/>
      <c r="B902" s="2"/>
      <c r="C902" s="2"/>
      <c r="D902" s="2"/>
      <c r="E902" s="2"/>
    </row>
    <row r="903" spans="1:5" ht="14.25" customHeight="1" x14ac:dyDescent="0.25">
      <c r="A903" s="2"/>
      <c r="B903" s="2"/>
      <c r="C903" s="2"/>
      <c r="D903" s="2"/>
      <c r="E903" s="2"/>
    </row>
    <row r="904" spans="1:5" ht="14.25" customHeight="1" x14ac:dyDescent="0.25">
      <c r="A904" s="2"/>
      <c r="B904" s="2"/>
      <c r="C904" s="2"/>
      <c r="D904" s="2"/>
      <c r="E904" s="2"/>
    </row>
    <row r="905" spans="1:5" ht="14.25" customHeight="1" x14ac:dyDescent="0.25">
      <c r="A905" s="2"/>
      <c r="B905" s="2"/>
      <c r="C905" s="2"/>
      <c r="D905" s="2"/>
      <c r="E905" s="2"/>
    </row>
    <row r="906" spans="1:5" ht="14.25" customHeight="1" x14ac:dyDescent="0.25">
      <c r="A906" s="2"/>
      <c r="B906" s="2"/>
      <c r="C906" s="2"/>
      <c r="D906" s="2"/>
      <c r="E906" s="2"/>
    </row>
    <row r="907" spans="1:5" ht="14.25" customHeight="1" x14ac:dyDescent="0.25">
      <c r="A907" s="2"/>
      <c r="B907" s="2"/>
      <c r="C907" s="2"/>
      <c r="D907" s="2"/>
      <c r="E907" s="2"/>
    </row>
    <row r="908" spans="1:5" ht="14.25" customHeight="1" x14ac:dyDescent="0.25">
      <c r="A908" s="2"/>
      <c r="B908" s="2"/>
      <c r="C908" s="2"/>
      <c r="D908" s="2"/>
      <c r="E908" s="2"/>
    </row>
    <row r="909" spans="1:5" ht="14.25" customHeight="1" x14ac:dyDescent="0.25">
      <c r="A909" s="2"/>
      <c r="B909" s="2"/>
      <c r="C909" s="2"/>
      <c r="D909" s="2"/>
      <c r="E909" s="2"/>
    </row>
    <row r="910" spans="1:5" ht="14.25" customHeight="1" x14ac:dyDescent="0.25">
      <c r="A910" s="2"/>
      <c r="B910" s="2"/>
      <c r="C910" s="2"/>
      <c r="D910" s="2"/>
      <c r="E910" s="2"/>
    </row>
    <row r="911" spans="1:5" ht="14.25" customHeight="1" x14ac:dyDescent="0.25">
      <c r="A911" s="2"/>
      <c r="B911" s="2"/>
      <c r="C911" s="2"/>
      <c r="D911" s="2"/>
      <c r="E911" s="2"/>
    </row>
    <row r="912" spans="1:5" ht="14.25" customHeight="1" x14ac:dyDescent="0.25">
      <c r="A912" s="2"/>
      <c r="B912" s="2"/>
      <c r="C912" s="2"/>
      <c r="D912" s="2"/>
      <c r="E912" s="2"/>
    </row>
    <row r="913" spans="1:5" ht="14.25" customHeight="1" x14ac:dyDescent="0.25">
      <c r="A913" s="2"/>
      <c r="B913" s="2"/>
      <c r="C913" s="2"/>
      <c r="D913" s="2"/>
      <c r="E913" s="2"/>
    </row>
    <row r="914" spans="1:5" ht="14.25" customHeight="1" x14ac:dyDescent="0.25">
      <c r="A914" s="2"/>
      <c r="B914" s="2"/>
      <c r="C914" s="2"/>
      <c r="D914" s="2"/>
      <c r="E914" s="2"/>
    </row>
    <row r="915" spans="1:5" ht="14.25" customHeight="1" x14ac:dyDescent="0.25">
      <c r="A915" s="2"/>
      <c r="B915" s="2"/>
      <c r="C915" s="2"/>
      <c r="D915" s="2"/>
      <c r="E915" s="2"/>
    </row>
    <row r="916" spans="1:5" ht="14.25" customHeight="1" x14ac:dyDescent="0.25">
      <c r="A916" s="2"/>
      <c r="B916" s="2"/>
      <c r="C916" s="2"/>
      <c r="D916" s="2"/>
      <c r="E916" s="2"/>
    </row>
    <row r="917" spans="1:5" ht="14.25" customHeight="1" x14ac:dyDescent="0.25">
      <c r="A917" s="2"/>
      <c r="B917" s="2"/>
      <c r="C917" s="2"/>
      <c r="D917" s="2"/>
      <c r="E917" s="2"/>
    </row>
    <row r="918" spans="1:5" ht="14.25" customHeight="1" x14ac:dyDescent="0.25">
      <c r="A918" s="2"/>
      <c r="B918" s="2"/>
      <c r="C918" s="2"/>
      <c r="D918" s="2"/>
      <c r="E918" s="2"/>
    </row>
    <row r="919" spans="1:5" ht="14.25" customHeight="1" x14ac:dyDescent="0.25">
      <c r="A919" s="2"/>
      <c r="B919" s="2"/>
      <c r="C919" s="2"/>
      <c r="D919" s="2"/>
      <c r="E919" s="2"/>
    </row>
    <row r="920" spans="1:5" ht="14.25" customHeight="1" x14ac:dyDescent="0.25">
      <c r="A920" s="2"/>
      <c r="B920" s="2"/>
      <c r="C920" s="2"/>
      <c r="D920" s="2"/>
      <c r="E920" s="2"/>
    </row>
    <row r="921" spans="1:5" ht="14.25" customHeight="1" x14ac:dyDescent="0.25">
      <c r="A921" s="2"/>
      <c r="B921" s="2"/>
      <c r="C921" s="2"/>
      <c r="D921" s="2"/>
      <c r="E921" s="2"/>
    </row>
    <row r="922" spans="1:5" ht="14.25" customHeight="1" x14ac:dyDescent="0.25">
      <c r="A922" s="2"/>
      <c r="B922" s="2"/>
      <c r="C922" s="2"/>
      <c r="D922" s="2"/>
      <c r="E922" s="2"/>
    </row>
    <row r="923" spans="1:5" ht="14.25" customHeight="1" x14ac:dyDescent="0.25">
      <c r="A923" s="2"/>
      <c r="B923" s="2"/>
      <c r="C923" s="2"/>
      <c r="D923" s="2"/>
      <c r="E923" s="2"/>
    </row>
    <row r="924" spans="1:5" ht="14.25" customHeight="1" x14ac:dyDescent="0.25">
      <c r="A924" s="2"/>
      <c r="B924" s="2"/>
      <c r="C924" s="2"/>
      <c r="D924" s="2"/>
      <c r="E924" s="2"/>
    </row>
    <row r="925" spans="1:5" ht="14.25" customHeight="1" x14ac:dyDescent="0.25">
      <c r="A925" s="2"/>
      <c r="B925" s="2"/>
      <c r="C925" s="2"/>
      <c r="D925" s="2"/>
      <c r="E925" s="2"/>
    </row>
    <row r="926" spans="1:5" ht="14.25" customHeight="1" x14ac:dyDescent="0.25">
      <c r="A926" s="2"/>
      <c r="B926" s="2"/>
      <c r="C926" s="2"/>
      <c r="D926" s="2"/>
      <c r="E926" s="2"/>
    </row>
    <row r="927" spans="1:5" ht="14.25" customHeight="1" x14ac:dyDescent="0.25">
      <c r="A927" s="2"/>
      <c r="B927" s="2"/>
      <c r="C927" s="2"/>
      <c r="D927" s="2"/>
      <c r="E927" s="2"/>
    </row>
    <row r="928" spans="1:5" ht="14.25" customHeight="1" x14ac:dyDescent="0.25">
      <c r="A928" s="2"/>
      <c r="B928" s="2"/>
      <c r="C928" s="2"/>
      <c r="D928" s="2"/>
      <c r="E928" s="2"/>
    </row>
    <row r="929" spans="1:5" ht="14.25" customHeight="1" x14ac:dyDescent="0.25">
      <c r="A929" s="2"/>
      <c r="B929" s="2"/>
      <c r="C929" s="2"/>
      <c r="D929" s="2"/>
      <c r="E929" s="2"/>
    </row>
    <row r="930" spans="1:5" ht="14.25" customHeight="1" x14ac:dyDescent="0.25">
      <c r="A930" s="2"/>
      <c r="B930" s="2"/>
      <c r="C930" s="2"/>
      <c r="D930" s="2"/>
      <c r="E930" s="2"/>
    </row>
    <row r="931" spans="1:5" ht="14.25" customHeight="1" x14ac:dyDescent="0.25">
      <c r="A931" s="2"/>
      <c r="B931" s="2"/>
      <c r="C931" s="2"/>
      <c r="D931" s="2"/>
      <c r="E931" s="2"/>
    </row>
    <row r="932" spans="1:5" ht="14.25" customHeight="1" x14ac:dyDescent="0.25">
      <c r="A932" s="2"/>
      <c r="B932" s="2"/>
      <c r="C932" s="2"/>
      <c r="D932" s="2"/>
      <c r="E932" s="2"/>
    </row>
    <row r="933" spans="1:5" ht="14.25" customHeight="1" x14ac:dyDescent="0.25">
      <c r="A933" s="2"/>
      <c r="B933" s="2"/>
      <c r="C933" s="2"/>
      <c r="D933" s="2"/>
      <c r="E933" s="2"/>
    </row>
    <row r="934" spans="1:5" ht="14.25" customHeight="1" x14ac:dyDescent="0.25">
      <c r="A934" s="2"/>
      <c r="B934" s="2"/>
      <c r="C934" s="2"/>
      <c r="D934" s="2"/>
      <c r="E934" s="2"/>
    </row>
    <row r="935" spans="1:5" ht="14.25" customHeight="1" x14ac:dyDescent="0.25">
      <c r="A935" s="2"/>
      <c r="B935" s="2"/>
      <c r="C935" s="2"/>
      <c r="D935" s="2"/>
      <c r="E935" s="2"/>
    </row>
    <row r="936" spans="1:5" ht="14.25" customHeight="1" x14ac:dyDescent="0.25">
      <c r="A936" s="2"/>
      <c r="B936" s="2"/>
      <c r="C936" s="2"/>
      <c r="D936" s="2"/>
      <c r="E936" s="2"/>
    </row>
    <row r="937" spans="1:5" ht="14.25" customHeight="1" x14ac:dyDescent="0.25">
      <c r="A937" s="2"/>
      <c r="B937" s="2"/>
      <c r="C937" s="2"/>
      <c r="D937" s="2"/>
      <c r="E937" s="2"/>
    </row>
    <row r="938" spans="1:5" ht="14.25" customHeight="1" x14ac:dyDescent="0.25">
      <c r="A938" s="2"/>
      <c r="B938" s="2"/>
      <c r="C938" s="2"/>
      <c r="D938" s="2"/>
      <c r="E938" s="2"/>
    </row>
    <row r="939" spans="1:5" ht="14.25" customHeight="1" x14ac:dyDescent="0.25">
      <c r="A939" s="2"/>
      <c r="B939" s="2"/>
      <c r="C939" s="2"/>
      <c r="D939" s="2"/>
      <c r="E939" s="2"/>
    </row>
    <row r="940" spans="1:5" ht="14.25" customHeight="1" x14ac:dyDescent="0.25">
      <c r="A940" s="2"/>
      <c r="B940" s="2"/>
      <c r="C940" s="2"/>
      <c r="D940" s="2"/>
      <c r="E940" s="2"/>
    </row>
    <row r="941" spans="1:5" ht="14.25" customHeight="1" x14ac:dyDescent="0.25">
      <c r="A941" s="2"/>
      <c r="B941" s="2"/>
      <c r="C941" s="2"/>
      <c r="D941" s="2"/>
      <c r="E941" s="2"/>
    </row>
    <row r="942" spans="1:5" ht="14.25" customHeight="1" x14ac:dyDescent="0.25">
      <c r="A942" s="2"/>
      <c r="B942" s="2"/>
      <c r="C942" s="2"/>
      <c r="D942" s="2"/>
      <c r="E942" s="2"/>
    </row>
    <row r="943" spans="1:5" ht="14.25" customHeight="1" x14ac:dyDescent="0.25">
      <c r="A943" s="2"/>
      <c r="B943" s="2"/>
      <c r="C943" s="2"/>
      <c r="D943" s="2"/>
      <c r="E943" s="2"/>
    </row>
    <row r="944" spans="1:5" ht="14.25" customHeight="1" x14ac:dyDescent="0.25">
      <c r="A944" s="2"/>
      <c r="B944" s="2"/>
      <c r="C944" s="2"/>
      <c r="D944" s="2"/>
      <c r="E944" s="2"/>
    </row>
    <row r="945" spans="1:5" ht="14.25" customHeight="1" x14ac:dyDescent="0.25">
      <c r="A945" s="2"/>
      <c r="B945" s="2"/>
      <c r="C945" s="2"/>
      <c r="D945" s="2"/>
      <c r="E945" s="2"/>
    </row>
    <row r="946" spans="1:5" ht="14.25" customHeight="1" x14ac:dyDescent="0.25">
      <c r="A946" s="2"/>
      <c r="B946" s="2"/>
      <c r="C946" s="2"/>
      <c r="D946" s="2"/>
      <c r="E946" s="2"/>
    </row>
    <row r="947" spans="1:5" ht="14.25" customHeight="1" x14ac:dyDescent="0.25">
      <c r="A947" s="2"/>
      <c r="B947" s="2"/>
      <c r="C947" s="2"/>
      <c r="D947" s="2"/>
      <c r="E947" s="2"/>
    </row>
    <row r="948" spans="1:5" ht="14.25" customHeight="1" x14ac:dyDescent="0.25">
      <c r="A948" s="2"/>
      <c r="B948" s="2"/>
      <c r="C948" s="2"/>
      <c r="D948" s="2"/>
      <c r="E948" s="2"/>
    </row>
    <row r="949" spans="1:5" ht="14.25" customHeight="1" x14ac:dyDescent="0.25">
      <c r="A949" s="2"/>
      <c r="B949" s="2"/>
      <c r="C949" s="2"/>
      <c r="D949" s="2"/>
      <c r="E949" s="2"/>
    </row>
    <row r="950" spans="1:5" ht="14.25" customHeight="1" x14ac:dyDescent="0.25">
      <c r="A950" s="2"/>
      <c r="B950" s="2"/>
      <c r="C950" s="2"/>
      <c r="D950" s="2"/>
      <c r="E950" s="2"/>
    </row>
    <row r="951" spans="1:5" ht="14.25" customHeight="1" x14ac:dyDescent="0.25">
      <c r="A951" s="2"/>
      <c r="B951" s="2"/>
      <c r="C951" s="2"/>
      <c r="D951" s="2"/>
      <c r="E951" s="2"/>
    </row>
    <row r="952" spans="1:5" ht="14.25" customHeight="1" x14ac:dyDescent="0.25">
      <c r="A952" s="2"/>
      <c r="B952" s="2"/>
      <c r="C952" s="2"/>
      <c r="D952" s="2"/>
      <c r="E952" s="2"/>
    </row>
    <row r="953" spans="1:5" ht="14.25" customHeight="1" x14ac:dyDescent="0.25">
      <c r="A953" s="2"/>
      <c r="B953" s="2"/>
      <c r="C953" s="2"/>
      <c r="D953" s="2"/>
      <c r="E953" s="2"/>
    </row>
    <row r="954" spans="1:5" ht="14.25" customHeight="1" x14ac:dyDescent="0.25">
      <c r="A954" s="2"/>
      <c r="B954" s="2"/>
      <c r="C954" s="2"/>
      <c r="D954" s="2"/>
      <c r="E954" s="2"/>
    </row>
    <row r="955" spans="1:5" ht="14.25" customHeight="1" x14ac:dyDescent="0.25">
      <c r="A955" s="2"/>
      <c r="B955" s="2"/>
      <c r="C955" s="2"/>
      <c r="D955" s="2"/>
      <c r="E955" s="2"/>
    </row>
    <row r="956" spans="1:5" ht="14.25" customHeight="1" x14ac:dyDescent="0.25">
      <c r="A956" s="2"/>
      <c r="B956" s="2"/>
      <c r="C956" s="2"/>
      <c r="D956" s="2"/>
      <c r="E956" s="2"/>
    </row>
    <row r="957" spans="1:5" ht="14.25" customHeight="1" x14ac:dyDescent="0.25">
      <c r="A957" s="2"/>
      <c r="B957" s="2"/>
      <c r="C957" s="2"/>
      <c r="D957" s="2"/>
      <c r="E957" s="2"/>
    </row>
    <row r="958" spans="1:5" ht="14.25" customHeight="1" x14ac:dyDescent="0.25">
      <c r="A958" s="2"/>
      <c r="B958" s="2"/>
      <c r="C958" s="2"/>
      <c r="D958" s="2"/>
      <c r="E958" s="2"/>
    </row>
    <row r="959" spans="1:5" ht="14.25" customHeight="1" x14ac:dyDescent="0.25">
      <c r="A959" s="2"/>
      <c r="B959" s="2"/>
      <c r="C959" s="2"/>
      <c r="D959" s="2"/>
      <c r="E959" s="2"/>
    </row>
    <row r="960" spans="1:5" ht="14.25" customHeight="1" x14ac:dyDescent="0.25">
      <c r="A960" s="2"/>
      <c r="B960" s="2"/>
      <c r="C960" s="2"/>
      <c r="D960" s="2"/>
      <c r="E960" s="2"/>
    </row>
    <row r="961" spans="1:5" ht="14.25" customHeight="1" x14ac:dyDescent="0.25">
      <c r="A961" s="2"/>
      <c r="B961" s="2"/>
      <c r="C961" s="2"/>
      <c r="D961" s="2"/>
      <c r="E961" s="2"/>
    </row>
    <row r="962" spans="1:5" ht="14.25" customHeight="1" x14ac:dyDescent="0.25">
      <c r="A962" s="2"/>
      <c r="B962" s="2"/>
      <c r="C962" s="2"/>
      <c r="D962" s="2"/>
      <c r="E962" s="2"/>
    </row>
    <row r="963" spans="1:5" ht="14.25" customHeight="1" x14ac:dyDescent="0.25">
      <c r="A963" s="2"/>
      <c r="B963" s="2"/>
      <c r="C963" s="2"/>
      <c r="D963" s="2"/>
      <c r="E963" s="2"/>
    </row>
    <row r="964" spans="1:5" ht="14.25" customHeight="1" x14ac:dyDescent="0.25">
      <c r="A964" s="2"/>
      <c r="B964" s="2"/>
      <c r="C964" s="2"/>
      <c r="D964" s="2"/>
      <c r="E964" s="2"/>
    </row>
    <row r="965" spans="1:5" ht="14.25" customHeight="1" x14ac:dyDescent="0.25">
      <c r="A965" s="2"/>
      <c r="B965" s="2"/>
      <c r="C965" s="2"/>
      <c r="D965" s="2"/>
      <c r="E965" s="2"/>
    </row>
    <row r="966" spans="1:5" ht="14.25" customHeight="1" x14ac:dyDescent="0.25">
      <c r="A966" s="2"/>
      <c r="B966" s="2"/>
      <c r="C966" s="2"/>
      <c r="D966" s="2"/>
      <c r="E966" s="2"/>
    </row>
    <row r="967" spans="1:5" ht="14.25" customHeight="1" x14ac:dyDescent="0.25">
      <c r="A967" s="2"/>
      <c r="B967" s="2"/>
      <c r="C967" s="2"/>
      <c r="D967" s="2"/>
      <c r="E967" s="2"/>
    </row>
    <row r="968" spans="1:5" ht="14.25" customHeight="1" x14ac:dyDescent="0.25">
      <c r="A968" s="2"/>
      <c r="B968" s="2"/>
      <c r="C968" s="2"/>
      <c r="D968" s="2"/>
      <c r="E968" s="2"/>
    </row>
    <row r="969" spans="1:5" ht="14.25" customHeight="1" x14ac:dyDescent="0.25">
      <c r="A969" s="2"/>
      <c r="B969" s="2"/>
      <c r="C969" s="2"/>
      <c r="D969" s="2"/>
      <c r="E969" s="2"/>
    </row>
    <row r="970" spans="1:5" ht="14.25" customHeight="1" x14ac:dyDescent="0.25">
      <c r="A970" s="2"/>
      <c r="B970" s="2"/>
      <c r="C970" s="2"/>
      <c r="D970" s="2"/>
      <c r="E970" s="2"/>
    </row>
    <row r="971" spans="1:5" ht="14.25" customHeight="1" x14ac:dyDescent="0.25">
      <c r="A971" s="2"/>
      <c r="B971" s="2"/>
      <c r="C971" s="2"/>
      <c r="D971" s="2"/>
      <c r="E971" s="2"/>
    </row>
    <row r="972" spans="1:5" ht="14.25" customHeight="1" x14ac:dyDescent="0.25">
      <c r="A972" s="2"/>
      <c r="B972" s="2"/>
      <c r="C972" s="2"/>
      <c r="D972" s="2"/>
      <c r="E972" s="2"/>
    </row>
    <row r="973" spans="1:5" ht="14.25" customHeight="1" x14ac:dyDescent="0.25">
      <c r="A973" s="2"/>
      <c r="B973" s="2"/>
      <c r="C973" s="2"/>
      <c r="D973" s="2"/>
      <c r="E973" s="2"/>
    </row>
    <row r="974" spans="1:5" ht="14.25" customHeight="1" x14ac:dyDescent="0.25">
      <c r="A974" s="2"/>
      <c r="B974" s="2"/>
      <c r="C974" s="2"/>
      <c r="D974" s="2"/>
      <c r="E974" s="2"/>
    </row>
    <row r="975" spans="1:5" ht="14.25" customHeight="1" x14ac:dyDescent="0.25">
      <c r="A975" s="2"/>
      <c r="B975" s="2"/>
      <c r="C975" s="2"/>
      <c r="D975" s="2"/>
      <c r="E975" s="2"/>
    </row>
    <row r="976" spans="1:5" ht="14.25" customHeight="1" x14ac:dyDescent="0.25">
      <c r="A976" s="2"/>
      <c r="B976" s="2"/>
      <c r="C976" s="2"/>
      <c r="D976" s="2"/>
      <c r="E976" s="2"/>
    </row>
    <row r="977" spans="1:5" ht="14.25" customHeight="1" x14ac:dyDescent="0.25">
      <c r="A977" s="2"/>
      <c r="B977" s="2"/>
      <c r="C977" s="2"/>
      <c r="D977" s="2"/>
      <c r="E977" s="2"/>
    </row>
    <row r="978" spans="1:5" ht="14.25" customHeight="1" x14ac:dyDescent="0.25">
      <c r="A978" s="2"/>
      <c r="B978" s="2"/>
      <c r="C978" s="2"/>
      <c r="D978" s="2"/>
      <c r="E978" s="2"/>
    </row>
    <row r="979" spans="1:5" ht="14.25" customHeight="1" x14ac:dyDescent="0.25">
      <c r="A979" s="2"/>
      <c r="B979" s="2"/>
      <c r="C979" s="2"/>
      <c r="D979" s="2"/>
      <c r="E979" s="2"/>
    </row>
    <row r="980" spans="1:5" ht="14.25" customHeight="1" x14ac:dyDescent="0.25">
      <c r="A980" s="2"/>
      <c r="B980" s="2"/>
      <c r="C980" s="2"/>
      <c r="D980" s="2"/>
      <c r="E980" s="2"/>
    </row>
    <row r="981" spans="1:5" ht="14.25" customHeight="1" x14ac:dyDescent="0.25">
      <c r="A981" s="2"/>
      <c r="B981" s="2"/>
      <c r="C981" s="2"/>
      <c r="D981" s="2"/>
      <c r="E981" s="2"/>
    </row>
    <row r="982" spans="1:5" ht="14.25" customHeight="1" x14ac:dyDescent="0.25">
      <c r="A982" s="2"/>
      <c r="B982" s="2"/>
      <c r="C982" s="2"/>
      <c r="D982" s="2"/>
      <c r="E982" s="2"/>
    </row>
    <row r="983" spans="1:5" ht="14.25" customHeight="1" x14ac:dyDescent="0.25">
      <c r="A983" s="2"/>
      <c r="B983" s="2"/>
      <c r="C983" s="2"/>
      <c r="D983" s="2"/>
      <c r="E983" s="2"/>
    </row>
    <row r="984" spans="1:5" ht="14.25" customHeight="1" x14ac:dyDescent="0.25">
      <c r="A984" s="2"/>
      <c r="B984" s="2"/>
      <c r="C984" s="2"/>
      <c r="D984" s="2"/>
      <c r="E984" s="2"/>
    </row>
    <row r="985" spans="1:5" ht="14.25" customHeight="1" x14ac:dyDescent="0.25">
      <c r="A985" s="2"/>
      <c r="B985" s="2"/>
      <c r="C985" s="2"/>
      <c r="D985" s="2"/>
      <c r="E985" s="2"/>
    </row>
  </sheetData>
  <pageMargins left="0.7" right="0.7" top="0.75" bottom="0.75" header="0" footer="0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029E-EA52-5745-84DF-34F6B229BE61}">
  <sheetPr>
    <outlinePr summaryBelow="0" summaryRight="0"/>
  </sheetPr>
  <dimension ref="A1:P1047"/>
  <sheetViews>
    <sheetView showGridLines="0" topLeftCell="C1" zoomScaleNormal="100" workbookViewId="0">
      <pane ySplit="1" topLeftCell="A2" activePane="bottomLeft" state="frozen"/>
      <selection pane="bottomLeft" activeCell="L332" sqref="L332"/>
    </sheetView>
  </sheetViews>
  <sheetFormatPr baseColWidth="10" defaultColWidth="14.42578125" defaultRowHeight="15.95" customHeight="1" x14ac:dyDescent="0.25"/>
  <cols>
    <col min="1" max="1" width="8.7109375" customWidth="1"/>
    <col min="2" max="2" width="60.140625" customWidth="1"/>
    <col min="3" max="3" width="39.28515625" style="32" customWidth="1"/>
    <col min="4" max="4" width="17.140625" bestFit="1" customWidth="1"/>
    <col min="5" max="5" width="17.42578125" bestFit="1" customWidth="1"/>
    <col min="6" max="16" width="13.7109375" customWidth="1"/>
  </cols>
  <sheetData>
    <row r="1" spans="1:16" s="27" customFormat="1" ht="60" x14ac:dyDescent="0.25">
      <c r="A1" s="186" t="s">
        <v>0</v>
      </c>
      <c r="B1" s="186" t="s">
        <v>2</v>
      </c>
      <c r="C1" s="186" t="s">
        <v>4</v>
      </c>
      <c r="D1" s="186" t="s">
        <v>1238</v>
      </c>
      <c r="E1" s="186" t="s">
        <v>1239</v>
      </c>
      <c r="F1" s="54" t="s">
        <v>665</v>
      </c>
      <c r="G1" s="55" t="s">
        <v>666</v>
      </c>
      <c r="H1" s="56" t="s">
        <v>667</v>
      </c>
      <c r="I1" s="57" t="s">
        <v>668</v>
      </c>
      <c r="J1" s="58" t="s">
        <v>669</v>
      </c>
      <c r="K1" s="59" t="s">
        <v>670</v>
      </c>
      <c r="L1" s="60" t="s">
        <v>671</v>
      </c>
      <c r="M1" s="55" t="s">
        <v>672</v>
      </c>
      <c r="N1" s="59" t="s">
        <v>673</v>
      </c>
      <c r="O1" s="60" t="s">
        <v>674</v>
      </c>
      <c r="P1" s="61" t="s">
        <v>675</v>
      </c>
    </row>
    <row r="2" spans="1:16" s="19" customFormat="1" ht="15.95" customHeight="1" thickBot="1" x14ac:dyDescent="0.3">
      <c r="A2" s="187"/>
      <c r="B2" s="187"/>
      <c r="C2" s="187"/>
      <c r="D2" s="187"/>
      <c r="E2" s="187"/>
      <c r="F2" s="74" t="s">
        <v>676</v>
      </c>
      <c r="G2" s="75" t="s">
        <v>676</v>
      </c>
      <c r="H2" s="76" t="s">
        <v>676</v>
      </c>
      <c r="I2" s="77" t="s">
        <v>676</v>
      </c>
      <c r="J2" s="78" t="s">
        <v>676</v>
      </c>
      <c r="K2" s="79" t="s">
        <v>676</v>
      </c>
      <c r="L2" s="80" t="s">
        <v>676</v>
      </c>
      <c r="M2" s="81" t="s">
        <v>676</v>
      </c>
      <c r="N2" s="79" t="s">
        <v>676</v>
      </c>
      <c r="O2" s="74" t="s">
        <v>676</v>
      </c>
      <c r="P2" s="82" t="s">
        <v>676</v>
      </c>
    </row>
    <row r="3" spans="1:16" ht="15.75" thickBot="1" x14ac:dyDescent="0.3">
      <c r="A3" s="114">
        <v>1</v>
      </c>
      <c r="B3" s="115" t="s">
        <v>45</v>
      </c>
      <c r="C3" s="116" t="s">
        <v>995</v>
      </c>
      <c r="D3" s="117" t="s">
        <v>952</v>
      </c>
      <c r="E3" s="117" t="s">
        <v>45</v>
      </c>
      <c r="F3" s="118">
        <v>1</v>
      </c>
      <c r="G3" s="118">
        <v>10</v>
      </c>
      <c r="H3" s="118">
        <v>1584</v>
      </c>
      <c r="I3" s="118">
        <v>14</v>
      </c>
      <c r="J3" s="118">
        <v>431</v>
      </c>
      <c r="K3" s="118">
        <v>1</v>
      </c>
      <c r="L3" s="118">
        <v>28</v>
      </c>
      <c r="M3" s="119">
        <v>8</v>
      </c>
      <c r="N3" s="118">
        <v>54</v>
      </c>
      <c r="O3" s="118">
        <v>3</v>
      </c>
      <c r="P3" s="120">
        <v>1</v>
      </c>
    </row>
    <row r="4" spans="1:16" ht="15.95" customHeight="1" x14ac:dyDescent="0.25">
      <c r="A4" s="83">
        <v>2</v>
      </c>
      <c r="B4" s="84" t="s">
        <v>50</v>
      </c>
      <c r="C4" s="85" t="s">
        <v>996</v>
      </c>
      <c r="D4" s="86" t="s">
        <v>51</v>
      </c>
      <c r="E4" s="86" t="s">
        <v>48</v>
      </c>
      <c r="F4" s="175">
        <v>1</v>
      </c>
      <c r="G4" s="175">
        <v>11</v>
      </c>
      <c r="H4" s="175">
        <v>2640</v>
      </c>
      <c r="I4" s="175">
        <v>6</v>
      </c>
      <c r="J4" s="175">
        <v>1335</v>
      </c>
      <c r="K4" s="175">
        <v>1</v>
      </c>
      <c r="L4" s="175">
        <v>52</v>
      </c>
      <c r="M4" s="177">
        <v>6</v>
      </c>
      <c r="N4" s="175">
        <v>120</v>
      </c>
      <c r="O4" s="175">
        <v>3</v>
      </c>
      <c r="P4" s="179">
        <v>1</v>
      </c>
    </row>
    <row r="5" spans="1:16" ht="15.95" customHeight="1" x14ac:dyDescent="0.25">
      <c r="A5" s="73" t="s">
        <v>1270</v>
      </c>
      <c r="B5" s="53" t="s">
        <v>1271</v>
      </c>
      <c r="C5" s="20" t="s">
        <v>996</v>
      </c>
      <c r="D5" s="21" t="s">
        <v>51</v>
      </c>
      <c r="E5" s="21" t="s">
        <v>48</v>
      </c>
      <c r="F5" s="183"/>
      <c r="G5" s="183"/>
      <c r="H5" s="183"/>
      <c r="I5" s="183"/>
      <c r="J5" s="183"/>
      <c r="K5" s="183"/>
      <c r="L5" s="183"/>
      <c r="M5" s="184"/>
      <c r="N5" s="183"/>
      <c r="O5" s="183"/>
      <c r="P5" s="185"/>
    </row>
    <row r="6" spans="1:16" ht="15.95" customHeight="1" x14ac:dyDescent="0.25">
      <c r="A6" s="73" t="s">
        <v>1272</v>
      </c>
      <c r="B6" s="53" t="s">
        <v>1273</v>
      </c>
      <c r="C6" s="20" t="s">
        <v>996</v>
      </c>
      <c r="D6" s="21" t="s">
        <v>51</v>
      </c>
      <c r="E6" s="21" t="s">
        <v>48</v>
      </c>
      <c r="F6" s="183"/>
      <c r="G6" s="183"/>
      <c r="H6" s="183"/>
      <c r="I6" s="183"/>
      <c r="J6" s="183"/>
      <c r="K6" s="183"/>
      <c r="L6" s="183"/>
      <c r="M6" s="184"/>
      <c r="N6" s="183"/>
      <c r="O6" s="183"/>
      <c r="P6" s="185"/>
    </row>
    <row r="7" spans="1:16" ht="15.95" customHeight="1" thickBot="1" x14ac:dyDescent="0.3">
      <c r="A7" s="105" t="s">
        <v>1274</v>
      </c>
      <c r="B7" s="106" t="s">
        <v>1275</v>
      </c>
      <c r="C7" s="107" t="s">
        <v>996</v>
      </c>
      <c r="D7" s="108" t="s">
        <v>51</v>
      </c>
      <c r="E7" s="108" t="s">
        <v>48</v>
      </c>
      <c r="F7" s="176"/>
      <c r="G7" s="176"/>
      <c r="H7" s="176"/>
      <c r="I7" s="176"/>
      <c r="J7" s="176"/>
      <c r="K7" s="176"/>
      <c r="L7" s="176"/>
      <c r="M7" s="178"/>
      <c r="N7" s="176"/>
      <c r="O7" s="176"/>
      <c r="P7" s="180"/>
    </row>
    <row r="8" spans="1:16" ht="15.95" customHeight="1" x14ac:dyDescent="0.25">
      <c r="A8" s="121">
        <v>4</v>
      </c>
      <c r="B8" s="122" t="s">
        <v>53</v>
      </c>
      <c r="C8" s="111" t="s">
        <v>997</v>
      </c>
      <c r="D8" s="112" t="s">
        <v>51</v>
      </c>
      <c r="E8" s="112" t="s">
        <v>48</v>
      </c>
      <c r="F8" s="123">
        <v>1</v>
      </c>
      <c r="G8" s="123">
        <v>0</v>
      </c>
      <c r="H8" s="123">
        <v>144</v>
      </c>
      <c r="I8" s="123">
        <v>1</v>
      </c>
      <c r="J8" s="123"/>
      <c r="K8" s="123">
        <v>1</v>
      </c>
      <c r="L8" s="123">
        <v>2</v>
      </c>
      <c r="M8" s="124">
        <v>0</v>
      </c>
      <c r="N8" s="123">
        <v>5</v>
      </c>
      <c r="O8" s="123">
        <v>2</v>
      </c>
      <c r="P8" s="125">
        <v>1</v>
      </c>
    </row>
    <row r="9" spans="1:16" ht="15.95" customHeight="1" x14ac:dyDescent="0.25">
      <c r="A9" s="88">
        <v>5</v>
      </c>
      <c r="B9" s="15" t="s">
        <v>677</v>
      </c>
      <c r="C9" s="20" t="s">
        <v>57</v>
      </c>
      <c r="D9" s="21" t="s">
        <v>56</v>
      </c>
      <c r="E9" s="21" t="s">
        <v>48</v>
      </c>
      <c r="F9" s="16">
        <v>1</v>
      </c>
      <c r="G9" s="16">
        <v>9</v>
      </c>
      <c r="H9" s="16">
        <v>576</v>
      </c>
      <c r="I9" s="16">
        <v>10</v>
      </c>
      <c r="J9" s="16">
        <v>1720</v>
      </c>
      <c r="K9" s="16">
        <v>1</v>
      </c>
      <c r="L9" s="16">
        <v>8</v>
      </c>
      <c r="M9" s="17">
        <v>9</v>
      </c>
      <c r="N9" s="16">
        <v>35</v>
      </c>
      <c r="O9" s="16">
        <v>20</v>
      </c>
      <c r="P9" s="89">
        <v>1</v>
      </c>
    </row>
    <row r="10" spans="1:16" ht="15.95" customHeight="1" thickBot="1" x14ac:dyDescent="0.3">
      <c r="A10" s="126">
        <v>7</v>
      </c>
      <c r="B10" s="127" t="s">
        <v>58</v>
      </c>
      <c r="C10" s="128" t="s">
        <v>999</v>
      </c>
      <c r="D10" s="129" t="s">
        <v>998</v>
      </c>
      <c r="E10" s="129" t="s">
        <v>48</v>
      </c>
      <c r="F10" s="130">
        <v>1</v>
      </c>
      <c r="G10" s="130">
        <v>1</v>
      </c>
      <c r="H10" s="130">
        <v>144</v>
      </c>
      <c r="I10" s="130">
        <v>2</v>
      </c>
      <c r="J10" s="130">
        <v>120</v>
      </c>
      <c r="K10" s="130">
        <v>1</v>
      </c>
      <c r="L10" s="130">
        <v>3</v>
      </c>
      <c r="M10" s="131">
        <v>0</v>
      </c>
      <c r="N10" s="130">
        <v>5</v>
      </c>
      <c r="O10" s="130">
        <v>2</v>
      </c>
      <c r="P10" s="132">
        <v>1</v>
      </c>
    </row>
    <row r="11" spans="1:16" ht="15.95" customHeight="1" x14ac:dyDescent="0.25">
      <c r="A11" s="83">
        <v>8</v>
      </c>
      <c r="B11" s="84" t="s">
        <v>61</v>
      </c>
      <c r="C11" s="85" t="s">
        <v>1000</v>
      </c>
      <c r="D11" s="86" t="s">
        <v>62</v>
      </c>
      <c r="E11" s="86" t="s">
        <v>48</v>
      </c>
      <c r="F11" s="175">
        <v>1</v>
      </c>
      <c r="G11" s="175">
        <v>5</v>
      </c>
      <c r="H11" s="175">
        <v>1104</v>
      </c>
      <c r="I11" s="175">
        <v>9</v>
      </c>
      <c r="J11" s="175">
        <v>450</v>
      </c>
      <c r="K11" s="175">
        <v>1</v>
      </c>
      <c r="L11" s="175">
        <v>21</v>
      </c>
      <c r="M11" s="177">
        <v>6</v>
      </c>
      <c r="N11" s="175">
        <v>48</v>
      </c>
      <c r="O11" s="175">
        <v>4</v>
      </c>
      <c r="P11" s="179">
        <v>1</v>
      </c>
    </row>
    <row r="12" spans="1:16" ht="15.95" customHeight="1" x14ac:dyDescent="0.25">
      <c r="A12" s="73" t="s">
        <v>1276</v>
      </c>
      <c r="B12" s="53" t="s">
        <v>1277</v>
      </c>
      <c r="C12" s="20" t="s">
        <v>1000</v>
      </c>
      <c r="D12" s="21" t="s">
        <v>62</v>
      </c>
      <c r="E12" s="21" t="s">
        <v>48</v>
      </c>
      <c r="F12" s="183"/>
      <c r="G12" s="183"/>
      <c r="H12" s="183"/>
      <c r="I12" s="183"/>
      <c r="J12" s="183"/>
      <c r="K12" s="183"/>
      <c r="L12" s="183"/>
      <c r="M12" s="184"/>
      <c r="N12" s="183"/>
      <c r="O12" s="183"/>
      <c r="P12" s="185"/>
    </row>
    <row r="13" spans="1:16" ht="15.95" customHeight="1" thickBot="1" x14ac:dyDescent="0.3">
      <c r="A13" s="105" t="s">
        <v>1278</v>
      </c>
      <c r="B13" s="106" t="s">
        <v>1279</v>
      </c>
      <c r="C13" s="107" t="s">
        <v>1000</v>
      </c>
      <c r="D13" s="108" t="s">
        <v>62</v>
      </c>
      <c r="E13" s="108" t="s">
        <v>48</v>
      </c>
      <c r="F13" s="176"/>
      <c r="G13" s="176"/>
      <c r="H13" s="176"/>
      <c r="I13" s="176"/>
      <c r="J13" s="176"/>
      <c r="K13" s="176"/>
      <c r="L13" s="176"/>
      <c r="M13" s="178"/>
      <c r="N13" s="176"/>
      <c r="O13" s="176"/>
      <c r="P13" s="180"/>
    </row>
    <row r="14" spans="1:16" ht="15.95" customHeight="1" x14ac:dyDescent="0.25">
      <c r="A14" s="83">
        <v>9</v>
      </c>
      <c r="B14" s="84" t="s">
        <v>678</v>
      </c>
      <c r="C14" s="85" t="s">
        <v>1001</v>
      </c>
      <c r="D14" s="86" t="s">
        <v>51</v>
      </c>
      <c r="E14" s="86" t="s">
        <v>48</v>
      </c>
      <c r="F14" s="175">
        <v>1</v>
      </c>
      <c r="G14" s="175">
        <v>13</v>
      </c>
      <c r="H14" s="175">
        <v>1704</v>
      </c>
      <c r="I14" s="175">
        <v>16</v>
      </c>
      <c r="J14" s="175">
        <v>3280</v>
      </c>
      <c r="K14" s="175">
        <v>1</v>
      </c>
      <c r="L14" s="175">
        <v>31</v>
      </c>
      <c r="M14" s="177">
        <v>12</v>
      </c>
      <c r="N14" s="175">
        <v>98</v>
      </c>
      <c r="O14" s="175">
        <v>5</v>
      </c>
      <c r="P14" s="179">
        <v>1</v>
      </c>
    </row>
    <row r="15" spans="1:16" ht="15.95" customHeight="1" x14ac:dyDescent="0.25">
      <c r="A15" s="73" t="s">
        <v>1282</v>
      </c>
      <c r="B15" s="53" t="s">
        <v>1283</v>
      </c>
      <c r="C15" s="20" t="s">
        <v>1001</v>
      </c>
      <c r="D15" s="21" t="s">
        <v>51</v>
      </c>
      <c r="E15" s="21" t="s">
        <v>48</v>
      </c>
      <c r="F15" s="183"/>
      <c r="G15" s="183"/>
      <c r="H15" s="183"/>
      <c r="I15" s="183"/>
      <c r="J15" s="183"/>
      <c r="K15" s="183"/>
      <c r="L15" s="183"/>
      <c r="M15" s="184"/>
      <c r="N15" s="183"/>
      <c r="O15" s="183"/>
      <c r="P15" s="185"/>
    </row>
    <row r="16" spans="1:16" ht="15.95" customHeight="1" thickBot="1" x14ac:dyDescent="0.3">
      <c r="A16" s="105" t="s">
        <v>1280</v>
      </c>
      <c r="B16" s="106" t="s">
        <v>1281</v>
      </c>
      <c r="C16" s="107" t="s">
        <v>1001</v>
      </c>
      <c r="D16" s="108" t="s">
        <v>51</v>
      </c>
      <c r="E16" s="108" t="s">
        <v>48</v>
      </c>
      <c r="F16" s="176"/>
      <c r="G16" s="176"/>
      <c r="H16" s="176"/>
      <c r="I16" s="176"/>
      <c r="J16" s="176"/>
      <c r="K16" s="176"/>
      <c r="L16" s="176"/>
      <c r="M16" s="178"/>
      <c r="N16" s="176"/>
      <c r="O16" s="176"/>
      <c r="P16" s="180"/>
    </row>
    <row r="17" spans="1:16" ht="15.95" customHeight="1" x14ac:dyDescent="0.25">
      <c r="A17" s="121">
        <v>10</v>
      </c>
      <c r="B17" s="122" t="s">
        <v>66</v>
      </c>
      <c r="C17" s="111" t="s">
        <v>68</v>
      </c>
      <c r="D17" s="112" t="s">
        <v>51</v>
      </c>
      <c r="E17" s="112" t="s">
        <v>48</v>
      </c>
      <c r="F17" s="123">
        <v>1</v>
      </c>
      <c r="G17" s="123">
        <v>1</v>
      </c>
      <c r="H17" s="123">
        <v>144</v>
      </c>
      <c r="I17" s="123">
        <v>2</v>
      </c>
      <c r="J17" s="123">
        <v>130</v>
      </c>
      <c r="K17" s="123">
        <v>1</v>
      </c>
      <c r="L17" s="123">
        <v>3</v>
      </c>
      <c r="M17" s="124">
        <v>0</v>
      </c>
      <c r="N17" s="123">
        <v>21</v>
      </c>
      <c r="O17" s="123">
        <v>1</v>
      </c>
      <c r="P17" s="125">
        <v>1</v>
      </c>
    </row>
    <row r="18" spans="1:16" ht="15.95" customHeight="1" x14ac:dyDescent="0.25">
      <c r="A18" s="88">
        <v>11</v>
      </c>
      <c r="B18" s="15" t="s">
        <v>679</v>
      </c>
      <c r="C18" s="20" t="s">
        <v>1002</v>
      </c>
      <c r="D18" s="21" t="s">
        <v>69</v>
      </c>
      <c r="E18" s="21" t="s">
        <v>48</v>
      </c>
      <c r="F18" s="16">
        <v>1</v>
      </c>
      <c r="G18" s="16">
        <v>0</v>
      </c>
      <c r="H18" s="16">
        <v>144</v>
      </c>
      <c r="I18" s="16">
        <v>1</v>
      </c>
      <c r="J18" s="16"/>
      <c r="K18" s="16">
        <v>1</v>
      </c>
      <c r="L18" s="16">
        <v>3</v>
      </c>
      <c r="M18" s="17">
        <v>0</v>
      </c>
      <c r="N18" s="16">
        <v>11</v>
      </c>
      <c r="O18" s="16">
        <v>1</v>
      </c>
      <c r="P18" s="89">
        <v>1</v>
      </c>
    </row>
    <row r="19" spans="1:16" ht="15.95" customHeight="1" x14ac:dyDescent="0.25">
      <c r="A19" s="88">
        <v>12</v>
      </c>
      <c r="B19" s="15" t="s">
        <v>71</v>
      </c>
      <c r="C19" s="20" t="s">
        <v>73</v>
      </c>
      <c r="D19" s="21" t="s">
        <v>72</v>
      </c>
      <c r="E19" s="21" t="s">
        <v>48</v>
      </c>
      <c r="F19" s="16">
        <v>1</v>
      </c>
      <c r="G19" s="16">
        <v>0</v>
      </c>
      <c r="H19" s="16">
        <v>240</v>
      </c>
      <c r="I19" s="16">
        <v>2</v>
      </c>
      <c r="J19" s="16"/>
      <c r="K19" s="16">
        <v>1</v>
      </c>
      <c r="L19" s="16">
        <v>4</v>
      </c>
      <c r="M19" s="17">
        <v>2</v>
      </c>
      <c r="N19" s="16">
        <v>9</v>
      </c>
      <c r="O19" s="16">
        <v>0</v>
      </c>
      <c r="P19" s="89">
        <v>1</v>
      </c>
    </row>
    <row r="20" spans="1:16" ht="15.95" customHeight="1" x14ac:dyDescent="0.25">
      <c r="A20" s="88">
        <v>13</v>
      </c>
      <c r="B20" s="15" t="s">
        <v>74</v>
      </c>
      <c r="C20" s="20" t="s">
        <v>1003</v>
      </c>
      <c r="D20" s="21" t="s">
        <v>75</v>
      </c>
      <c r="E20" s="21" t="s">
        <v>48</v>
      </c>
      <c r="F20" s="16">
        <v>1</v>
      </c>
      <c r="G20" s="16">
        <v>0</v>
      </c>
      <c r="H20" s="16">
        <v>168</v>
      </c>
      <c r="I20" s="16">
        <v>1</v>
      </c>
      <c r="J20" s="16"/>
      <c r="K20" s="16">
        <v>1</v>
      </c>
      <c r="L20" s="16">
        <v>3</v>
      </c>
      <c r="M20" s="17">
        <v>1</v>
      </c>
      <c r="N20" s="16">
        <v>8</v>
      </c>
      <c r="O20" s="16">
        <v>1</v>
      </c>
      <c r="P20" s="89">
        <v>1</v>
      </c>
    </row>
    <row r="21" spans="1:16" ht="15.95" customHeight="1" x14ac:dyDescent="0.25">
      <c r="A21" s="88">
        <v>14</v>
      </c>
      <c r="B21" s="15" t="s">
        <v>77</v>
      </c>
      <c r="C21" s="20" t="s">
        <v>1004</v>
      </c>
      <c r="D21" s="21" t="s">
        <v>78</v>
      </c>
      <c r="E21" s="21" t="s">
        <v>48</v>
      </c>
      <c r="F21" s="16">
        <v>1</v>
      </c>
      <c r="G21" s="16">
        <v>0</v>
      </c>
      <c r="H21" s="16">
        <v>192</v>
      </c>
      <c r="I21" s="16">
        <v>1</v>
      </c>
      <c r="J21" s="16"/>
      <c r="K21" s="16">
        <v>1</v>
      </c>
      <c r="L21" s="16">
        <v>4</v>
      </c>
      <c r="M21" s="17">
        <v>0</v>
      </c>
      <c r="N21" s="16">
        <v>19</v>
      </c>
      <c r="O21" s="16">
        <v>0</v>
      </c>
      <c r="P21" s="89">
        <v>1</v>
      </c>
    </row>
    <row r="22" spans="1:16" ht="15.95" customHeight="1" x14ac:dyDescent="0.25">
      <c r="A22" s="88">
        <v>15</v>
      </c>
      <c r="B22" s="15" t="s">
        <v>80</v>
      </c>
      <c r="C22" s="20" t="s">
        <v>1006</v>
      </c>
      <c r="D22" s="21" t="s">
        <v>1005</v>
      </c>
      <c r="E22" s="21" t="s">
        <v>48</v>
      </c>
      <c r="F22" s="16">
        <v>1</v>
      </c>
      <c r="G22" s="16">
        <v>0</v>
      </c>
      <c r="H22" s="16">
        <v>96</v>
      </c>
      <c r="I22" s="16">
        <v>1</v>
      </c>
      <c r="J22" s="16"/>
      <c r="K22" s="16">
        <v>1</v>
      </c>
      <c r="L22" s="16">
        <v>2</v>
      </c>
      <c r="M22" s="17">
        <v>0</v>
      </c>
      <c r="N22" s="16">
        <v>6</v>
      </c>
      <c r="O22" s="16">
        <v>1</v>
      </c>
      <c r="P22" s="89">
        <v>1</v>
      </c>
    </row>
    <row r="23" spans="1:16" ht="15.95" customHeight="1" x14ac:dyDescent="0.25">
      <c r="A23" s="88">
        <v>16</v>
      </c>
      <c r="B23" s="15" t="s">
        <v>680</v>
      </c>
      <c r="C23" s="20" t="s">
        <v>1007</v>
      </c>
      <c r="D23" s="21" t="s">
        <v>78</v>
      </c>
      <c r="E23" s="21" t="s">
        <v>48</v>
      </c>
      <c r="F23" s="16">
        <v>1</v>
      </c>
      <c r="G23" s="16">
        <v>0</v>
      </c>
      <c r="H23" s="16">
        <v>72</v>
      </c>
      <c r="I23" s="16">
        <v>1</v>
      </c>
      <c r="J23" s="16"/>
      <c r="K23" s="16">
        <v>1</v>
      </c>
      <c r="L23" s="16">
        <v>1</v>
      </c>
      <c r="M23" s="17">
        <v>1</v>
      </c>
      <c r="N23" s="16">
        <v>5</v>
      </c>
      <c r="O23" s="16">
        <v>0</v>
      </c>
      <c r="P23" s="89">
        <v>1</v>
      </c>
    </row>
    <row r="24" spans="1:16" ht="15.95" customHeight="1" x14ac:dyDescent="0.25">
      <c r="A24" s="126">
        <v>17</v>
      </c>
      <c r="B24" s="53" t="s">
        <v>1370</v>
      </c>
      <c r="C24" s="146" t="s">
        <v>1371</v>
      </c>
      <c r="D24" s="147" t="s">
        <v>78</v>
      </c>
      <c r="E24" s="147" t="s">
        <v>48</v>
      </c>
      <c r="F24" s="130">
        <v>1</v>
      </c>
      <c r="G24" s="130">
        <v>1</v>
      </c>
      <c r="H24" s="130"/>
      <c r="I24" s="130"/>
      <c r="J24" s="130"/>
      <c r="K24" s="130">
        <v>1</v>
      </c>
      <c r="L24" s="130">
        <v>5</v>
      </c>
      <c r="M24" s="131">
        <v>2</v>
      </c>
      <c r="N24" s="130">
        <v>25</v>
      </c>
      <c r="O24" s="130">
        <v>0</v>
      </c>
      <c r="P24" s="132">
        <v>1</v>
      </c>
    </row>
    <row r="25" spans="1:16" ht="15.95" customHeight="1" thickBot="1" x14ac:dyDescent="0.3">
      <c r="A25" s="126">
        <v>18</v>
      </c>
      <c r="B25" s="127" t="s">
        <v>681</v>
      </c>
      <c r="C25" s="128" t="s">
        <v>1008</v>
      </c>
      <c r="D25" s="129" t="s">
        <v>86</v>
      </c>
      <c r="E25" s="129" t="s">
        <v>48</v>
      </c>
      <c r="F25" s="130">
        <v>1</v>
      </c>
      <c r="G25" s="130">
        <v>6</v>
      </c>
      <c r="H25" s="130">
        <v>288</v>
      </c>
      <c r="I25" s="130">
        <v>7</v>
      </c>
      <c r="J25" s="130">
        <v>910</v>
      </c>
      <c r="K25" s="130">
        <v>1</v>
      </c>
      <c r="L25" s="130">
        <v>3</v>
      </c>
      <c r="M25" s="131">
        <v>4</v>
      </c>
      <c r="N25" s="130">
        <v>23</v>
      </c>
      <c r="O25" s="130">
        <v>1</v>
      </c>
      <c r="P25" s="132">
        <v>1</v>
      </c>
    </row>
    <row r="26" spans="1:16" ht="15.95" customHeight="1" x14ac:dyDescent="0.25">
      <c r="A26" s="83">
        <v>19</v>
      </c>
      <c r="B26" s="84" t="s">
        <v>89</v>
      </c>
      <c r="C26" s="85" t="s">
        <v>1009</v>
      </c>
      <c r="D26" s="86" t="s">
        <v>90</v>
      </c>
      <c r="E26" s="86" t="s">
        <v>88</v>
      </c>
      <c r="F26" s="175">
        <v>1</v>
      </c>
      <c r="G26" s="175">
        <v>11</v>
      </c>
      <c r="H26" s="175">
        <v>1056</v>
      </c>
      <c r="I26" s="175">
        <v>13</v>
      </c>
      <c r="J26" s="175">
        <v>319</v>
      </c>
      <c r="K26" s="175">
        <v>1</v>
      </c>
      <c r="L26" s="175">
        <v>17</v>
      </c>
      <c r="M26" s="177">
        <v>8</v>
      </c>
      <c r="N26" s="175">
        <v>24</v>
      </c>
      <c r="O26" s="175">
        <v>1</v>
      </c>
      <c r="P26" s="179">
        <v>1</v>
      </c>
    </row>
    <row r="27" spans="1:16" ht="15.95" customHeight="1" thickBot="1" x14ac:dyDescent="0.3">
      <c r="A27" s="105" t="s">
        <v>1284</v>
      </c>
      <c r="B27" s="106" t="s">
        <v>1285</v>
      </c>
      <c r="C27" s="107" t="s">
        <v>1009</v>
      </c>
      <c r="D27" s="108" t="s">
        <v>90</v>
      </c>
      <c r="E27" s="108" t="s">
        <v>88</v>
      </c>
      <c r="F27" s="176"/>
      <c r="G27" s="176"/>
      <c r="H27" s="176"/>
      <c r="I27" s="176"/>
      <c r="J27" s="176"/>
      <c r="K27" s="176"/>
      <c r="L27" s="176"/>
      <c r="M27" s="178"/>
      <c r="N27" s="176"/>
      <c r="O27" s="176"/>
      <c r="P27" s="180"/>
    </row>
    <row r="28" spans="1:16" ht="15.95" customHeight="1" thickBot="1" x14ac:dyDescent="0.3">
      <c r="A28" s="133">
        <v>20</v>
      </c>
      <c r="B28" s="134" t="s">
        <v>92</v>
      </c>
      <c r="C28" s="135" t="s">
        <v>1010</v>
      </c>
      <c r="D28" s="136" t="s">
        <v>93</v>
      </c>
      <c r="E28" s="136" t="s">
        <v>88</v>
      </c>
      <c r="F28" s="137">
        <v>1</v>
      </c>
      <c r="G28" s="137">
        <v>1</v>
      </c>
      <c r="H28" s="137">
        <v>144</v>
      </c>
      <c r="I28" s="137">
        <v>2</v>
      </c>
      <c r="J28" s="137">
        <v>30</v>
      </c>
      <c r="K28" s="137">
        <v>1</v>
      </c>
      <c r="L28" s="137">
        <v>3</v>
      </c>
      <c r="M28" s="138">
        <v>0</v>
      </c>
      <c r="N28" s="137">
        <v>8</v>
      </c>
      <c r="O28" s="137">
        <v>2</v>
      </c>
      <c r="P28" s="139">
        <v>1</v>
      </c>
    </row>
    <row r="29" spans="1:16" ht="15.95" customHeight="1" x14ac:dyDescent="0.25">
      <c r="A29" s="83">
        <v>21</v>
      </c>
      <c r="B29" s="84" t="s">
        <v>95</v>
      </c>
      <c r="C29" s="85" t="s">
        <v>1011</v>
      </c>
      <c r="D29" s="86" t="s">
        <v>90</v>
      </c>
      <c r="E29" s="86" t="s">
        <v>88</v>
      </c>
      <c r="F29" s="175">
        <v>1</v>
      </c>
      <c r="G29" s="175">
        <v>9</v>
      </c>
      <c r="H29" s="175">
        <v>1080</v>
      </c>
      <c r="I29" s="175">
        <v>10</v>
      </c>
      <c r="J29" s="175">
        <v>475</v>
      </c>
      <c r="K29" s="175">
        <v>1</v>
      </c>
      <c r="L29" s="175">
        <v>20</v>
      </c>
      <c r="M29" s="177">
        <v>3</v>
      </c>
      <c r="N29" s="175">
        <v>42</v>
      </c>
      <c r="O29" s="175">
        <v>0</v>
      </c>
      <c r="P29" s="179">
        <v>1</v>
      </c>
    </row>
    <row r="30" spans="1:16" ht="15.95" customHeight="1" thickBot="1" x14ac:dyDescent="0.3">
      <c r="A30" s="105" t="s">
        <v>1286</v>
      </c>
      <c r="B30" s="106" t="s">
        <v>1287</v>
      </c>
      <c r="C30" s="107" t="s">
        <v>1011</v>
      </c>
      <c r="D30" s="108" t="s">
        <v>90</v>
      </c>
      <c r="E30" s="108" t="s">
        <v>88</v>
      </c>
      <c r="F30" s="176"/>
      <c r="G30" s="176"/>
      <c r="H30" s="176"/>
      <c r="I30" s="176"/>
      <c r="J30" s="176"/>
      <c r="K30" s="176"/>
      <c r="L30" s="176"/>
      <c r="M30" s="178"/>
      <c r="N30" s="176"/>
      <c r="O30" s="176"/>
      <c r="P30" s="180"/>
    </row>
    <row r="31" spans="1:16" ht="15.95" customHeight="1" x14ac:dyDescent="0.25">
      <c r="A31" s="83">
        <v>22</v>
      </c>
      <c r="B31" s="84" t="s">
        <v>98</v>
      </c>
      <c r="C31" s="85" t="s">
        <v>1012</v>
      </c>
      <c r="D31" s="86" t="s">
        <v>952</v>
      </c>
      <c r="E31" s="86" t="s">
        <v>97</v>
      </c>
      <c r="F31" s="175">
        <v>1</v>
      </c>
      <c r="G31" s="175">
        <v>11</v>
      </c>
      <c r="H31" s="175">
        <v>1200</v>
      </c>
      <c r="I31" s="175">
        <v>13</v>
      </c>
      <c r="J31" s="175">
        <v>400</v>
      </c>
      <c r="K31" s="175">
        <v>1</v>
      </c>
      <c r="L31" s="175">
        <v>22</v>
      </c>
      <c r="M31" s="177">
        <v>4</v>
      </c>
      <c r="N31" s="175">
        <v>59</v>
      </c>
      <c r="O31" s="175">
        <v>2</v>
      </c>
      <c r="P31" s="179">
        <v>1</v>
      </c>
    </row>
    <row r="32" spans="1:16" ht="15.95" customHeight="1" thickBot="1" x14ac:dyDescent="0.3">
      <c r="A32" s="105" t="s">
        <v>1288</v>
      </c>
      <c r="B32" s="106" t="s">
        <v>1289</v>
      </c>
      <c r="C32" s="107" t="s">
        <v>1012</v>
      </c>
      <c r="D32" s="108" t="s">
        <v>952</v>
      </c>
      <c r="E32" s="108" t="s">
        <v>97</v>
      </c>
      <c r="F32" s="176"/>
      <c r="G32" s="176"/>
      <c r="H32" s="176"/>
      <c r="I32" s="176"/>
      <c r="J32" s="176"/>
      <c r="K32" s="176"/>
      <c r="L32" s="176"/>
      <c r="M32" s="178"/>
      <c r="N32" s="176"/>
      <c r="O32" s="176"/>
      <c r="P32" s="180"/>
    </row>
    <row r="33" spans="1:16" ht="15.95" customHeight="1" thickBot="1" x14ac:dyDescent="0.3">
      <c r="A33" s="133">
        <v>23</v>
      </c>
      <c r="B33" s="134" t="s">
        <v>100</v>
      </c>
      <c r="C33" s="135" t="s">
        <v>1013</v>
      </c>
      <c r="D33" s="136" t="s">
        <v>952</v>
      </c>
      <c r="E33" s="136" t="s">
        <v>97</v>
      </c>
      <c r="F33" s="137">
        <v>1</v>
      </c>
      <c r="G33" s="137">
        <v>3</v>
      </c>
      <c r="H33" s="137">
        <v>216</v>
      </c>
      <c r="I33" s="137">
        <v>4</v>
      </c>
      <c r="J33" s="137">
        <v>370</v>
      </c>
      <c r="K33" s="137">
        <v>1</v>
      </c>
      <c r="L33" s="137">
        <v>4</v>
      </c>
      <c r="M33" s="138">
        <v>1</v>
      </c>
      <c r="N33" s="137">
        <v>7</v>
      </c>
      <c r="O33" s="137">
        <v>0</v>
      </c>
      <c r="P33" s="139">
        <v>1</v>
      </c>
    </row>
    <row r="34" spans="1:16" ht="15.95" customHeight="1" x14ac:dyDescent="0.25">
      <c r="A34" s="83">
        <v>24</v>
      </c>
      <c r="B34" s="84" t="s">
        <v>682</v>
      </c>
      <c r="C34" s="85" t="s">
        <v>1014</v>
      </c>
      <c r="D34" s="86" t="s">
        <v>952</v>
      </c>
      <c r="E34" s="86" t="s">
        <v>97</v>
      </c>
      <c r="F34" s="175">
        <v>1</v>
      </c>
      <c r="G34" s="175">
        <v>21</v>
      </c>
      <c r="H34" s="175">
        <v>1416</v>
      </c>
      <c r="I34" s="175">
        <v>10</v>
      </c>
      <c r="J34" s="175">
        <v>2943</v>
      </c>
      <c r="K34" s="175">
        <v>1</v>
      </c>
      <c r="L34" s="175">
        <v>23</v>
      </c>
      <c r="M34" s="177">
        <v>11</v>
      </c>
      <c r="N34" s="175">
        <v>85</v>
      </c>
      <c r="O34" s="175">
        <v>1</v>
      </c>
      <c r="P34" s="179">
        <v>1</v>
      </c>
    </row>
    <row r="35" spans="1:16" ht="15.95" customHeight="1" x14ac:dyDescent="0.25">
      <c r="A35" s="73" t="s">
        <v>1290</v>
      </c>
      <c r="B35" s="53" t="s">
        <v>1291</v>
      </c>
      <c r="C35" s="20" t="s">
        <v>1014</v>
      </c>
      <c r="D35" s="21" t="s">
        <v>952</v>
      </c>
      <c r="E35" s="21" t="s">
        <v>97</v>
      </c>
      <c r="F35" s="183"/>
      <c r="G35" s="183"/>
      <c r="H35" s="183"/>
      <c r="I35" s="183"/>
      <c r="J35" s="183"/>
      <c r="K35" s="183"/>
      <c r="L35" s="183"/>
      <c r="M35" s="184"/>
      <c r="N35" s="183"/>
      <c r="O35" s="183"/>
      <c r="P35" s="185"/>
    </row>
    <row r="36" spans="1:16" ht="15.95" customHeight="1" x14ac:dyDescent="0.25">
      <c r="A36" s="73" t="s">
        <v>1292</v>
      </c>
      <c r="B36" s="53" t="s">
        <v>1293</v>
      </c>
      <c r="C36" s="20" t="s">
        <v>1014</v>
      </c>
      <c r="D36" s="21" t="s">
        <v>952</v>
      </c>
      <c r="E36" s="21" t="s">
        <v>97</v>
      </c>
      <c r="F36" s="183"/>
      <c r="G36" s="183"/>
      <c r="H36" s="183"/>
      <c r="I36" s="183"/>
      <c r="J36" s="183"/>
      <c r="K36" s="183"/>
      <c r="L36" s="183"/>
      <c r="M36" s="184"/>
      <c r="N36" s="183"/>
      <c r="O36" s="183"/>
      <c r="P36" s="185"/>
    </row>
    <row r="37" spans="1:16" ht="15.95" customHeight="1" thickBot="1" x14ac:dyDescent="0.3">
      <c r="A37" s="105" t="s">
        <v>1294</v>
      </c>
      <c r="B37" s="106" t="s">
        <v>1295</v>
      </c>
      <c r="C37" s="107" t="s">
        <v>1014</v>
      </c>
      <c r="D37" s="108" t="s">
        <v>952</v>
      </c>
      <c r="E37" s="108" t="s">
        <v>97</v>
      </c>
      <c r="F37" s="176"/>
      <c r="G37" s="176"/>
      <c r="H37" s="176"/>
      <c r="I37" s="176"/>
      <c r="J37" s="176"/>
      <c r="K37" s="176"/>
      <c r="L37" s="176"/>
      <c r="M37" s="178"/>
      <c r="N37" s="176"/>
      <c r="O37" s="176"/>
      <c r="P37" s="180"/>
    </row>
    <row r="38" spans="1:16" ht="15.95" customHeight="1" x14ac:dyDescent="0.25">
      <c r="A38" s="83">
        <v>25</v>
      </c>
      <c r="B38" s="84" t="s">
        <v>104</v>
      </c>
      <c r="C38" s="85" t="s">
        <v>1015</v>
      </c>
      <c r="D38" s="86" t="s">
        <v>952</v>
      </c>
      <c r="E38" s="86" t="s">
        <v>97</v>
      </c>
      <c r="F38" s="175">
        <v>1</v>
      </c>
      <c r="G38" s="175">
        <v>14</v>
      </c>
      <c r="H38" s="175">
        <v>2328</v>
      </c>
      <c r="I38" s="175">
        <v>18</v>
      </c>
      <c r="J38" s="175">
        <v>1315</v>
      </c>
      <c r="K38" s="175">
        <v>1</v>
      </c>
      <c r="L38" s="175">
        <v>44</v>
      </c>
      <c r="M38" s="177">
        <v>7</v>
      </c>
      <c r="N38" s="175">
        <v>69</v>
      </c>
      <c r="O38" s="175">
        <v>6</v>
      </c>
      <c r="P38" s="179">
        <v>1</v>
      </c>
    </row>
    <row r="39" spans="1:16" ht="15.95" customHeight="1" x14ac:dyDescent="0.25">
      <c r="A39" s="141" t="s">
        <v>1296</v>
      </c>
      <c r="B39" s="142" t="s">
        <v>1297</v>
      </c>
      <c r="C39" s="111" t="s">
        <v>1015</v>
      </c>
      <c r="D39" s="112" t="s">
        <v>952</v>
      </c>
      <c r="E39" s="112" t="s">
        <v>97</v>
      </c>
      <c r="F39" s="183"/>
      <c r="G39" s="183"/>
      <c r="H39" s="183"/>
      <c r="I39" s="183"/>
      <c r="J39" s="183"/>
      <c r="K39" s="183"/>
      <c r="L39" s="183"/>
      <c r="M39" s="184"/>
      <c r="N39" s="183"/>
      <c r="O39" s="183"/>
      <c r="P39" s="185"/>
    </row>
    <row r="40" spans="1:16" ht="15.95" customHeight="1" x14ac:dyDescent="0.25">
      <c r="A40" s="73" t="s">
        <v>1298</v>
      </c>
      <c r="B40" s="53" t="s">
        <v>1299</v>
      </c>
      <c r="C40" s="20" t="s">
        <v>1015</v>
      </c>
      <c r="D40" s="21" t="s">
        <v>952</v>
      </c>
      <c r="E40" s="21" t="s">
        <v>97</v>
      </c>
      <c r="F40" s="183"/>
      <c r="G40" s="183"/>
      <c r="H40" s="183"/>
      <c r="I40" s="183"/>
      <c r="J40" s="183"/>
      <c r="K40" s="183"/>
      <c r="L40" s="183"/>
      <c r="M40" s="184"/>
      <c r="N40" s="183"/>
      <c r="O40" s="183"/>
      <c r="P40" s="185"/>
    </row>
    <row r="41" spans="1:16" ht="15.95" customHeight="1" thickBot="1" x14ac:dyDescent="0.3">
      <c r="A41" s="105" t="s">
        <v>1300</v>
      </c>
      <c r="B41" s="106" t="s">
        <v>1301</v>
      </c>
      <c r="C41" s="107" t="s">
        <v>1015</v>
      </c>
      <c r="D41" s="108" t="s">
        <v>952</v>
      </c>
      <c r="E41" s="108" t="s">
        <v>97</v>
      </c>
      <c r="F41" s="176"/>
      <c r="G41" s="176"/>
      <c r="H41" s="176"/>
      <c r="I41" s="176"/>
      <c r="J41" s="176"/>
      <c r="K41" s="176"/>
      <c r="L41" s="176"/>
      <c r="M41" s="178"/>
      <c r="N41" s="176"/>
      <c r="O41" s="176"/>
      <c r="P41" s="180"/>
    </row>
    <row r="42" spans="1:16" ht="15.95" customHeight="1" x14ac:dyDescent="0.25">
      <c r="A42" s="121">
        <v>26</v>
      </c>
      <c r="B42" s="122" t="s">
        <v>106</v>
      </c>
      <c r="C42" s="111" t="s">
        <v>1016</v>
      </c>
      <c r="D42" s="112" t="s">
        <v>952</v>
      </c>
      <c r="E42" s="112" t="s">
        <v>97</v>
      </c>
      <c r="F42" s="123">
        <v>1</v>
      </c>
      <c r="G42" s="123">
        <v>0</v>
      </c>
      <c r="H42" s="123">
        <v>48</v>
      </c>
      <c r="I42" s="123">
        <v>1</v>
      </c>
      <c r="J42" s="123"/>
      <c r="K42" s="123">
        <v>1</v>
      </c>
      <c r="L42" s="123">
        <v>1</v>
      </c>
      <c r="M42" s="124">
        <v>0</v>
      </c>
      <c r="N42" s="123">
        <v>6</v>
      </c>
      <c r="O42" s="123">
        <v>1</v>
      </c>
      <c r="P42" s="125">
        <v>1</v>
      </c>
    </row>
    <row r="43" spans="1:16" ht="15.95" customHeight="1" x14ac:dyDescent="0.25">
      <c r="A43" s="88">
        <v>27</v>
      </c>
      <c r="B43" s="15" t="s">
        <v>108</v>
      </c>
      <c r="C43" s="20" t="s">
        <v>109</v>
      </c>
      <c r="D43" s="21" t="s">
        <v>952</v>
      </c>
      <c r="E43" s="21" t="s">
        <v>97</v>
      </c>
      <c r="F43" s="16">
        <v>1</v>
      </c>
      <c r="G43" s="16">
        <v>0</v>
      </c>
      <c r="H43" s="16">
        <v>72</v>
      </c>
      <c r="I43" s="16">
        <v>1</v>
      </c>
      <c r="J43" s="16"/>
      <c r="K43" s="16">
        <v>1</v>
      </c>
      <c r="L43" s="16">
        <v>1</v>
      </c>
      <c r="M43" s="17">
        <v>1</v>
      </c>
      <c r="N43" s="16">
        <v>9</v>
      </c>
      <c r="O43" s="16">
        <v>2</v>
      </c>
      <c r="P43" s="89">
        <v>1</v>
      </c>
    </row>
    <row r="44" spans="1:16" ht="15.95" customHeight="1" x14ac:dyDescent="0.25">
      <c r="A44" s="88">
        <v>28</v>
      </c>
      <c r="B44" s="15" t="s">
        <v>683</v>
      </c>
      <c r="C44" s="20" t="s">
        <v>111</v>
      </c>
      <c r="D44" s="21" t="s">
        <v>952</v>
      </c>
      <c r="E44" s="21" t="s">
        <v>97</v>
      </c>
      <c r="F44" s="16">
        <v>1</v>
      </c>
      <c r="G44" s="16">
        <v>0</v>
      </c>
      <c r="H44" s="16">
        <v>192</v>
      </c>
      <c r="I44" s="16">
        <v>1</v>
      </c>
      <c r="J44" s="16"/>
      <c r="K44" s="16">
        <v>1</v>
      </c>
      <c r="L44" s="16">
        <v>4</v>
      </c>
      <c r="M44" s="17">
        <v>0</v>
      </c>
      <c r="N44" s="16">
        <v>20</v>
      </c>
      <c r="O44" s="16">
        <v>0</v>
      </c>
      <c r="P44" s="89">
        <v>1</v>
      </c>
    </row>
    <row r="45" spans="1:16" ht="15.95" customHeight="1" x14ac:dyDescent="0.25">
      <c r="A45" s="88">
        <v>29</v>
      </c>
      <c r="B45" s="15" t="s">
        <v>112</v>
      </c>
      <c r="C45" s="20" t="s">
        <v>113</v>
      </c>
      <c r="D45" s="21" t="s">
        <v>952</v>
      </c>
      <c r="E45" s="21" t="s">
        <v>45</v>
      </c>
      <c r="F45" s="16">
        <v>1</v>
      </c>
      <c r="G45" s="16">
        <v>0</v>
      </c>
      <c r="H45" s="16">
        <v>72</v>
      </c>
      <c r="I45" s="16">
        <v>1</v>
      </c>
      <c r="J45" s="16"/>
      <c r="K45" s="16">
        <v>1</v>
      </c>
      <c r="L45" s="16">
        <v>1</v>
      </c>
      <c r="M45" s="17">
        <v>2</v>
      </c>
      <c r="N45" s="16">
        <v>12</v>
      </c>
      <c r="O45" s="16">
        <v>0</v>
      </c>
      <c r="P45" s="89">
        <v>1</v>
      </c>
    </row>
    <row r="46" spans="1:16" ht="15.95" customHeight="1" x14ac:dyDescent="0.25">
      <c r="A46" s="88">
        <v>30</v>
      </c>
      <c r="B46" s="15" t="s">
        <v>114</v>
      </c>
      <c r="C46" s="20" t="s">
        <v>1017</v>
      </c>
      <c r="D46" s="21" t="s">
        <v>952</v>
      </c>
      <c r="E46" s="21" t="s">
        <v>97</v>
      </c>
      <c r="F46" s="16">
        <v>1</v>
      </c>
      <c r="G46" s="16">
        <v>3</v>
      </c>
      <c r="H46" s="16">
        <v>480</v>
      </c>
      <c r="I46" s="16">
        <v>4</v>
      </c>
      <c r="J46" s="16">
        <v>113</v>
      </c>
      <c r="K46" s="16">
        <v>1</v>
      </c>
      <c r="L46" s="16">
        <v>8</v>
      </c>
      <c r="M46" s="17">
        <v>2</v>
      </c>
      <c r="N46" s="16">
        <v>41</v>
      </c>
      <c r="O46" s="16">
        <v>0</v>
      </c>
      <c r="P46" s="89">
        <v>1</v>
      </c>
    </row>
    <row r="47" spans="1:16" ht="15.95" customHeight="1" x14ac:dyDescent="0.25">
      <c r="A47" s="88">
        <v>31</v>
      </c>
      <c r="B47" s="15" t="s">
        <v>116</v>
      </c>
      <c r="C47" s="20" t="s">
        <v>1018</v>
      </c>
      <c r="D47" s="21" t="s">
        <v>952</v>
      </c>
      <c r="E47" s="21" t="s">
        <v>97</v>
      </c>
      <c r="F47" s="16">
        <v>1</v>
      </c>
      <c r="G47" s="16">
        <v>0</v>
      </c>
      <c r="H47" s="16">
        <v>48</v>
      </c>
      <c r="I47" s="16">
        <v>1</v>
      </c>
      <c r="J47" s="16"/>
      <c r="K47" s="16">
        <v>1</v>
      </c>
      <c r="L47" s="16">
        <v>1</v>
      </c>
      <c r="M47" s="17">
        <v>0</v>
      </c>
      <c r="N47" s="16">
        <v>5</v>
      </c>
      <c r="O47" s="16">
        <v>0</v>
      </c>
      <c r="P47" s="89">
        <v>1</v>
      </c>
    </row>
    <row r="48" spans="1:16" ht="15.95" customHeight="1" x14ac:dyDescent="0.25">
      <c r="A48" s="88">
        <v>32</v>
      </c>
      <c r="B48" s="15" t="s">
        <v>118</v>
      </c>
      <c r="C48" s="20" t="s">
        <v>1019</v>
      </c>
      <c r="D48" s="21" t="s">
        <v>952</v>
      </c>
      <c r="E48" s="21" t="s">
        <v>97</v>
      </c>
      <c r="F48" s="16">
        <v>1</v>
      </c>
      <c r="G48" s="16">
        <v>0</v>
      </c>
      <c r="H48" s="16">
        <v>336</v>
      </c>
      <c r="I48" s="16">
        <v>3</v>
      </c>
      <c r="J48" s="16"/>
      <c r="K48" s="16">
        <v>1</v>
      </c>
      <c r="L48" s="16">
        <v>5</v>
      </c>
      <c r="M48" s="17">
        <v>2</v>
      </c>
      <c r="N48" s="16">
        <v>18</v>
      </c>
      <c r="O48" s="16">
        <v>1</v>
      </c>
      <c r="P48" s="89">
        <v>1</v>
      </c>
    </row>
    <row r="49" spans="1:16" ht="15.95" customHeight="1" x14ac:dyDescent="0.25">
      <c r="A49" s="88">
        <v>33</v>
      </c>
      <c r="B49" s="15" t="s">
        <v>120</v>
      </c>
      <c r="C49" s="20" t="s">
        <v>1020</v>
      </c>
      <c r="D49" s="21" t="s">
        <v>952</v>
      </c>
      <c r="E49" s="21" t="s">
        <v>97</v>
      </c>
      <c r="F49" s="16">
        <v>1</v>
      </c>
      <c r="G49" s="16">
        <v>0</v>
      </c>
      <c r="H49" s="16">
        <v>48</v>
      </c>
      <c r="I49" s="16">
        <v>1</v>
      </c>
      <c r="J49" s="16"/>
      <c r="K49" s="16">
        <v>1</v>
      </c>
      <c r="L49" s="16">
        <v>1</v>
      </c>
      <c r="M49" s="17">
        <v>0</v>
      </c>
      <c r="N49" s="16">
        <v>3</v>
      </c>
      <c r="O49" s="16">
        <v>1</v>
      </c>
      <c r="P49" s="89">
        <v>1</v>
      </c>
    </row>
    <row r="50" spans="1:16" ht="15.95" customHeight="1" x14ac:dyDescent="0.25">
      <c r="A50" s="88">
        <v>34</v>
      </c>
      <c r="B50" s="15" t="s">
        <v>122</v>
      </c>
      <c r="C50" s="20" t="s">
        <v>123</v>
      </c>
      <c r="D50" s="21" t="s">
        <v>952</v>
      </c>
      <c r="E50" s="21" t="s">
        <v>97</v>
      </c>
      <c r="F50" s="16">
        <v>1</v>
      </c>
      <c r="G50" s="16">
        <v>0</v>
      </c>
      <c r="H50" s="16">
        <v>96</v>
      </c>
      <c r="I50" s="16">
        <v>1</v>
      </c>
      <c r="J50" s="16"/>
      <c r="K50" s="16">
        <v>1</v>
      </c>
      <c r="L50" s="16">
        <v>2</v>
      </c>
      <c r="M50" s="17">
        <v>0</v>
      </c>
      <c r="N50" s="16">
        <v>2</v>
      </c>
      <c r="O50" s="16">
        <v>0</v>
      </c>
      <c r="P50" s="89">
        <v>1</v>
      </c>
    </row>
    <row r="51" spans="1:16" ht="15.95" customHeight="1" x14ac:dyDescent="0.25">
      <c r="A51" s="88">
        <v>35</v>
      </c>
      <c r="B51" s="15" t="s">
        <v>124</v>
      </c>
      <c r="C51" s="20" t="s">
        <v>1021</v>
      </c>
      <c r="D51" s="21" t="s">
        <v>125</v>
      </c>
      <c r="E51" s="21" t="s">
        <v>97</v>
      </c>
      <c r="F51" s="16">
        <v>1</v>
      </c>
      <c r="G51" s="16">
        <v>6</v>
      </c>
      <c r="H51" s="16">
        <v>696</v>
      </c>
      <c r="I51" s="16">
        <v>7</v>
      </c>
      <c r="J51" s="16">
        <v>700</v>
      </c>
      <c r="K51" s="16">
        <v>1</v>
      </c>
      <c r="L51" s="16">
        <v>11</v>
      </c>
      <c r="M51" s="17">
        <v>5</v>
      </c>
      <c r="N51" s="16">
        <v>44</v>
      </c>
      <c r="O51" s="16">
        <v>3</v>
      </c>
      <c r="P51" s="89">
        <v>1</v>
      </c>
    </row>
    <row r="52" spans="1:16" ht="15.95" customHeight="1" x14ac:dyDescent="0.25">
      <c r="A52" s="88">
        <v>37</v>
      </c>
      <c r="B52" s="15" t="s">
        <v>127</v>
      </c>
      <c r="C52" s="20" t="s">
        <v>1022</v>
      </c>
      <c r="D52" s="21" t="s">
        <v>952</v>
      </c>
      <c r="E52" s="21" t="s">
        <v>97</v>
      </c>
      <c r="F52" s="16">
        <v>1</v>
      </c>
      <c r="G52" s="16">
        <v>0</v>
      </c>
      <c r="H52" s="16">
        <v>144</v>
      </c>
      <c r="I52" s="16">
        <v>2</v>
      </c>
      <c r="J52" s="16"/>
      <c r="K52" s="16">
        <v>1</v>
      </c>
      <c r="L52" s="16">
        <v>3</v>
      </c>
      <c r="M52" s="17">
        <v>0</v>
      </c>
      <c r="N52" s="16">
        <v>13</v>
      </c>
      <c r="O52" s="16">
        <v>0</v>
      </c>
      <c r="P52" s="89">
        <v>1</v>
      </c>
    </row>
    <row r="53" spans="1:16" ht="15.95" customHeight="1" x14ac:dyDescent="0.25">
      <c r="A53" s="88">
        <v>38</v>
      </c>
      <c r="B53" s="15" t="s">
        <v>684</v>
      </c>
      <c r="C53" s="20" t="s">
        <v>130</v>
      </c>
      <c r="D53" s="21" t="s">
        <v>952</v>
      </c>
      <c r="E53" s="21" t="s">
        <v>97</v>
      </c>
      <c r="F53" s="16">
        <v>1</v>
      </c>
      <c r="G53" s="16">
        <v>0</v>
      </c>
      <c r="H53" s="16">
        <v>72</v>
      </c>
      <c r="I53" s="16">
        <v>0</v>
      </c>
      <c r="J53" s="16"/>
      <c r="K53" s="16">
        <v>1</v>
      </c>
      <c r="L53" s="16">
        <v>1</v>
      </c>
      <c r="M53" s="17">
        <v>1</v>
      </c>
      <c r="N53" s="16">
        <v>5</v>
      </c>
      <c r="O53" s="16">
        <v>0</v>
      </c>
      <c r="P53" s="89">
        <v>1</v>
      </c>
    </row>
    <row r="54" spans="1:16" ht="15.95" customHeight="1" x14ac:dyDescent="0.25">
      <c r="A54" s="88">
        <v>41</v>
      </c>
      <c r="B54" s="15" t="s">
        <v>685</v>
      </c>
      <c r="C54" s="20" t="s">
        <v>132</v>
      </c>
      <c r="D54" s="21" t="s">
        <v>952</v>
      </c>
      <c r="E54" s="21" t="s">
        <v>97</v>
      </c>
      <c r="F54" s="16">
        <v>1</v>
      </c>
      <c r="G54" s="16">
        <v>3</v>
      </c>
      <c r="H54" s="16">
        <v>792</v>
      </c>
      <c r="I54" s="16">
        <v>5</v>
      </c>
      <c r="J54" s="16"/>
      <c r="K54" s="16">
        <v>1</v>
      </c>
      <c r="L54" s="16">
        <v>14</v>
      </c>
      <c r="M54" s="17">
        <v>3</v>
      </c>
      <c r="N54" s="16">
        <v>28</v>
      </c>
      <c r="O54" s="16">
        <v>0</v>
      </c>
      <c r="P54" s="89">
        <v>1</v>
      </c>
    </row>
    <row r="55" spans="1:16" ht="15.95" customHeight="1" x14ac:dyDescent="0.25">
      <c r="A55" s="88">
        <v>42</v>
      </c>
      <c r="B55" s="15" t="s">
        <v>133</v>
      </c>
      <c r="C55" s="20" t="s">
        <v>1023</v>
      </c>
      <c r="D55" s="21" t="s">
        <v>952</v>
      </c>
      <c r="E55" s="21" t="s">
        <v>97</v>
      </c>
      <c r="F55" s="16">
        <v>1</v>
      </c>
      <c r="G55" s="16">
        <v>28</v>
      </c>
      <c r="H55" s="16">
        <v>1752</v>
      </c>
      <c r="I55" s="16">
        <v>8</v>
      </c>
      <c r="J55" s="16">
        <v>980.5</v>
      </c>
      <c r="K55" s="16">
        <v>1</v>
      </c>
      <c r="L55" s="16">
        <v>29</v>
      </c>
      <c r="M55" s="17">
        <v>13</v>
      </c>
      <c r="N55" s="16">
        <v>34</v>
      </c>
      <c r="O55" s="16">
        <v>3</v>
      </c>
      <c r="P55" s="89">
        <v>1</v>
      </c>
    </row>
    <row r="56" spans="1:16" ht="15.95" customHeight="1" thickBot="1" x14ac:dyDescent="0.3">
      <c r="A56" s="126">
        <v>43</v>
      </c>
      <c r="B56" s="127" t="s">
        <v>136</v>
      </c>
      <c r="C56" s="128" t="s">
        <v>1024</v>
      </c>
      <c r="D56" s="129" t="s">
        <v>137</v>
      </c>
      <c r="E56" s="129" t="s">
        <v>135</v>
      </c>
      <c r="F56" s="130">
        <v>1</v>
      </c>
      <c r="G56" s="130">
        <v>0</v>
      </c>
      <c r="H56" s="130">
        <v>48</v>
      </c>
      <c r="I56" s="130">
        <v>1</v>
      </c>
      <c r="J56" s="130"/>
      <c r="K56" s="130">
        <v>1</v>
      </c>
      <c r="L56" s="130">
        <v>1</v>
      </c>
      <c r="M56" s="131">
        <v>0</v>
      </c>
      <c r="N56" s="130">
        <v>12</v>
      </c>
      <c r="O56" s="130">
        <v>2</v>
      </c>
      <c r="P56" s="132">
        <v>1</v>
      </c>
    </row>
    <row r="57" spans="1:16" ht="15.95" customHeight="1" x14ac:dyDescent="0.25">
      <c r="A57" s="83">
        <v>44</v>
      </c>
      <c r="B57" s="84" t="s">
        <v>139</v>
      </c>
      <c r="C57" s="85" t="s">
        <v>1025</v>
      </c>
      <c r="D57" s="86" t="s">
        <v>137</v>
      </c>
      <c r="E57" s="86" t="s">
        <v>135</v>
      </c>
      <c r="F57" s="175">
        <v>1</v>
      </c>
      <c r="G57" s="175">
        <v>8</v>
      </c>
      <c r="H57" s="175">
        <v>408</v>
      </c>
      <c r="I57" s="175">
        <v>11</v>
      </c>
      <c r="J57" s="175">
        <v>420</v>
      </c>
      <c r="K57" s="175">
        <v>1</v>
      </c>
      <c r="L57" s="175">
        <v>6</v>
      </c>
      <c r="M57" s="177">
        <v>4</v>
      </c>
      <c r="N57" s="175">
        <v>38</v>
      </c>
      <c r="O57" s="175">
        <v>2</v>
      </c>
      <c r="P57" s="179">
        <v>1</v>
      </c>
    </row>
    <row r="58" spans="1:16" ht="15.95" customHeight="1" x14ac:dyDescent="0.25">
      <c r="A58" s="73" t="s">
        <v>1302</v>
      </c>
      <c r="B58" s="53" t="s">
        <v>1303</v>
      </c>
      <c r="C58" s="20" t="s">
        <v>1025</v>
      </c>
      <c r="D58" s="21" t="s">
        <v>137</v>
      </c>
      <c r="E58" s="21" t="s">
        <v>135</v>
      </c>
      <c r="F58" s="183"/>
      <c r="G58" s="183"/>
      <c r="H58" s="183"/>
      <c r="I58" s="183"/>
      <c r="J58" s="183"/>
      <c r="K58" s="183"/>
      <c r="L58" s="183"/>
      <c r="M58" s="184"/>
      <c r="N58" s="183"/>
      <c r="O58" s="183"/>
      <c r="P58" s="185"/>
    </row>
    <row r="59" spans="1:16" ht="15.95" customHeight="1" thickBot="1" x14ac:dyDescent="0.3">
      <c r="A59" s="105" t="s">
        <v>1304</v>
      </c>
      <c r="B59" s="106" t="s">
        <v>1285</v>
      </c>
      <c r="C59" s="107" t="s">
        <v>1025</v>
      </c>
      <c r="D59" s="108" t="s">
        <v>137</v>
      </c>
      <c r="E59" s="108" t="s">
        <v>135</v>
      </c>
      <c r="F59" s="176"/>
      <c r="G59" s="176"/>
      <c r="H59" s="176"/>
      <c r="I59" s="176"/>
      <c r="J59" s="176"/>
      <c r="K59" s="176"/>
      <c r="L59" s="176"/>
      <c r="M59" s="178"/>
      <c r="N59" s="176"/>
      <c r="O59" s="176"/>
      <c r="P59" s="180"/>
    </row>
    <row r="60" spans="1:16" ht="15.95" customHeight="1" x14ac:dyDescent="0.25">
      <c r="A60" s="121">
        <v>46</v>
      </c>
      <c r="B60" s="122" t="s">
        <v>141</v>
      </c>
      <c r="C60" s="111" t="s">
        <v>1026</v>
      </c>
      <c r="D60" s="112" t="s">
        <v>137</v>
      </c>
      <c r="E60" s="112" t="s">
        <v>135</v>
      </c>
      <c r="F60" s="123">
        <v>1</v>
      </c>
      <c r="G60" s="123">
        <v>3</v>
      </c>
      <c r="H60" s="123">
        <v>528</v>
      </c>
      <c r="I60" s="123">
        <v>5</v>
      </c>
      <c r="J60" s="123">
        <v>125</v>
      </c>
      <c r="K60" s="123">
        <v>1</v>
      </c>
      <c r="L60" s="123">
        <v>9</v>
      </c>
      <c r="M60" s="124">
        <v>4</v>
      </c>
      <c r="N60" s="123">
        <v>13</v>
      </c>
      <c r="O60" s="123">
        <v>2</v>
      </c>
      <c r="P60" s="125">
        <v>1</v>
      </c>
    </row>
    <row r="61" spans="1:16" ht="15.95" customHeight="1" x14ac:dyDescent="0.25">
      <c r="A61" s="88">
        <v>47</v>
      </c>
      <c r="B61" s="15" t="s">
        <v>143</v>
      </c>
      <c r="C61" s="20" t="s">
        <v>1027</v>
      </c>
      <c r="D61" s="21" t="s">
        <v>137</v>
      </c>
      <c r="E61" s="21" t="s">
        <v>135</v>
      </c>
      <c r="F61" s="16">
        <v>1</v>
      </c>
      <c r="G61" s="16">
        <v>5</v>
      </c>
      <c r="H61" s="16">
        <v>312</v>
      </c>
      <c r="I61" s="16">
        <v>6</v>
      </c>
      <c r="J61" s="16">
        <v>210</v>
      </c>
      <c r="K61" s="16">
        <v>1</v>
      </c>
      <c r="L61" s="16">
        <v>4</v>
      </c>
      <c r="M61" s="17">
        <v>3</v>
      </c>
      <c r="N61" s="16">
        <v>28</v>
      </c>
      <c r="O61" s="16">
        <v>0</v>
      </c>
      <c r="P61" s="89">
        <v>1</v>
      </c>
    </row>
    <row r="62" spans="1:16" ht="15.95" customHeight="1" x14ac:dyDescent="0.25">
      <c r="A62" s="88">
        <v>48</v>
      </c>
      <c r="B62" s="15" t="s">
        <v>686</v>
      </c>
      <c r="C62" s="20" t="s">
        <v>1028</v>
      </c>
      <c r="D62" s="21" t="s">
        <v>146</v>
      </c>
      <c r="E62" s="21" t="s">
        <v>135</v>
      </c>
      <c r="F62" s="16">
        <v>1</v>
      </c>
      <c r="G62" s="16">
        <v>0</v>
      </c>
      <c r="H62" s="16">
        <v>48</v>
      </c>
      <c r="I62" s="16">
        <v>1</v>
      </c>
      <c r="J62" s="16"/>
      <c r="K62" s="16">
        <v>1</v>
      </c>
      <c r="L62" s="16">
        <v>1</v>
      </c>
      <c r="M62" s="17">
        <v>0</v>
      </c>
      <c r="N62" s="16">
        <v>3</v>
      </c>
      <c r="O62" s="16">
        <v>0</v>
      </c>
      <c r="P62" s="89">
        <v>1</v>
      </c>
    </row>
    <row r="63" spans="1:16" ht="15.95" customHeight="1" x14ac:dyDescent="0.25">
      <c r="A63" s="88">
        <v>49</v>
      </c>
      <c r="B63" s="15" t="s">
        <v>148</v>
      </c>
      <c r="C63" s="20" t="s">
        <v>1029</v>
      </c>
      <c r="D63" s="21" t="s">
        <v>149</v>
      </c>
      <c r="E63" s="21" t="s">
        <v>135</v>
      </c>
      <c r="F63" s="16">
        <v>1</v>
      </c>
      <c r="G63" s="16">
        <v>0</v>
      </c>
      <c r="H63" s="16">
        <v>72</v>
      </c>
      <c r="I63" s="16">
        <v>1</v>
      </c>
      <c r="J63" s="16"/>
      <c r="K63" s="16">
        <v>1</v>
      </c>
      <c r="L63" s="16">
        <v>1</v>
      </c>
      <c r="M63" s="17">
        <v>1</v>
      </c>
      <c r="N63" s="16">
        <v>5</v>
      </c>
      <c r="O63" s="16">
        <v>1</v>
      </c>
      <c r="P63" s="89">
        <v>1</v>
      </c>
    </row>
    <row r="64" spans="1:16" ht="15.95" customHeight="1" x14ac:dyDescent="0.25">
      <c r="A64" s="88">
        <v>50</v>
      </c>
      <c r="B64" s="15" t="s">
        <v>151</v>
      </c>
      <c r="C64" s="20" t="s">
        <v>1030</v>
      </c>
      <c r="D64" s="21" t="s">
        <v>51</v>
      </c>
      <c r="E64" s="21" t="s">
        <v>48</v>
      </c>
      <c r="F64" s="16">
        <v>1</v>
      </c>
      <c r="G64" s="16">
        <v>1</v>
      </c>
      <c r="H64" s="16">
        <v>216</v>
      </c>
      <c r="I64" s="16">
        <v>2</v>
      </c>
      <c r="J64" s="16">
        <v>90</v>
      </c>
      <c r="K64" s="16">
        <v>1</v>
      </c>
      <c r="L64" s="16">
        <v>3</v>
      </c>
      <c r="M64" s="17">
        <v>1</v>
      </c>
      <c r="N64" s="16">
        <v>26</v>
      </c>
      <c r="O64" s="16">
        <v>0</v>
      </c>
      <c r="P64" s="89">
        <v>1</v>
      </c>
    </row>
    <row r="65" spans="1:16" ht="15.95" customHeight="1" x14ac:dyDescent="0.25">
      <c r="A65" s="88">
        <v>51</v>
      </c>
      <c r="B65" s="15" t="s">
        <v>154</v>
      </c>
      <c r="C65" s="20" t="s">
        <v>1031</v>
      </c>
      <c r="D65" s="21" t="s">
        <v>155</v>
      </c>
      <c r="E65" s="21" t="s">
        <v>153</v>
      </c>
      <c r="F65" s="16">
        <v>1</v>
      </c>
      <c r="G65" s="16">
        <v>1</v>
      </c>
      <c r="H65" s="16">
        <v>96</v>
      </c>
      <c r="I65" s="16">
        <v>2</v>
      </c>
      <c r="J65" s="16">
        <v>60</v>
      </c>
      <c r="K65" s="16">
        <v>1</v>
      </c>
      <c r="L65" s="16">
        <v>2</v>
      </c>
      <c r="M65" s="17">
        <v>0</v>
      </c>
      <c r="N65" s="16">
        <v>5</v>
      </c>
      <c r="O65" s="16">
        <v>0</v>
      </c>
      <c r="P65" s="89">
        <v>1</v>
      </c>
    </row>
    <row r="66" spans="1:16" ht="15.95" customHeight="1" thickBot="1" x14ac:dyDescent="0.3">
      <c r="A66" s="126">
        <v>52</v>
      </c>
      <c r="B66" s="127" t="s">
        <v>157</v>
      </c>
      <c r="C66" s="128" t="s">
        <v>159</v>
      </c>
      <c r="D66" s="129" t="s">
        <v>158</v>
      </c>
      <c r="E66" s="129" t="s">
        <v>153</v>
      </c>
      <c r="F66" s="130">
        <v>1</v>
      </c>
      <c r="G66" s="130">
        <v>1</v>
      </c>
      <c r="H66" s="130">
        <v>72</v>
      </c>
      <c r="I66" s="130">
        <v>2</v>
      </c>
      <c r="J66" s="130">
        <v>50</v>
      </c>
      <c r="K66" s="130">
        <v>1</v>
      </c>
      <c r="L66" s="130">
        <v>1</v>
      </c>
      <c r="M66" s="131">
        <v>1</v>
      </c>
      <c r="N66" s="130">
        <v>6</v>
      </c>
      <c r="O66" s="130">
        <v>0</v>
      </c>
      <c r="P66" s="132">
        <v>1</v>
      </c>
    </row>
    <row r="67" spans="1:16" ht="15.95" customHeight="1" x14ac:dyDescent="0.25">
      <c r="A67" s="83">
        <v>53</v>
      </c>
      <c r="B67" s="84" t="s">
        <v>160</v>
      </c>
      <c r="C67" s="85" t="s">
        <v>1032</v>
      </c>
      <c r="D67" s="86" t="s">
        <v>161</v>
      </c>
      <c r="E67" s="86" t="s">
        <v>153</v>
      </c>
      <c r="F67" s="175">
        <v>1</v>
      </c>
      <c r="G67" s="175">
        <v>5</v>
      </c>
      <c r="H67" s="175">
        <v>528</v>
      </c>
      <c r="I67" s="175">
        <v>7</v>
      </c>
      <c r="J67" s="175">
        <v>540</v>
      </c>
      <c r="K67" s="175">
        <v>1</v>
      </c>
      <c r="L67" s="175">
        <v>8</v>
      </c>
      <c r="M67" s="177">
        <v>4</v>
      </c>
      <c r="N67" s="175">
        <v>38</v>
      </c>
      <c r="O67" s="175">
        <v>2</v>
      </c>
      <c r="P67" s="179">
        <v>1</v>
      </c>
    </row>
    <row r="68" spans="1:16" ht="15.95" customHeight="1" thickBot="1" x14ac:dyDescent="0.3">
      <c r="A68" s="105" t="s">
        <v>1305</v>
      </c>
      <c r="B68" s="106" t="s">
        <v>1306</v>
      </c>
      <c r="C68" s="107" t="s">
        <v>1032</v>
      </c>
      <c r="D68" s="108" t="s">
        <v>161</v>
      </c>
      <c r="E68" s="108" t="s">
        <v>153</v>
      </c>
      <c r="F68" s="176"/>
      <c r="G68" s="176"/>
      <c r="H68" s="176"/>
      <c r="I68" s="176"/>
      <c r="J68" s="176"/>
      <c r="K68" s="176"/>
      <c r="L68" s="176"/>
      <c r="M68" s="178"/>
      <c r="N68" s="176"/>
      <c r="O68" s="176"/>
      <c r="P68" s="180"/>
    </row>
    <row r="69" spans="1:16" ht="15.95" customHeight="1" x14ac:dyDescent="0.25">
      <c r="A69" s="121">
        <v>54</v>
      </c>
      <c r="B69" s="122" t="s">
        <v>163</v>
      </c>
      <c r="C69" s="111" t="s">
        <v>1033</v>
      </c>
      <c r="D69" s="112" t="s">
        <v>158</v>
      </c>
      <c r="E69" s="112" t="s">
        <v>153</v>
      </c>
      <c r="F69" s="123">
        <v>1</v>
      </c>
      <c r="G69" s="123">
        <v>4</v>
      </c>
      <c r="H69" s="123">
        <v>408</v>
      </c>
      <c r="I69" s="123">
        <v>6</v>
      </c>
      <c r="J69" s="123">
        <v>650</v>
      </c>
      <c r="K69" s="123">
        <v>1</v>
      </c>
      <c r="L69" s="123">
        <v>8</v>
      </c>
      <c r="M69" s="124">
        <v>1</v>
      </c>
      <c r="N69" s="123">
        <v>22</v>
      </c>
      <c r="O69" s="123">
        <v>3</v>
      </c>
      <c r="P69" s="125">
        <v>1</v>
      </c>
    </row>
    <row r="70" spans="1:16" ht="15.95" customHeight="1" x14ac:dyDescent="0.25">
      <c r="A70" s="88">
        <v>55</v>
      </c>
      <c r="B70" s="15" t="s">
        <v>165</v>
      </c>
      <c r="C70" s="20" t="s">
        <v>167</v>
      </c>
      <c r="D70" s="21" t="s">
        <v>161</v>
      </c>
      <c r="E70" s="21" t="s">
        <v>153</v>
      </c>
      <c r="F70" s="16">
        <v>1</v>
      </c>
      <c r="G70" s="16">
        <v>8</v>
      </c>
      <c r="H70" s="16">
        <v>336</v>
      </c>
      <c r="I70" s="16">
        <v>8</v>
      </c>
      <c r="J70" s="16">
        <v>1170</v>
      </c>
      <c r="K70" s="16">
        <v>1</v>
      </c>
      <c r="L70" s="16">
        <v>5</v>
      </c>
      <c r="M70" s="17">
        <v>4</v>
      </c>
      <c r="N70" s="16">
        <v>17</v>
      </c>
      <c r="O70" s="16">
        <v>1</v>
      </c>
      <c r="P70" s="89">
        <v>1</v>
      </c>
    </row>
    <row r="71" spans="1:16" ht="15.95" customHeight="1" x14ac:dyDescent="0.25">
      <c r="A71" s="88">
        <v>56</v>
      </c>
      <c r="B71" s="15" t="s">
        <v>168</v>
      </c>
      <c r="C71" s="20" t="s">
        <v>1034</v>
      </c>
      <c r="D71" s="21" t="s">
        <v>169</v>
      </c>
      <c r="E71" s="21" t="s">
        <v>153</v>
      </c>
      <c r="F71" s="16">
        <v>1</v>
      </c>
      <c r="G71" s="16">
        <v>2</v>
      </c>
      <c r="H71" s="16">
        <v>264</v>
      </c>
      <c r="I71" s="16">
        <v>3</v>
      </c>
      <c r="J71" s="16"/>
      <c r="K71" s="16">
        <v>1</v>
      </c>
      <c r="L71" s="16">
        <v>5</v>
      </c>
      <c r="M71" s="17">
        <v>1</v>
      </c>
      <c r="N71" s="16">
        <v>14</v>
      </c>
      <c r="O71" s="16">
        <v>0</v>
      </c>
      <c r="P71" s="89">
        <v>1</v>
      </c>
    </row>
    <row r="72" spans="1:16" ht="15.95" customHeight="1" x14ac:dyDescent="0.25">
      <c r="A72" s="88">
        <v>57</v>
      </c>
      <c r="B72" s="15" t="s">
        <v>171</v>
      </c>
      <c r="C72" s="20" t="s">
        <v>1035</v>
      </c>
      <c r="D72" s="21" t="s">
        <v>172</v>
      </c>
      <c r="E72" s="21" t="s">
        <v>153</v>
      </c>
      <c r="F72" s="16">
        <v>1</v>
      </c>
      <c r="G72" s="16">
        <v>0</v>
      </c>
      <c r="H72" s="16">
        <v>48</v>
      </c>
      <c r="I72" s="16">
        <v>1</v>
      </c>
      <c r="J72" s="16"/>
      <c r="K72" s="16">
        <v>1</v>
      </c>
      <c r="L72" s="16">
        <v>1</v>
      </c>
      <c r="M72" s="17">
        <v>0</v>
      </c>
      <c r="N72" s="16">
        <v>4</v>
      </c>
      <c r="O72" s="16">
        <v>0</v>
      </c>
      <c r="P72" s="89">
        <v>1</v>
      </c>
    </row>
    <row r="73" spans="1:16" ht="15.95" customHeight="1" thickBot="1" x14ac:dyDescent="0.3">
      <c r="A73" s="126">
        <v>58</v>
      </c>
      <c r="B73" s="127" t="s">
        <v>174</v>
      </c>
      <c r="C73" s="128" t="s">
        <v>1036</v>
      </c>
      <c r="D73" s="129" t="s">
        <v>169</v>
      </c>
      <c r="E73" s="129" t="s">
        <v>153</v>
      </c>
      <c r="F73" s="130">
        <v>1</v>
      </c>
      <c r="G73" s="130">
        <v>0</v>
      </c>
      <c r="H73" s="130">
        <v>72</v>
      </c>
      <c r="I73" s="130">
        <v>1</v>
      </c>
      <c r="J73" s="130"/>
      <c r="K73" s="130">
        <v>1</v>
      </c>
      <c r="L73" s="130">
        <v>1</v>
      </c>
      <c r="M73" s="131">
        <v>1</v>
      </c>
      <c r="N73" s="130">
        <v>4</v>
      </c>
      <c r="O73" s="130">
        <v>0</v>
      </c>
      <c r="P73" s="132">
        <v>1</v>
      </c>
    </row>
    <row r="74" spans="1:16" ht="15.95" customHeight="1" x14ac:dyDescent="0.25">
      <c r="A74" s="83">
        <v>59</v>
      </c>
      <c r="B74" s="84" t="s">
        <v>176</v>
      </c>
      <c r="C74" s="85" t="s">
        <v>178</v>
      </c>
      <c r="D74" s="86" t="s">
        <v>177</v>
      </c>
      <c r="E74" s="86" t="s">
        <v>56</v>
      </c>
      <c r="F74" s="175">
        <v>1</v>
      </c>
      <c r="G74" s="175">
        <v>14</v>
      </c>
      <c r="H74" s="175">
        <v>1272</v>
      </c>
      <c r="I74" s="175">
        <v>14</v>
      </c>
      <c r="J74" s="175">
        <v>2260</v>
      </c>
      <c r="K74" s="175">
        <v>1</v>
      </c>
      <c r="L74" s="175">
        <v>21</v>
      </c>
      <c r="M74" s="177">
        <v>10</v>
      </c>
      <c r="N74" s="175">
        <v>93</v>
      </c>
      <c r="O74" s="175">
        <v>6</v>
      </c>
      <c r="P74" s="179">
        <v>1</v>
      </c>
    </row>
    <row r="75" spans="1:16" ht="15.95" customHeight="1" x14ac:dyDescent="0.25">
      <c r="A75" s="73" t="s">
        <v>1307</v>
      </c>
      <c r="B75" s="53" t="s">
        <v>1308</v>
      </c>
      <c r="C75" s="20" t="s">
        <v>178</v>
      </c>
      <c r="D75" s="21" t="s">
        <v>177</v>
      </c>
      <c r="E75" s="21" t="s">
        <v>56</v>
      </c>
      <c r="F75" s="183"/>
      <c r="G75" s="183"/>
      <c r="H75" s="183"/>
      <c r="I75" s="183"/>
      <c r="J75" s="183"/>
      <c r="K75" s="183"/>
      <c r="L75" s="183"/>
      <c r="M75" s="184"/>
      <c r="N75" s="183"/>
      <c r="O75" s="183"/>
      <c r="P75" s="185"/>
    </row>
    <row r="76" spans="1:16" ht="15.95" customHeight="1" x14ac:dyDescent="0.25">
      <c r="A76" s="73" t="s">
        <v>1309</v>
      </c>
      <c r="B76" s="53" t="s">
        <v>1310</v>
      </c>
      <c r="C76" s="20" t="s">
        <v>178</v>
      </c>
      <c r="D76" s="21" t="s">
        <v>177</v>
      </c>
      <c r="E76" s="21" t="s">
        <v>56</v>
      </c>
      <c r="F76" s="183"/>
      <c r="G76" s="183"/>
      <c r="H76" s="183"/>
      <c r="I76" s="183"/>
      <c r="J76" s="183"/>
      <c r="K76" s="183"/>
      <c r="L76" s="183"/>
      <c r="M76" s="184"/>
      <c r="N76" s="183"/>
      <c r="O76" s="183"/>
      <c r="P76" s="185"/>
    </row>
    <row r="77" spans="1:16" ht="15.95" customHeight="1" x14ac:dyDescent="0.25">
      <c r="A77" s="73" t="s">
        <v>1311</v>
      </c>
      <c r="B77" s="53" t="s">
        <v>1312</v>
      </c>
      <c r="C77" s="20" t="s">
        <v>178</v>
      </c>
      <c r="D77" s="21" t="s">
        <v>177</v>
      </c>
      <c r="E77" s="21" t="s">
        <v>56</v>
      </c>
      <c r="F77" s="183"/>
      <c r="G77" s="183"/>
      <c r="H77" s="183"/>
      <c r="I77" s="183"/>
      <c r="J77" s="183"/>
      <c r="K77" s="183"/>
      <c r="L77" s="183"/>
      <c r="M77" s="184"/>
      <c r="N77" s="183"/>
      <c r="O77" s="183"/>
      <c r="P77" s="185"/>
    </row>
    <row r="78" spans="1:16" ht="15.95" customHeight="1" thickBot="1" x14ac:dyDescent="0.3">
      <c r="A78" s="105" t="s">
        <v>1313</v>
      </c>
      <c r="B78" s="106" t="s">
        <v>1285</v>
      </c>
      <c r="C78" s="107" t="s">
        <v>178</v>
      </c>
      <c r="D78" s="108" t="s">
        <v>177</v>
      </c>
      <c r="E78" s="108" t="s">
        <v>56</v>
      </c>
      <c r="F78" s="176"/>
      <c r="G78" s="176"/>
      <c r="H78" s="176"/>
      <c r="I78" s="176"/>
      <c r="J78" s="176"/>
      <c r="K78" s="176"/>
      <c r="L78" s="176"/>
      <c r="M78" s="178"/>
      <c r="N78" s="176"/>
      <c r="O78" s="176"/>
      <c r="P78" s="180"/>
    </row>
    <row r="79" spans="1:16" ht="15.95" customHeight="1" x14ac:dyDescent="0.25">
      <c r="A79" s="121">
        <v>60</v>
      </c>
      <c r="B79" s="122" t="s">
        <v>687</v>
      </c>
      <c r="C79" s="111" t="s">
        <v>1037</v>
      </c>
      <c r="D79" s="112" t="s">
        <v>177</v>
      </c>
      <c r="E79" s="112" t="s">
        <v>56</v>
      </c>
      <c r="F79" s="123">
        <v>1</v>
      </c>
      <c r="G79" s="123">
        <v>0</v>
      </c>
      <c r="H79" s="123">
        <v>96</v>
      </c>
      <c r="I79" s="123">
        <v>1</v>
      </c>
      <c r="J79" s="123"/>
      <c r="K79" s="123">
        <v>1</v>
      </c>
      <c r="L79" s="123">
        <v>2</v>
      </c>
      <c r="M79" s="124">
        <v>0</v>
      </c>
      <c r="N79" s="123">
        <v>4</v>
      </c>
      <c r="O79" s="123">
        <v>1</v>
      </c>
      <c r="P79" s="125">
        <v>1</v>
      </c>
    </row>
    <row r="80" spans="1:16" ht="15.95" customHeight="1" x14ac:dyDescent="0.25">
      <c r="A80" s="88">
        <v>61</v>
      </c>
      <c r="B80" s="15" t="s">
        <v>181</v>
      </c>
      <c r="C80" s="20" t="s">
        <v>1038</v>
      </c>
      <c r="D80" s="21" t="s">
        <v>182</v>
      </c>
      <c r="E80" s="21" t="s">
        <v>56</v>
      </c>
      <c r="F80" s="16">
        <v>1</v>
      </c>
      <c r="G80" s="16">
        <v>1</v>
      </c>
      <c r="H80" s="16">
        <v>96</v>
      </c>
      <c r="I80" s="16">
        <v>2</v>
      </c>
      <c r="J80" s="16">
        <v>70</v>
      </c>
      <c r="K80" s="16">
        <v>1</v>
      </c>
      <c r="L80" s="16">
        <v>1</v>
      </c>
      <c r="M80" s="17">
        <v>2</v>
      </c>
      <c r="N80" s="16">
        <v>16</v>
      </c>
      <c r="O80" s="16">
        <v>1</v>
      </c>
      <c r="P80" s="89">
        <v>1</v>
      </c>
    </row>
    <row r="81" spans="1:16" ht="15.95" customHeight="1" x14ac:dyDescent="0.25">
      <c r="A81" s="88">
        <v>62</v>
      </c>
      <c r="B81" s="15" t="s">
        <v>184</v>
      </c>
      <c r="C81" s="20" t="s">
        <v>1039</v>
      </c>
      <c r="D81" s="21" t="s">
        <v>185</v>
      </c>
      <c r="E81" s="21" t="s">
        <v>56</v>
      </c>
      <c r="F81" s="16">
        <v>1</v>
      </c>
      <c r="G81" s="16">
        <v>1</v>
      </c>
      <c r="H81" s="16">
        <v>168</v>
      </c>
      <c r="I81" s="16">
        <v>3</v>
      </c>
      <c r="J81" s="16">
        <v>80</v>
      </c>
      <c r="K81" s="16">
        <v>1</v>
      </c>
      <c r="L81" s="16">
        <v>3</v>
      </c>
      <c r="M81" s="17">
        <v>1</v>
      </c>
      <c r="N81" s="16">
        <v>27</v>
      </c>
      <c r="O81" s="16">
        <v>1</v>
      </c>
      <c r="P81" s="89">
        <v>1</v>
      </c>
    </row>
    <row r="82" spans="1:16" ht="15.95" customHeight="1" x14ac:dyDescent="0.25">
      <c r="A82" s="88">
        <v>64</v>
      </c>
      <c r="B82" s="15" t="s">
        <v>191</v>
      </c>
      <c r="C82" s="20" t="s">
        <v>1040</v>
      </c>
      <c r="D82" s="21" t="s">
        <v>192</v>
      </c>
      <c r="E82" s="21" t="s">
        <v>187</v>
      </c>
      <c r="F82" s="16">
        <v>1</v>
      </c>
      <c r="G82" s="16">
        <v>1</v>
      </c>
      <c r="H82" s="16">
        <v>48</v>
      </c>
      <c r="I82" s="16">
        <v>1</v>
      </c>
      <c r="J82" s="16"/>
      <c r="K82" s="16">
        <v>1</v>
      </c>
      <c r="L82" s="16">
        <v>1</v>
      </c>
      <c r="M82" s="17">
        <v>1</v>
      </c>
      <c r="N82" s="16">
        <v>6</v>
      </c>
      <c r="O82" s="16">
        <v>1</v>
      </c>
      <c r="P82" s="89">
        <v>1</v>
      </c>
    </row>
    <row r="83" spans="1:16" ht="15.95" customHeight="1" x14ac:dyDescent="0.25">
      <c r="A83" s="88">
        <v>65</v>
      </c>
      <c r="B83" s="15" t="s">
        <v>195</v>
      </c>
      <c r="C83" s="20" t="s">
        <v>1041</v>
      </c>
      <c r="D83" s="21" t="s">
        <v>196</v>
      </c>
      <c r="E83" s="21" t="s">
        <v>194</v>
      </c>
      <c r="F83" s="16">
        <v>1</v>
      </c>
      <c r="G83" s="16">
        <v>1</v>
      </c>
      <c r="H83" s="16">
        <v>144</v>
      </c>
      <c r="I83" s="16">
        <v>1</v>
      </c>
      <c r="J83" s="16">
        <v>340</v>
      </c>
      <c r="K83" s="16">
        <v>1</v>
      </c>
      <c r="L83" s="16">
        <v>3</v>
      </c>
      <c r="M83" s="17">
        <v>0</v>
      </c>
      <c r="N83" s="16">
        <v>6</v>
      </c>
      <c r="O83" s="16">
        <v>0</v>
      </c>
      <c r="P83" s="89">
        <v>1</v>
      </c>
    </row>
    <row r="84" spans="1:16" ht="15.95" customHeight="1" x14ac:dyDescent="0.25">
      <c r="A84" s="88">
        <v>66</v>
      </c>
      <c r="B84" s="15" t="s">
        <v>198</v>
      </c>
      <c r="C84" s="20" t="s">
        <v>1042</v>
      </c>
      <c r="D84" s="21" t="s">
        <v>196</v>
      </c>
      <c r="E84" s="21" t="s">
        <v>194</v>
      </c>
      <c r="F84" s="16">
        <v>1</v>
      </c>
      <c r="G84" s="16">
        <v>20</v>
      </c>
      <c r="H84" s="16">
        <v>1464</v>
      </c>
      <c r="I84" s="16">
        <v>16</v>
      </c>
      <c r="J84" s="16">
        <v>4360</v>
      </c>
      <c r="K84" s="16">
        <v>1</v>
      </c>
      <c r="L84" s="16">
        <v>25</v>
      </c>
      <c r="M84" s="17">
        <v>9</v>
      </c>
      <c r="N84" s="16">
        <v>59</v>
      </c>
      <c r="O84" s="16">
        <v>3</v>
      </c>
      <c r="P84" s="89">
        <v>1</v>
      </c>
    </row>
    <row r="85" spans="1:16" ht="15.95" customHeight="1" x14ac:dyDescent="0.25">
      <c r="A85" s="88">
        <v>67</v>
      </c>
      <c r="B85" s="15" t="s">
        <v>200</v>
      </c>
      <c r="C85" s="20" t="s">
        <v>1043</v>
      </c>
      <c r="D85" s="21" t="s">
        <v>201</v>
      </c>
      <c r="E85" s="21" t="s">
        <v>194</v>
      </c>
      <c r="F85" s="16">
        <v>1</v>
      </c>
      <c r="G85" s="16">
        <v>1</v>
      </c>
      <c r="H85" s="16">
        <v>264</v>
      </c>
      <c r="I85" s="16">
        <v>2</v>
      </c>
      <c r="J85" s="16">
        <v>100</v>
      </c>
      <c r="K85" s="16">
        <v>1</v>
      </c>
      <c r="L85" s="16">
        <v>5</v>
      </c>
      <c r="M85" s="17">
        <v>1</v>
      </c>
      <c r="N85" s="16">
        <v>5</v>
      </c>
      <c r="O85" s="16">
        <v>1</v>
      </c>
      <c r="P85" s="89">
        <v>1</v>
      </c>
    </row>
    <row r="86" spans="1:16" ht="15.95" customHeight="1" x14ac:dyDescent="0.25">
      <c r="A86" s="88">
        <v>68</v>
      </c>
      <c r="B86" s="15" t="s">
        <v>203</v>
      </c>
      <c r="C86" s="20" t="s">
        <v>1044</v>
      </c>
      <c r="D86" s="21" t="s">
        <v>196</v>
      </c>
      <c r="E86" s="21" t="s">
        <v>194</v>
      </c>
      <c r="F86" s="16">
        <v>1</v>
      </c>
      <c r="G86" s="16">
        <v>4</v>
      </c>
      <c r="H86" s="16">
        <v>432</v>
      </c>
      <c r="I86" s="16">
        <v>4</v>
      </c>
      <c r="J86" s="16">
        <v>63</v>
      </c>
      <c r="K86" s="16">
        <v>1</v>
      </c>
      <c r="L86" s="16">
        <v>7</v>
      </c>
      <c r="M86" s="17">
        <v>2</v>
      </c>
      <c r="N86" s="16">
        <v>23</v>
      </c>
      <c r="O86" s="16">
        <v>1</v>
      </c>
      <c r="P86" s="89">
        <v>1</v>
      </c>
    </row>
    <row r="87" spans="1:16" ht="15.95" customHeight="1" thickBot="1" x14ac:dyDescent="0.3">
      <c r="A87" s="126">
        <v>69</v>
      </c>
      <c r="B87" s="127" t="s">
        <v>204</v>
      </c>
      <c r="C87" s="128" t="s">
        <v>1045</v>
      </c>
      <c r="D87" s="129" t="s">
        <v>205</v>
      </c>
      <c r="E87" s="129" t="s">
        <v>194</v>
      </c>
      <c r="F87" s="130">
        <v>1</v>
      </c>
      <c r="G87" s="130">
        <v>0</v>
      </c>
      <c r="H87" s="130">
        <v>48</v>
      </c>
      <c r="I87" s="130">
        <v>1</v>
      </c>
      <c r="J87" s="130"/>
      <c r="K87" s="130">
        <v>1</v>
      </c>
      <c r="L87" s="130">
        <v>1</v>
      </c>
      <c r="M87" s="131">
        <v>0</v>
      </c>
      <c r="N87" s="130">
        <v>8</v>
      </c>
      <c r="O87" s="130">
        <v>0</v>
      </c>
      <c r="P87" s="132">
        <v>1</v>
      </c>
    </row>
    <row r="88" spans="1:16" ht="15.95" customHeight="1" x14ac:dyDescent="0.25">
      <c r="A88" s="83">
        <v>70</v>
      </c>
      <c r="B88" s="84" t="s">
        <v>208</v>
      </c>
      <c r="C88" s="85" t="s">
        <v>210</v>
      </c>
      <c r="D88" s="86" t="s">
        <v>209</v>
      </c>
      <c r="E88" s="86" t="s">
        <v>207</v>
      </c>
      <c r="F88" s="175">
        <v>1</v>
      </c>
      <c r="G88" s="175">
        <v>6</v>
      </c>
      <c r="H88" s="175">
        <v>456</v>
      </c>
      <c r="I88" s="175">
        <v>8</v>
      </c>
      <c r="J88" s="175">
        <v>610</v>
      </c>
      <c r="K88" s="175">
        <v>1</v>
      </c>
      <c r="L88" s="175">
        <v>7</v>
      </c>
      <c r="M88" s="177">
        <v>3</v>
      </c>
      <c r="N88" s="175">
        <v>24</v>
      </c>
      <c r="O88" s="175">
        <v>1</v>
      </c>
      <c r="P88" s="179">
        <v>1</v>
      </c>
    </row>
    <row r="89" spans="1:16" ht="15.95" customHeight="1" thickBot="1" x14ac:dyDescent="0.3">
      <c r="A89" s="105" t="s">
        <v>1314</v>
      </c>
      <c r="B89" s="106" t="s">
        <v>1315</v>
      </c>
      <c r="C89" s="107" t="s">
        <v>210</v>
      </c>
      <c r="D89" s="108" t="s">
        <v>209</v>
      </c>
      <c r="E89" s="108" t="s">
        <v>207</v>
      </c>
      <c r="F89" s="176"/>
      <c r="G89" s="176"/>
      <c r="H89" s="176"/>
      <c r="I89" s="176"/>
      <c r="J89" s="176"/>
      <c r="K89" s="176"/>
      <c r="L89" s="176"/>
      <c r="M89" s="178"/>
      <c r="N89" s="176"/>
      <c r="O89" s="176"/>
      <c r="P89" s="180"/>
    </row>
    <row r="90" spans="1:16" ht="15.95" customHeight="1" x14ac:dyDescent="0.25">
      <c r="A90" s="121">
        <v>72</v>
      </c>
      <c r="B90" s="122" t="s">
        <v>688</v>
      </c>
      <c r="C90" s="111" t="s">
        <v>1046</v>
      </c>
      <c r="D90" s="112" t="s">
        <v>209</v>
      </c>
      <c r="E90" s="112" t="s">
        <v>207</v>
      </c>
      <c r="F90" s="123">
        <v>1</v>
      </c>
      <c r="G90" s="123">
        <v>0</v>
      </c>
      <c r="H90" s="123">
        <v>96</v>
      </c>
      <c r="I90" s="123">
        <v>1</v>
      </c>
      <c r="J90" s="123"/>
      <c r="K90" s="123">
        <v>1</v>
      </c>
      <c r="L90" s="123">
        <v>2</v>
      </c>
      <c r="M90" s="124">
        <v>0</v>
      </c>
      <c r="N90" s="123">
        <v>3</v>
      </c>
      <c r="O90" s="123">
        <v>0</v>
      </c>
      <c r="P90" s="125">
        <v>1</v>
      </c>
    </row>
    <row r="91" spans="1:16" ht="15.95" customHeight="1" x14ac:dyDescent="0.25">
      <c r="A91" s="88">
        <v>73</v>
      </c>
      <c r="B91" s="15" t="s">
        <v>213</v>
      </c>
      <c r="C91" s="20" t="s">
        <v>1047</v>
      </c>
      <c r="D91" s="21" t="s">
        <v>209</v>
      </c>
      <c r="E91" s="21" t="s">
        <v>207</v>
      </c>
      <c r="F91" s="16">
        <v>1</v>
      </c>
      <c r="G91" s="16">
        <v>5</v>
      </c>
      <c r="H91" s="16">
        <v>216</v>
      </c>
      <c r="I91" s="16">
        <v>6</v>
      </c>
      <c r="J91" s="16">
        <v>2130</v>
      </c>
      <c r="K91" s="16">
        <v>1</v>
      </c>
      <c r="L91" s="16">
        <v>1</v>
      </c>
      <c r="M91" s="17">
        <v>7</v>
      </c>
      <c r="N91" s="16">
        <v>25</v>
      </c>
      <c r="O91" s="16">
        <v>1</v>
      </c>
      <c r="P91" s="89">
        <v>1</v>
      </c>
    </row>
    <row r="92" spans="1:16" ht="15.95" customHeight="1" thickBot="1" x14ac:dyDescent="0.3">
      <c r="A92" s="126">
        <v>74</v>
      </c>
      <c r="B92" s="127" t="s">
        <v>215</v>
      </c>
      <c r="C92" s="128" t="s">
        <v>1048</v>
      </c>
      <c r="D92" s="129" t="s">
        <v>216</v>
      </c>
      <c r="E92" s="129" t="s">
        <v>207</v>
      </c>
      <c r="F92" s="130">
        <v>1</v>
      </c>
      <c r="G92" s="130">
        <v>2</v>
      </c>
      <c r="H92" s="130">
        <v>288</v>
      </c>
      <c r="I92" s="130">
        <v>3</v>
      </c>
      <c r="J92" s="130">
        <v>320</v>
      </c>
      <c r="K92" s="130">
        <v>1</v>
      </c>
      <c r="L92" s="130">
        <v>6</v>
      </c>
      <c r="M92" s="131">
        <v>0</v>
      </c>
      <c r="N92" s="130">
        <v>19</v>
      </c>
      <c r="O92" s="130">
        <v>1</v>
      </c>
      <c r="P92" s="132">
        <v>1</v>
      </c>
    </row>
    <row r="93" spans="1:16" ht="15.95" customHeight="1" x14ac:dyDescent="0.25">
      <c r="A93" s="83">
        <v>75</v>
      </c>
      <c r="B93" s="84" t="s">
        <v>219</v>
      </c>
      <c r="C93" s="85" t="s">
        <v>1049</v>
      </c>
      <c r="D93" s="86" t="s">
        <v>220</v>
      </c>
      <c r="E93" s="86" t="s">
        <v>1050</v>
      </c>
      <c r="F93" s="175">
        <v>1</v>
      </c>
      <c r="G93" s="175">
        <v>3</v>
      </c>
      <c r="H93" s="175">
        <v>696</v>
      </c>
      <c r="I93" s="175">
        <v>5</v>
      </c>
      <c r="J93" s="175">
        <v>390</v>
      </c>
      <c r="K93" s="175">
        <v>1</v>
      </c>
      <c r="L93" s="175">
        <v>12</v>
      </c>
      <c r="M93" s="177">
        <v>3</v>
      </c>
      <c r="N93" s="175">
        <v>31</v>
      </c>
      <c r="O93" s="175">
        <v>1</v>
      </c>
      <c r="P93" s="179">
        <v>1</v>
      </c>
    </row>
    <row r="94" spans="1:16" ht="15.95" customHeight="1" thickBot="1" x14ac:dyDescent="0.3">
      <c r="A94" s="105" t="s">
        <v>1316</v>
      </c>
      <c r="B94" s="106" t="s">
        <v>1317</v>
      </c>
      <c r="C94" s="107" t="s">
        <v>1049</v>
      </c>
      <c r="D94" s="108" t="s">
        <v>220</v>
      </c>
      <c r="E94" s="108" t="s">
        <v>1050</v>
      </c>
      <c r="F94" s="176"/>
      <c r="G94" s="176"/>
      <c r="H94" s="176"/>
      <c r="I94" s="176"/>
      <c r="J94" s="176"/>
      <c r="K94" s="176"/>
      <c r="L94" s="176"/>
      <c r="M94" s="178"/>
      <c r="N94" s="176"/>
      <c r="O94" s="176"/>
      <c r="P94" s="180"/>
    </row>
    <row r="95" spans="1:16" ht="15.95" customHeight="1" x14ac:dyDescent="0.25">
      <c r="A95" s="121">
        <v>76</v>
      </c>
      <c r="B95" s="122" t="s">
        <v>689</v>
      </c>
      <c r="C95" s="111" t="s">
        <v>1051</v>
      </c>
      <c r="D95" s="112" t="s">
        <v>223</v>
      </c>
      <c r="E95" s="112" t="s">
        <v>1050</v>
      </c>
      <c r="F95" s="123">
        <v>1</v>
      </c>
      <c r="G95" s="123">
        <v>0</v>
      </c>
      <c r="H95" s="123">
        <v>72</v>
      </c>
      <c r="I95" s="123">
        <v>1</v>
      </c>
      <c r="J95" s="123"/>
      <c r="K95" s="123">
        <v>1</v>
      </c>
      <c r="L95" s="123">
        <v>1</v>
      </c>
      <c r="M95" s="124">
        <v>1</v>
      </c>
      <c r="N95" s="123">
        <v>4</v>
      </c>
      <c r="O95" s="123">
        <v>0</v>
      </c>
      <c r="P95" s="125">
        <v>1</v>
      </c>
    </row>
    <row r="96" spans="1:16" ht="15.95" customHeight="1" x14ac:dyDescent="0.25">
      <c r="A96" s="88">
        <v>77</v>
      </c>
      <c r="B96" s="15" t="s">
        <v>225</v>
      </c>
      <c r="C96" s="22" t="s">
        <v>1052</v>
      </c>
      <c r="D96" s="21" t="s">
        <v>220</v>
      </c>
      <c r="E96" s="21" t="s">
        <v>1050</v>
      </c>
      <c r="F96" s="16">
        <v>1</v>
      </c>
      <c r="G96" s="16">
        <v>4</v>
      </c>
      <c r="H96" s="16">
        <v>192</v>
      </c>
      <c r="I96" s="16">
        <v>5</v>
      </c>
      <c r="J96" s="16">
        <v>755</v>
      </c>
      <c r="K96" s="16">
        <v>1</v>
      </c>
      <c r="L96" s="16">
        <v>3</v>
      </c>
      <c r="M96" s="17">
        <v>2</v>
      </c>
      <c r="N96" s="16">
        <v>15</v>
      </c>
      <c r="O96" s="16">
        <v>2</v>
      </c>
      <c r="P96" s="89">
        <v>1</v>
      </c>
    </row>
    <row r="97" spans="1:16" ht="15.95" customHeight="1" x14ac:dyDescent="0.25">
      <c r="A97" s="88">
        <v>78</v>
      </c>
      <c r="B97" s="15" t="s">
        <v>228</v>
      </c>
      <c r="C97" s="20" t="s">
        <v>1053</v>
      </c>
      <c r="D97" s="21" t="s">
        <v>952</v>
      </c>
      <c r="E97" s="21" t="s">
        <v>227</v>
      </c>
      <c r="F97" s="16">
        <v>1</v>
      </c>
      <c r="G97" s="16">
        <v>1</v>
      </c>
      <c r="H97" s="16">
        <v>312</v>
      </c>
      <c r="I97" s="16">
        <v>3</v>
      </c>
      <c r="J97" s="16">
        <v>120</v>
      </c>
      <c r="K97" s="16">
        <v>1</v>
      </c>
      <c r="L97" s="16">
        <v>5</v>
      </c>
      <c r="M97" s="17">
        <v>1</v>
      </c>
      <c r="N97" s="16">
        <v>15</v>
      </c>
      <c r="O97" s="16">
        <v>0</v>
      </c>
      <c r="P97" s="89">
        <v>1</v>
      </c>
    </row>
    <row r="98" spans="1:16" ht="15.95" customHeight="1" x14ac:dyDescent="0.25">
      <c r="A98" s="88">
        <v>79</v>
      </c>
      <c r="B98" s="15" t="s">
        <v>230</v>
      </c>
      <c r="C98" s="20" t="s">
        <v>1054</v>
      </c>
      <c r="D98" s="21" t="s">
        <v>231</v>
      </c>
      <c r="E98" s="21" t="s">
        <v>227</v>
      </c>
      <c r="F98" s="16">
        <v>1</v>
      </c>
      <c r="G98" s="16">
        <v>4</v>
      </c>
      <c r="H98" s="16">
        <v>288</v>
      </c>
      <c r="I98" s="16">
        <v>6</v>
      </c>
      <c r="J98" s="16">
        <v>196.5</v>
      </c>
      <c r="K98" s="16">
        <v>1</v>
      </c>
      <c r="L98" s="16">
        <v>5</v>
      </c>
      <c r="M98" s="17">
        <v>2</v>
      </c>
      <c r="N98" s="16">
        <v>18</v>
      </c>
      <c r="O98" s="16">
        <v>1</v>
      </c>
      <c r="P98" s="89">
        <v>1</v>
      </c>
    </row>
    <row r="99" spans="1:16" ht="15.95" customHeight="1" x14ac:dyDescent="0.25">
      <c r="A99" s="88">
        <v>80</v>
      </c>
      <c r="B99" s="15" t="s">
        <v>233</v>
      </c>
      <c r="C99" s="20" t="s">
        <v>1055</v>
      </c>
      <c r="D99" s="21" t="s">
        <v>234</v>
      </c>
      <c r="E99" s="21" t="s">
        <v>227</v>
      </c>
      <c r="F99" s="16">
        <v>1</v>
      </c>
      <c r="G99" s="16">
        <v>0</v>
      </c>
      <c r="H99" s="16">
        <v>48</v>
      </c>
      <c r="I99" s="16">
        <v>1</v>
      </c>
      <c r="J99" s="16"/>
      <c r="K99" s="16">
        <v>1</v>
      </c>
      <c r="L99" s="16">
        <v>1</v>
      </c>
      <c r="M99" s="17">
        <v>0</v>
      </c>
      <c r="N99" s="16">
        <v>9</v>
      </c>
      <c r="O99" s="16">
        <v>1</v>
      </c>
      <c r="P99" s="89">
        <v>1</v>
      </c>
    </row>
    <row r="100" spans="1:16" ht="15.95" customHeight="1" x14ac:dyDescent="0.25">
      <c r="A100" s="88">
        <v>81</v>
      </c>
      <c r="B100" s="15" t="s">
        <v>236</v>
      </c>
      <c r="C100" s="20" t="s">
        <v>1056</v>
      </c>
      <c r="D100" s="21" t="s">
        <v>237</v>
      </c>
      <c r="E100" s="21" t="s">
        <v>227</v>
      </c>
      <c r="F100" s="16">
        <v>1</v>
      </c>
      <c r="G100" s="16">
        <v>0</v>
      </c>
      <c r="H100" s="16">
        <v>72</v>
      </c>
      <c r="I100" s="16">
        <v>1</v>
      </c>
      <c r="J100" s="16"/>
      <c r="K100" s="16">
        <v>1</v>
      </c>
      <c r="L100" s="16">
        <v>1</v>
      </c>
      <c r="M100" s="17">
        <v>1</v>
      </c>
      <c r="N100" s="16">
        <v>6</v>
      </c>
      <c r="O100" s="16">
        <v>1</v>
      </c>
      <c r="P100" s="89">
        <v>1</v>
      </c>
    </row>
    <row r="101" spans="1:16" ht="15.95" customHeight="1" x14ac:dyDescent="0.25">
      <c r="A101" s="88">
        <v>82</v>
      </c>
      <c r="B101" s="15" t="s">
        <v>239</v>
      </c>
      <c r="C101" s="20" t="s">
        <v>1057</v>
      </c>
      <c r="D101" s="21" t="s">
        <v>1058</v>
      </c>
      <c r="E101" s="21" t="s">
        <v>227</v>
      </c>
      <c r="F101" s="16">
        <v>1</v>
      </c>
      <c r="G101" s="16">
        <v>0</v>
      </c>
      <c r="H101" s="16">
        <v>48</v>
      </c>
      <c r="I101" s="16">
        <v>1</v>
      </c>
      <c r="J101" s="16"/>
      <c r="K101" s="16">
        <v>1</v>
      </c>
      <c r="L101" s="16">
        <v>1</v>
      </c>
      <c r="M101" s="17">
        <v>0</v>
      </c>
      <c r="N101" s="16">
        <v>4</v>
      </c>
      <c r="O101" s="16">
        <v>0</v>
      </c>
      <c r="P101" s="89">
        <v>1</v>
      </c>
    </row>
    <row r="102" spans="1:16" ht="15.95" customHeight="1" x14ac:dyDescent="0.25">
      <c r="A102" s="88">
        <v>83</v>
      </c>
      <c r="B102" s="15" t="s">
        <v>242</v>
      </c>
      <c r="C102" s="20" t="s">
        <v>1059</v>
      </c>
      <c r="D102" s="21" t="s">
        <v>243</v>
      </c>
      <c r="E102" s="21" t="s">
        <v>227</v>
      </c>
      <c r="F102" s="16">
        <v>1</v>
      </c>
      <c r="G102" s="16">
        <v>1</v>
      </c>
      <c r="H102" s="16">
        <v>168</v>
      </c>
      <c r="I102" s="16">
        <v>2</v>
      </c>
      <c r="J102" s="16">
        <v>70</v>
      </c>
      <c r="K102" s="16">
        <v>1</v>
      </c>
      <c r="L102" s="16">
        <v>3</v>
      </c>
      <c r="M102" s="17">
        <v>1</v>
      </c>
      <c r="N102" s="16">
        <v>8</v>
      </c>
      <c r="O102" s="16">
        <v>1</v>
      </c>
      <c r="P102" s="89">
        <v>1</v>
      </c>
    </row>
    <row r="103" spans="1:16" ht="15.95" customHeight="1" x14ac:dyDescent="0.25">
      <c r="A103" s="88">
        <v>85</v>
      </c>
      <c r="B103" s="15" t="s">
        <v>245</v>
      </c>
      <c r="C103" s="20" t="s">
        <v>1060</v>
      </c>
      <c r="D103" s="21" t="s">
        <v>246</v>
      </c>
      <c r="E103" s="21" t="s">
        <v>227</v>
      </c>
      <c r="F103" s="16">
        <v>1</v>
      </c>
      <c r="G103" s="16">
        <v>2</v>
      </c>
      <c r="H103" s="16">
        <v>624</v>
      </c>
      <c r="I103" s="16">
        <v>4</v>
      </c>
      <c r="J103" s="16">
        <v>73</v>
      </c>
      <c r="K103" s="16">
        <v>1</v>
      </c>
      <c r="L103" s="16">
        <v>11</v>
      </c>
      <c r="M103" s="17">
        <v>2</v>
      </c>
      <c r="N103" s="16">
        <v>25</v>
      </c>
      <c r="O103" s="16">
        <v>2</v>
      </c>
      <c r="P103" s="89">
        <v>1</v>
      </c>
    </row>
    <row r="104" spans="1:16" ht="15.95" customHeight="1" x14ac:dyDescent="0.25">
      <c r="A104" s="88">
        <v>87</v>
      </c>
      <c r="B104" s="15" t="s">
        <v>248</v>
      </c>
      <c r="C104" s="20" t="s">
        <v>1061</v>
      </c>
      <c r="D104" s="21" t="s">
        <v>249</v>
      </c>
      <c r="E104" s="21" t="s">
        <v>227</v>
      </c>
      <c r="F104" s="16">
        <v>1</v>
      </c>
      <c r="G104" s="16">
        <v>14</v>
      </c>
      <c r="H104" s="16">
        <v>696</v>
      </c>
      <c r="I104" s="16">
        <v>16</v>
      </c>
      <c r="J104" s="16"/>
      <c r="K104" s="16">
        <v>1</v>
      </c>
      <c r="L104" s="16">
        <v>9</v>
      </c>
      <c r="M104" s="17">
        <v>10</v>
      </c>
      <c r="N104" s="16">
        <v>49</v>
      </c>
      <c r="O104" s="16">
        <v>6</v>
      </c>
      <c r="P104" s="89">
        <v>1</v>
      </c>
    </row>
    <row r="105" spans="1:16" ht="15.95" customHeight="1" x14ac:dyDescent="0.25">
      <c r="A105" s="88">
        <v>89</v>
      </c>
      <c r="B105" s="15" t="s">
        <v>251</v>
      </c>
      <c r="C105" s="20" t="s">
        <v>1062</v>
      </c>
      <c r="D105" s="21" t="s">
        <v>125</v>
      </c>
      <c r="E105" s="21" t="s">
        <v>227</v>
      </c>
      <c r="F105" s="16">
        <v>1</v>
      </c>
      <c r="G105" s="16">
        <v>2</v>
      </c>
      <c r="H105" s="16">
        <v>168</v>
      </c>
      <c r="I105" s="16">
        <v>3</v>
      </c>
      <c r="J105" s="16">
        <v>120</v>
      </c>
      <c r="K105" s="16">
        <v>1</v>
      </c>
      <c r="L105" s="16">
        <v>3</v>
      </c>
      <c r="M105" s="17">
        <v>1</v>
      </c>
      <c r="N105" s="16">
        <v>15</v>
      </c>
      <c r="O105" s="16">
        <v>1</v>
      </c>
      <c r="P105" s="89">
        <v>1</v>
      </c>
    </row>
    <row r="106" spans="1:16" ht="15.95" customHeight="1" x14ac:dyDescent="0.25">
      <c r="A106" s="88">
        <v>90</v>
      </c>
      <c r="B106" s="15" t="s">
        <v>253</v>
      </c>
      <c r="C106" s="20" t="s">
        <v>1063</v>
      </c>
      <c r="D106" s="21" t="s">
        <v>254</v>
      </c>
      <c r="E106" s="21" t="s">
        <v>227</v>
      </c>
      <c r="F106" s="16">
        <v>1</v>
      </c>
      <c r="G106" s="16">
        <v>4</v>
      </c>
      <c r="H106" s="16">
        <v>288</v>
      </c>
      <c r="I106" s="16">
        <v>5</v>
      </c>
      <c r="J106" s="16">
        <v>215</v>
      </c>
      <c r="K106" s="16">
        <v>1</v>
      </c>
      <c r="L106" s="16">
        <v>5</v>
      </c>
      <c r="M106" s="17">
        <v>2</v>
      </c>
      <c r="N106" s="16">
        <v>53</v>
      </c>
      <c r="O106" s="16">
        <v>3</v>
      </c>
      <c r="P106" s="89">
        <v>1</v>
      </c>
    </row>
    <row r="107" spans="1:16" ht="15.95" customHeight="1" x14ac:dyDescent="0.25">
      <c r="A107" s="88">
        <v>92</v>
      </c>
      <c r="B107" s="15" t="s">
        <v>256</v>
      </c>
      <c r="C107" s="20" t="s">
        <v>1064</v>
      </c>
      <c r="D107" s="21" t="s">
        <v>257</v>
      </c>
      <c r="E107" s="21" t="s">
        <v>227</v>
      </c>
      <c r="F107" s="16">
        <v>1</v>
      </c>
      <c r="G107" s="16">
        <v>0</v>
      </c>
      <c r="H107" s="16">
        <v>48</v>
      </c>
      <c r="I107" s="16">
        <v>1</v>
      </c>
      <c r="J107" s="16"/>
      <c r="K107" s="16">
        <v>1</v>
      </c>
      <c r="L107" s="16">
        <v>1</v>
      </c>
      <c r="M107" s="17">
        <v>0</v>
      </c>
      <c r="N107" s="16">
        <v>2</v>
      </c>
      <c r="O107" s="16">
        <v>0</v>
      </c>
      <c r="P107" s="89">
        <v>1</v>
      </c>
    </row>
    <row r="108" spans="1:16" ht="15.95" customHeight="1" x14ac:dyDescent="0.25">
      <c r="A108" s="88">
        <v>93</v>
      </c>
      <c r="B108" s="15" t="s">
        <v>690</v>
      </c>
      <c r="C108" s="20" t="s">
        <v>1065</v>
      </c>
      <c r="D108" s="21" t="s">
        <v>1066</v>
      </c>
      <c r="E108" s="21" t="s">
        <v>227</v>
      </c>
      <c r="F108" s="16">
        <v>1</v>
      </c>
      <c r="G108" s="16">
        <v>0</v>
      </c>
      <c r="H108" s="16">
        <v>48</v>
      </c>
      <c r="I108" s="16">
        <v>1</v>
      </c>
      <c r="J108" s="16"/>
      <c r="K108" s="16">
        <v>1</v>
      </c>
      <c r="L108" s="16">
        <v>1</v>
      </c>
      <c r="M108" s="17">
        <v>0</v>
      </c>
      <c r="N108" s="16">
        <v>3</v>
      </c>
      <c r="O108" s="16">
        <v>0</v>
      </c>
      <c r="P108" s="89">
        <v>1</v>
      </c>
    </row>
    <row r="109" spans="1:16" ht="15.95" customHeight="1" thickBot="1" x14ac:dyDescent="0.3">
      <c r="A109" s="126">
        <v>95</v>
      </c>
      <c r="B109" s="127" t="s">
        <v>691</v>
      </c>
      <c r="C109" s="128" t="s">
        <v>1067</v>
      </c>
      <c r="D109" s="129" t="s">
        <v>263</v>
      </c>
      <c r="E109" s="129" t="s">
        <v>227</v>
      </c>
      <c r="F109" s="130">
        <v>1</v>
      </c>
      <c r="G109" s="130">
        <v>0</v>
      </c>
      <c r="H109" s="130">
        <v>72</v>
      </c>
      <c r="I109" s="130">
        <v>1</v>
      </c>
      <c r="J109" s="130"/>
      <c r="K109" s="130">
        <v>1</v>
      </c>
      <c r="L109" s="130">
        <v>1</v>
      </c>
      <c r="M109" s="131">
        <v>1</v>
      </c>
      <c r="N109" s="130">
        <v>11</v>
      </c>
      <c r="O109" s="130">
        <v>0</v>
      </c>
      <c r="P109" s="132">
        <v>1</v>
      </c>
    </row>
    <row r="110" spans="1:16" ht="15.95" customHeight="1" x14ac:dyDescent="0.25">
      <c r="A110" s="83">
        <v>96</v>
      </c>
      <c r="B110" s="84" t="s">
        <v>266</v>
      </c>
      <c r="C110" s="85" t="s">
        <v>1068</v>
      </c>
      <c r="D110" s="86" t="s">
        <v>267</v>
      </c>
      <c r="E110" s="86" t="s">
        <v>265</v>
      </c>
      <c r="F110" s="175">
        <v>1</v>
      </c>
      <c r="G110" s="175">
        <v>3</v>
      </c>
      <c r="H110" s="175">
        <v>504</v>
      </c>
      <c r="I110" s="175">
        <v>3</v>
      </c>
      <c r="J110" s="175">
        <v>215</v>
      </c>
      <c r="K110" s="175">
        <v>1</v>
      </c>
      <c r="L110" s="175">
        <v>10</v>
      </c>
      <c r="M110" s="177">
        <v>1</v>
      </c>
      <c r="N110" s="175">
        <v>19</v>
      </c>
      <c r="O110" s="175">
        <v>0</v>
      </c>
      <c r="P110" s="179">
        <v>1</v>
      </c>
    </row>
    <row r="111" spans="1:16" ht="15.95" customHeight="1" thickBot="1" x14ac:dyDescent="0.3">
      <c r="A111" s="105" t="s">
        <v>1318</v>
      </c>
      <c r="B111" s="106" t="s">
        <v>1319</v>
      </c>
      <c r="C111" s="107" t="s">
        <v>1068</v>
      </c>
      <c r="D111" s="108" t="s">
        <v>267</v>
      </c>
      <c r="E111" s="108" t="s">
        <v>265</v>
      </c>
      <c r="F111" s="176"/>
      <c r="G111" s="176"/>
      <c r="H111" s="176"/>
      <c r="I111" s="176"/>
      <c r="J111" s="176"/>
      <c r="K111" s="176"/>
      <c r="L111" s="176"/>
      <c r="M111" s="178"/>
      <c r="N111" s="176"/>
      <c r="O111" s="176"/>
      <c r="P111" s="180"/>
    </row>
    <row r="112" spans="1:16" ht="15.95" customHeight="1" x14ac:dyDescent="0.25">
      <c r="A112" s="83">
        <v>99</v>
      </c>
      <c r="B112" s="84" t="s">
        <v>270</v>
      </c>
      <c r="C112" s="85" t="s">
        <v>1069</v>
      </c>
      <c r="D112" s="86" t="s">
        <v>271</v>
      </c>
      <c r="E112" s="86" t="s">
        <v>269</v>
      </c>
      <c r="F112" s="175">
        <v>1</v>
      </c>
      <c r="G112" s="175">
        <v>4</v>
      </c>
      <c r="H112" s="175">
        <v>552</v>
      </c>
      <c r="I112" s="175">
        <v>5</v>
      </c>
      <c r="J112" s="175">
        <v>220</v>
      </c>
      <c r="K112" s="175">
        <v>1</v>
      </c>
      <c r="L112" s="175">
        <v>10</v>
      </c>
      <c r="M112" s="177">
        <v>3</v>
      </c>
      <c r="N112" s="175">
        <v>32</v>
      </c>
      <c r="O112" s="175">
        <v>2</v>
      </c>
      <c r="P112" s="179">
        <v>1</v>
      </c>
    </row>
    <row r="113" spans="1:16" ht="15.95" customHeight="1" thickBot="1" x14ac:dyDescent="0.3">
      <c r="A113" s="105" t="s">
        <v>1320</v>
      </c>
      <c r="B113" s="106" t="s">
        <v>1321</v>
      </c>
      <c r="C113" s="107" t="s">
        <v>1069</v>
      </c>
      <c r="D113" s="108" t="s">
        <v>271</v>
      </c>
      <c r="E113" s="108" t="s">
        <v>269</v>
      </c>
      <c r="F113" s="176"/>
      <c r="G113" s="176"/>
      <c r="H113" s="176"/>
      <c r="I113" s="176"/>
      <c r="J113" s="176"/>
      <c r="K113" s="176"/>
      <c r="L113" s="176"/>
      <c r="M113" s="178"/>
      <c r="N113" s="176"/>
      <c r="O113" s="176"/>
      <c r="P113" s="180"/>
    </row>
    <row r="114" spans="1:16" ht="15.95" customHeight="1" x14ac:dyDescent="0.25">
      <c r="A114" s="121">
        <v>100</v>
      </c>
      <c r="B114" s="122" t="s">
        <v>273</v>
      </c>
      <c r="C114" s="111" t="s">
        <v>274</v>
      </c>
      <c r="D114" s="112" t="s">
        <v>271</v>
      </c>
      <c r="E114" s="112" t="s">
        <v>269</v>
      </c>
      <c r="F114" s="123">
        <v>1</v>
      </c>
      <c r="G114" s="123">
        <v>4</v>
      </c>
      <c r="H114" s="123">
        <v>672</v>
      </c>
      <c r="I114" s="123">
        <v>7</v>
      </c>
      <c r="J114" s="123">
        <v>120</v>
      </c>
      <c r="K114" s="123">
        <v>1</v>
      </c>
      <c r="L114" s="123">
        <v>13</v>
      </c>
      <c r="M114" s="124">
        <v>2</v>
      </c>
      <c r="N114" s="123">
        <v>38</v>
      </c>
      <c r="O114" s="123">
        <v>2</v>
      </c>
      <c r="P114" s="125">
        <v>1</v>
      </c>
    </row>
    <row r="115" spans="1:16" ht="15.95" customHeight="1" x14ac:dyDescent="0.25">
      <c r="A115" s="88">
        <v>101</v>
      </c>
      <c r="B115" s="15" t="s">
        <v>275</v>
      </c>
      <c r="C115" s="20" t="s">
        <v>1070</v>
      </c>
      <c r="D115" s="21" t="s">
        <v>276</v>
      </c>
      <c r="E115" s="21" t="s">
        <v>269</v>
      </c>
      <c r="F115" s="16">
        <v>1</v>
      </c>
      <c r="G115" s="16">
        <v>7</v>
      </c>
      <c r="H115" s="16">
        <v>408</v>
      </c>
      <c r="I115" s="16">
        <v>6</v>
      </c>
      <c r="J115" s="16">
        <v>306</v>
      </c>
      <c r="K115" s="16">
        <v>1</v>
      </c>
      <c r="L115" s="16">
        <v>7</v>
      </c>
      <c r="M115" s="17">
        <v>2</v>
      </c>
      <c r="N115" s="16">
        <v>30</v>
      </c>
      <c r="O115" s="16">
        <v>4</v>
      </c>
      <c r="P115" s="89">
        <v>1</v>
      </c>
    </row>
    <row r="116" spans="1:16" ht="15.95" customHeight="1" x14ac:dyDescent="0.25">
      <c r="A116" s="88">
        <v>102</v>
      </c>
      <c r="B116" s="15" t="s">
        <v>278</v>
      </c>
      <c r="C116" s="20" t="s">
        <v>1071</v>
      </c>
      <c r="D116" s="21" t="s">
        <v>279</v>
      </c>
      <c r="E116" s="21" t="s">
        <v>269</v>
      </c>
      <c r="F116" s="16">
        <v>1</v>
      </c>
      <c r="G116" s="16">
        <v>3</v>
      </c>
      <c r="H116" s="16">
        <v>384</v>
      </c>
      <c r="I116" s="16">
        <v>4</v>
      </c>
      <c r="J116" s="16">
        <v>240</v>
      </c>
      <c r="K116" s="16">
        <v>1</v>
      </c>
      <c r="L116" s="16">
        <v>7</v>
      </c>
      <c r="M116" s="17">
        <v>2</v>
      </c>
      <c r="N116" s="16">
        <v>12</v>
      </c>
      <c r="O116" s="16">
        <v>0</v>
      </c>
      <c r="P116" s="89">
        <v>1</v>
      </c>
    </row>
    <row r="117" spans="1:16" ht="15.95" customHeight="1" x14ac:dyDescent="0.25">
      <c r="A117" s="88">
        <v>103</v>
      </c>
      <c r="B117" s="15" t="s">
        <v>692</v>
      </c>
      <c r="C117" s="20" t="s">
        <v>1072</v>
      </c>
      <c r="D117" s="21" t="s">
        <v>809</v>
      </c>
      <c r="E117" s="21" t="s">
        <v>269</v>
      </c>
      <c r="F117" s="16">
        <v>1</v>
      </c>
      <c r="G117" s="16">
        <v>4</v>
      </c>
      <c r="H117" s="16">
        <v>288</v>
      </c>
      <c r="I117" s="16">
        <v>5</v>
      </c>
      <c r="J117" s="16">
        <v>130</v>
      </c>
      <c r="K117" s="16">
        <v>1</v>
      </c>
      <c r="L117" s="16">
        <v>5</v>
      </c>
      <c r="M117" s="17">
        <v>2</v>
      </c>
      <c r="N117" s="16">
        <v>11</v>
      </c>
      <c r="O117" s="16">
        <v>1</v>
      </c>
      <c r="P117" s="89">
        <v>1</v>
      </c>
    </row>
    <row r="118" spans="1:16" ht="15.95" customHeight="1" x14ac:dyDescent="0.25">
      <c r="A118" s="88">
        <v>104</v>
      </c>
      <c r="B118" s="15" t="s">
        <v>693</v>
      </c>
      <c r="C118" s="20" t="s">
        <v>1073</v>
      </c>
      <c r="D118" s="21" t="s">
        <v>285</v>
      </c>
      <c r="E118" s="21" t="s">
        <v>269</v>
      </c>
      <c r="F118" s="16">
        <v>1</v>
      </c>
      <c r="G118" s="16">
        <v>3</v>
      </c>
      <c r="H118" s="16">
        <v>360</v>
      </c>
      <c r="I118" s="16">
        <v>4</v>
      </c>
      <c r="J118" s="16">
        <v>197</v>
      </c>
      <c r="K118" s="16">
        <v>1</v>
      </c>
      <c r="L118" s="16">
        <v>7</v>
      </c>
      <c r="M118" s="17">
        <v>2</v>
      </c>
      <c r="N118" s="16">
        <v>18</v>
      </c>
      <c r="O118" s="16">
        <v>1</v>
      </c>
      <c r="P118" s="89">
        <v>1</v>
      </c>
    </row>
    <row r="119" spans="1:16" ht="15.95" customHeight="1" thickBot="1" x14ac:dyDescent="0.3">
      <c r="A119" s="126">
        <v>105</v>
      </c>
      <c r="B119" s="127" t="s">
        <v>694</v>
      </c>
      <c r="C119" s="128" t="s">
        <v>1074</v>
      </c>
      <c r="D119" s="129" t="s">
        <v>285</v>
      </c>
      <c r="E119" s="129" t="s">
        <v>269</v>
      </c>
      <c r="F119" s="130">
        <v>1</v>
      </c>
      <c r="G119" s="130">
        <v>3</v>
      </c>
      <c r="H119" s="130">
        <v>336</v>
      </c>
      <c r="I119" s="130">
        <v>4</v>
      </c>
      <c r="J119" s="130">
        <v>210</v>
      </c>
      <c r="K119" s="130">
        <v>1</v>
      </c>
      <c r="L119" s="130">
        <v>6</v>
      </c>
      <c r="M119" s="131">
        <v>0</v>
      </c>
      <c r="N119" s="130">
        <v>8</v>
      </c>
      <c r="O119" s="130">
        <v>4</v>
      </c>
      <c r="P119" s="132">
        <v>1</v>
      </c>
    </row>
    <row r="120" spans="1:16" ht="15.95" customHeight="1" x14ac:dyDescent="0.25">
      <c r="A120" s="83">
        <v>106</v>
      </c>
      <c r="B120" s="84" t="s">
        <v>290</v>
      </c>
      <c r="C120" s="85" t="s">
        <v>1075</v>
      </c>
      <c r="D120" s="86" t="s">
        <v>291</v>
      </c>
      <c r="E120" s="86" t="s">
        <v>289</v>
      </c>
      <c r="F120" s="175">
        <v>1</v>
      </c>
      <c r="G120" s="175">
        <v>4</v>
      </c>
      <c r="H120" s="175">
        <v>312</v>
      </c>
      <c r="I120" s="175">
        <v>6</v>
      </c>
      <c r="J120" s="175">
        <v>490</v>
      </c>
      <c r="K120" s="175">
        <v>1</v>
      </c>
      <c r="L120" s="175">
        <v>5</v>
      </c>
      <c r="M120" s="177">
        <v>1</v>
      </c>
      <c r="N120" s="175">
        <v>18</v>
      </c>
      <c r="O120" s="175">
        <v>1</v>
      </c>
      <c r="P120" s="179">
        <v>1</v>
      </c>
    </row>
    <row r="121" spans="1:16" ht="15.95" customHeight="1" x14ac:dyDescent="0.25">
      <c r="A121" s="73" t="s">
        <v>1322</v>
      </c>
      <c r="B121" s="53" t="s">
        <v>1323</v>
      </c>
      <c r="C121" s="20" t="s">
        <v>1075</v>
      </c>
      <c r="D121" s="21" t="s">
        <v>291</v>
      </c>
      <c r="E121" s="21" t="s">
        <v>289</v>
      </c>
      <c r="F121" s="183"/>
      <c r="G121" s="183"/>
      <c r="H121" s="183"/>
      <c r="I121" s="183"/>
      <c r="J121" s="183"/>
      <c r="K121" s="183"/>
      <c r="L121" s="183"/>
      <c r="M121" s="184"/>
      <c r="N121" s="183"/>
      <c r="O121" s="183"/>
      <c r="P121" s="185"/>
    </row>
    <row r="122" spans="1:16" ht="15.95" customHeight="1" thickBot="1" x14ac:dyDescent="0.3">
      <c r="A122" s="105" t="s">
        <v>1324</v>
      </c>
      <c r="B122" s="106" t="s">
        <v>1325</v>
      </c>
      <c r="C122" s="107" t="s">
        <v>1075</v>
      </c>
      <c r="D122" s="108" t="s">
        <v>291</v>
      </c>
      <c r="E122" s="108" t="s">
        <v>289</v>
      </c>
      <c r="F122" s="176"/>
      <c r="G122" s="176"/>
      <c r="H122" s="176"/>
      <c r="I122" s="176"/>
      <c r="J122" s="176"/>
      <c r="K122" s="176"/>
      <c r="L122" s="176"/>
      <c r="M122" s="178"/>
      <c r="N122" s="176"/>
      <c r="O122" s="176"/>
      <c r="P122" s="180"/>
    </row>
    <row r="123" spans="1:16" ht="15.95" customHeight="1" x14ac:dyDescent="0.25">
      <c r="A123" s="121">
        <v>107</v>
      </c>
      <c r="B123" s="122" t="s">
        <v>273</v>
      </c>
      <c r="C123" s="111" t="s">
        <v>1076</v>
      </c>
      <c r="D123" s="112" t="s">
        <v>291</v>
      </c>
      <c r="E123" s="112" t="s">
        <v>289</v>
      </c>
      <c r="F123" s="123">
        <v>1</v>
      </c>
      <c r="G123" s="123">
        <v>3</v>
      </c>
      <c r="H123" s="123">
        <v>96</v>
      </c>
      <c r="I123" s="123">
        <v>4</v>
      </c>
      <c r="J123" s="123">
        <v>350</v>
      </c>
      <c r="K123" s="123">
        <v>1</v>
      </c>
      <c r="L123" s="123">
        <v>1</v>
      </c>
      <c r="M123" s="124">
        <v>2</v>
      </c>
      <c r="N123" s="123">
        <v>9</v>
      </c>
      <c r="O123" s="123">
        <v>0</v>
      </c>
      <c r="P123" s="125">
        <v>1</v>
      </c>
    </row>
    <row r="124" spans="1:16" ht="15.95" customHeight="1" x14ac:dyDescent="0.25">
      <c r="A124" s="88">
        <v>108</v>
      </c>
      <c r="B124" s="15" t="s">
        <v>294</v>
      </c>
      <c r="C124" s="20" t="s">
        <v>296</v>
      </c>
      <c r="D124" s="21" t="s">
        <v>295</v>
      </c>
      <c r="E124" s="21" t="s">
        <v>289</v>
      </c>
      <c r="F124" s="16">
        <v>1</v>
      </c>
      <c r="G124" s="16">
        <v>0</v>
      </c>
      <c r="H124" s="16">
        <v>72</v>
      </c>
      <c r="I124" s="16">
        <v>1</v>
      </c>
      <c r="J124" s="16"/>
      <c r="K124" s="16">
        <v>1</v>
      </c>
      <c r="L124" s="16">
        <v>1</v>
      </c>
      <c r="M124" s="17">
        <v>1</v>
      </c>
      <c r="N124" s="16">
        <v>7</v>
      </c>
      <c r="O124" s="16">
        <v>0</v>
      </c>
      <c r="P124" s="89">
        <v>1</v>
      </c>
    </row>
    <row r="125" spans="1:16" ht="15.95" customHeight="1" x14ac:dyDescent="0.25">
      <c r="A125" s="88">
        <v>110</v>
      </c>
      <c r="B125" s="15" t="s">
        <v>297</v>
      </c>
      <c r="C125" s="20" t="s">
        <v>1077</v>
      </c>
      <c r="D125" s="21" t="s">
        <v>298</v>
      </c>
      <c r="E125" s="21" t="s">
        <v>289</v>
      </c>
      <c r="F125" s="16">
        <v>1</v>
      </c>
      <c r="G125" s="16">
        <v>5</v>
      </c>
      <c r="H125" s="16">
        <v>240</v>
      </c>
      <c r="I125" s="16">
        <v>6</v>
      </c>
      <c r="J125" s="16">
        <v>315</v>
      </c>
      <c r="K125" s="16">
        <v>1</v>
      </c>
      <c r="L125" s="16">
        <v>4</v>
      </c>
      <c r="M125" s="17">
        <v>2</v>
      </c>
      <c r="N125" s="16">
        <v>15</v>
      </c>
      <c r="O125" s="16">
        <v>4</v>
      </c>
      <c r="P125" s="89">
        <v>1</v>
      </c>
    </row>
    <row r="126" spans="1:16" ht="15.95" customHeight="1" x14ac:dyDescent="0.25">
      <c r="A126" s="88">
        <v>111</v>
      </c>
      <c r="B126" s="15" t="s">
        <v>301</v>
      </c>
      <c r="C126" s="20" t="s">
        <v>1078</v>
      </c>
      <c r="D126" s="21" t="s">
        <v>302</v>
      </c>
      <c r="E126" s="21" t="s">
        <v>300</v>
      </c>
      <c r="F126" s="16">
        <v>1</v>
      </c>
      <c r="G126" s="16">
        <v>4</v>
      </c>
      <c r="H126" s="16">
        <v>504</v>
      </c>
      <c r="I126" s="16">
        <v>5</v>
      </c>
      <c r="J126" s="16">
        <v>167</v>
      </c>
      <c r="K126" s="16">
        <v>1</v>
      </c>
      <c r="L126" s="16">
        <v>9</v>
      </c>
      <c r="M126" s="17">
        <v>1</v>
      </c>
      <c r="N126" s="16">
        <v>19</v>
      </c>
      <c r="O126" s="16">
        <v>1</v>
      </c>
      <c r="P126" s="89">
        <v>1</v>
      </c>
    </row>
    <row r="127" spans="1:16" ht="15.95" customHeight="1" x14ac:dyDescent="0.25">
      <c r="A127" s="88">
        <v>112</v>
      </c>
      <c r="B127" s="15" t="s">
        <v>304</v>
      </c>
      <c r="C127" s="20" t="s">
        <v>1079</v>
      </c>
      <c r="D127" s="21" t="s">
        <v>302</v>
      </c>
      <c r="E127" s="21" t="s">
        <v>300</v>
      </c>
      <c r="F127" s="16">
        <v>1</v>
      </c>
      <c r="G127" s="16">
        <v>0</v>
      </c>
      <c r="H127" s="16">
        <v>48</v>
      </c>
      <c r="I127" s="16">
        <v>1</v>
      </c>
      <c r="J127" s="16"/>
      <c r="K127" s="16">
        <v>1</v>
      </c>
      <c r="L127" s="16">
        <v>1</v>
      </c>
      <c r="M127" s="17">
        <v>0</v>
      </c>
      <c r="N127" s="16">
        <v>3</v>
      </c>
      <c r="O127" s="16">
        <v>1</v>
      </c>
      <c r="P127" s="89">
        <v>1</v>
      </c>
    </row>
    <row r="128" spans="1:16" ht="15.95" customHeight="1" x14ac:dyDescent="0.25">
      <c r="A128" s="88">
        <v>113</v>
      </c>
      <c r="B128" s="15" t="s">
        <v>306</v>
      </c>
      <c r="C128" s="20" t="s">
        <v>1080</v>
      </c>
      <c r="D128" s="21" t="s">
        <v>307</v>
      </c>
      <c r="E128" s="21" t="s">
        <v>300</v>
      </c>
      <c r="F128" s="16">
        <v>1</v>
      </c>
      <c r="G128" s="16">
        <v>0</v>
      </c>
      <c r="H128" s="16">
        <v>48</v>
      </c>
      <c r="I128" s="16">
        <v>1</v>
      </c>
      <c r="J128" s="16"/>
      <c r="K128" s="16">
        <v>1</v>
      </c>
      <c r="L128" s="16">
        <v>1</v>
      </c>
      <c r="M128" s="17">
        <v>0</v>
      </c>
      <c r="N128" s="16">
        <v>6</v>
      </c>
      <c r="O128" s="16">
        <v>0</v>
      </c>
      <c r="P128" s="89">
        <v>1</v>
      </c>
    </row>
    <row r="129" spans="1:16" ht="15.95" customHeight="1" thickBot="1" x14ac:dyDescent="0.3">
      <c r="A129" s="126">
        <v>114</v>
      </c>
      <c r="B129" s="127" t="s">
        <v>309</v>
      </c>
      <c r="C129" s="128" t="s">
        <v>311</v>
      </c>
      <c r="D129" s="129" t="s">
        <v>310</v>
      </c>
      <c r="E129" s="129" t="s">
        <v>300</v>
      </c>
      <c r="F129" s="130">
        <v>1</v>
      </c>
      <c r="G129" s="130">
        <v>4</v>
      </c>
      <c r="H129" s="130">
        <v>264</v>
      </c>
      <c r="I129" s="130">
        <v>4</v>
      </c>
      <c r="J129" s="130">
        <v>275</v>
      </c>
      <c r="K129" s="130">
        <v>1</v>
      </c>
      <c r="L129" s="130">
        <v>6</v>
      </c>
      <c r="M129" s="131">
        <v>2</v>
      </c>
      <c r="N129" s="130">
        <v>31</v>
      </c>
      <c r="O129" s="130">
        <v>3</v>
      </c>
      <c r="P129" s="132">
        <v>1</v>
      </c>
    </row>
    <row r="130" spans="1:16" ht="15.95" customHeight="1" x14ac:dyDescent="0.25">
      <c r="A130" s="83">
        <v>115</v>
      </c>
      <c r="B130" s="84" t="s">
        <v>313</v>
      </c>
      <c r="C130" s="85" t="s">
        <v>1081</v>
      </c>
      <c r="D130" s="86" t="s">
        <v>314</v>
      </c>
      <c r="E130" s="86" t="s">
        <v>312</v>
      </c>
      <c r="F130" s="175">
        <v>1</v>
      </c>
      <c r="G130" s="175">
        <v>4</v>
      </c>
      <c r="H130" s="175">
        <v>456</v>
      </c>
      <c r="I130" s="175">
        <v>5</v>
      </c>
      <c r="J130" s="175">
        <v>740</v>
      </c>
      <c r="K130" s="175">
        <v>1</v>
      </c>
      <c r="L130" s="175">
        <v>8</v>
      </c>
      <c r="M130" s="177">
        <v>1</v>
      </c>
      <c r="N130" s="175">
        <v>37</v>
      </c>
      <c r="O130" s="175">
        <v>2</v>
      </c>
      <c r="P130" s="179">
        <v>1</v>
      </c>
    </row>
    <row r="131" spans="1:16" ht="15.95" customHeight="1" thickBot="1" x14ac:dyDescent="0.3">
      <c r="A131" s="105" t="s">
        <v>1326</v>
      </c>
      <c r="B131" s="106" t="s">
        <v>1327</v>
      </c>
      <c r="C131" s="107" t="s">
        <v>1081</v>
      </c>
      <c r="D131" s="108" t="s">
        <v>314</v>
      </c>
      <c r="E131" s="108" t="s">
        <v>312</v>
      </c>
      <c r="F131" s="176"/>
      <c r="G131" s="176"/>
      <c r="H131" s="176"/>
      <c r="I131" s="176"/>
      <c r="J131" s="176"/>
      <c r="K131" s="176"/>
      <c r="L131" s="176"/>
      <c r="M131" s="178"/>
      <c r="N131" s="176"/>
      <c r="O131" s="176"/>
      <c r="P131" s="180"/>
    </row>
    <row r="132" spans="1:16" ht="15.95" customHeight="1" x14ac:dyDescent="0.25">
      <c r="A132" s="121">
        <v>117</v>
      </c>
      <c r="B132" s="122" t="s">
        <v>316</v>
      </c>
      <c r="C132" s="111" t="s">
        <v>1082</v>
      </c>
      <c r="D132" s="112" t="s">
        <v>314</v>
      </c>
      <c r="E132" s="112" t="s">
        <v>312</v>
      </c>
      <c r="F132" s="123">
        <v>1</v>
      </c>
      <c r="G132" s="123">
        <v>2</v>
      </c>
      <c r="H132" s="123">
        <v>192</v>
      </c>
      <c r="I132" s="123">
        <v>3</v>
      </c>
      <c r="J132" s="123">
        <v>180</v>
      </c>
      <c r="K132" s="123">
        <v>1</v>
      </c>
      <c r="L132" s="123">
        <v>3</v>
      </c>
      <c r="M132" s="124">
        <v>2</v>
      </c>
      <c r="N132" s="123">
        <v>12</v>
      </c>
      <c r="O132" s="123">
        <v>1</v>
      </c>
      <c r="P132" s="125">
        <v>1</v>
      </c>
    </row>
    <row r="133" spans="1:16" ht="15.95" customHeight="1" thickBot="1" x14ac:dyDescent="0.3">
      <c r="A133" s="126">
        <v>118</v>
      </c>
      <c r="B133" s="127" t="s">
        <v>927</v>
      </c>
      <c r="C133" s="128" t="s">
        <v>1083</v>
      </c>
      <c r="D133" s="129" t="s">
        <v>319</v>
      </c>
      <c r="E133" s="129" t="s">
        <v>312</v>
      </c>
      <c r="F133" s="130">
        <v>1</v>
      </c>
      <c r="G133" s="130">
        <v>1</v>
      </c>
      <c r="H133" s="130">
        <v>1</v>
      </c>
      <c r="I133" s="130">
        <v>1</v>
      </c>
      <c r="J133" s="130"/>
      <c r="K133" s="130">
        <v>1</v>
      </c>
      <c r="L133" s="130">
        <v>2</v>
      </c>
      <c r="M133" s="131">
        <v>1</v>
      </c>
      <c r="N133" s="130">
        <v>15</v>
      </c>
      <c r="O133" s="130">
        <v>3</v>
      </c>
      <c r="P133" s="132">
        <v>1</v>
      </c>
    </row>
    <row r="134" spans="1:16" ht="15.95" customHeight="1" x14ac:dyDescent="0.25">
      <c r="A134" s="83">
        <v>119</v>
      </c>
      <c r="B134" s="84" t="s">
        <v>322</v>
      </c>
      <c r="C134" s="85" t="s">
        <v>1084</v>
      </c>
      <c r="D134" s="86" t="s">
        <v>323</v>
      </c>
      <c r="E134" s="86" t="s">
        <v>321</v>
      </c>
      <c r="F134" s="175">
        <v>1</v>
      </c>
      <c r="G134" s="175">
        <v>12</v>
      </c>
      <c r="H134" s="175">
        <v>0</v>
      </c>
      <c r="I134" s="175">
        <v>13</v>
      </c>
      <c r="J134" s="175">
        <v>4970</v>
      </c>
      <c r="K134" s="175">
        <v>1</v>
      </c>
      <c r="L134" s="175">
        <v>22</v>
      </c>
      <c r="M134" s="177">
        <v>5</v>
      </c>
      <c r="N134" s="175">
        <v>55</v>
      </c>
      <c r="O134" s="175">
        <v>5</v>
      </c>
      <c r="P134" s="179">
        <v>1</v>
      </c>
    </row>
    <row r="135" spans="1:16" ht="15.95" customHeight="1" thickBot="1" x14ac:dyDescent="0.3">
      <c r="A135" s="105" t="s">
        <v>1328</v>
      </c>
      <c r="B135" s="106" t="s">
        <v>1329</v>
      </c>
      <c r="C135" s="107" t="s">
        <v>1084</v>
      </c>
      <c r="D135" s="108" t="s">
        <v>323</v>
      </c>
      <c r="E135" s="108" t="s">
        <v>321</v>
      </c>
      <c r="F135" s="176"/>
      <c r="G135" s="176"/>
      <c r="H135" s="176"/>
      <c r="I135" s="176"/>
      <c r="J135" s="176"/>
      <c r="K135" s="176"/>
      <c r="L135" s="176"/>
      <c r="M135" s="178"/>
      <c r="N135" s="176"/>
      <c r="O135" s="176"/>
      <c r="P135" s="180"/>
    </row>
    <row r="136" spans="1:16" ht="15.95" customHeight="1" x14ac:dyDescent="0.25">
      <c r="A136" s="121">
        <v>120</v>
      </c>
      <c r="B136" s="122" t="s">
        <v>695</v>
      </c>
      <c r="C136" s="111" t="s">
        <v>1085</v>
      </c>
      <c r="D136" s="112" t="s">
        <v>323</v>
      </c>
      <c r="E136" s="112" t="s">
        <v>321</v>
      </c>
      <c r="F136" s="123">
        <v>1</v>
      </c>
      <c r="G136" s="123">
        <v>0</v>
      </c>
      <c r="H136" s="123">
        <v>1200</v>
      </c>
      <c r="I136" s="123">
        <v>1</v>
      </c>
      <c r="J136" s="123"/>
      <c r="K136" s="123">
        <v>1</v>
      </c>
      <c r="L136" s="123">
        <v>1</v>
      </c>
      <c r="M136" s="124">
        <v>0</v>
      </c>
      <c r="N136" s="123">
        <v>2</v>
      </c>
      <c r="O136" s="123">
        <v>1</v>
      </c>
      <c r="P136" s="125">
        <v>1</v>
      </c>
    </row>
    <row r="137" spans="1:16" ht="15.95" customHeight="1" x14ac:dyDescent="0.25">
      <c r="A137" s="88">
        <v>121</v>
      </c>
      <c r="B137" s="15" t="s">
        <v>327</v>
      </c>
      <c r="C137" s="20" t="s">
        <v>1086</v>
      </c>
      <c r="D137" s="21" t="s">
        <v>328</v>
      </c>
      <c r="E137" s="21" t="s">
        <v>321</v>
      </c>
      <c r="F137" s="16">
        <v>1</v>
      </c>
      <c r="G137" s="16">
        <v>2</v>
      </c>
      <c r="H137" s="16">
        <v>48</v>
      </c>
      <c r="I137" s="16">
        <v>3</v>
      </c>
      <c r="J137" s="16">
        <v>220</v>
      </c>
      <c r="K137" s="16">
        <v>1</v>
      </c>
      <c r="L137" s="16">
        <v>4</v>
      </c>
      <c r="M137" s="17">
        <v>2</v>
      </c>
      <c r="N137" s="16">
        <v>23</v>
      </c>
      <c r="O137" s="16">
        <v>0</v>
      </c>
      <c r="P137" s="89">
        <v>1</v>
      </c>
    </row>
    <row r="138" spans="1:16" ht="15.95" customHeight="1" x14ac:dyDescent="0.25">
      <c r="A138" s="88">
        <v>123</v>
      </c>
      <c r="B138" s="15" t="s">
        <v>696</v>
      </c>
      <c r="C138" s="20" t="s">
        <v>1087</v>
      </c>
      <c r="D138" s="21" t="s">
        <v>331</v>
      </c>
      <c r="E138" s="21" t="s">
        <v>48</v>
      </c>
      <c r="F138" s="16">
        <v>1</v>
      </c>
      <c r="G138" s="16">
        <v>1</v>
      </c>
      <c r="H138" s="16">
        <v>240</v>
      </c>
      <c r="I138" s="16">
        <v>2</v>
      </c>
      <c r="J138" s="16">
        <v>120</v>
      </c>
      <c r="K138" s="16">
        <v>1</v>
      </c>
      <c r="L138" s="16">
        <v>2</v>
      </c>
      <c r="M138" s="17">
        <v>2</v>
      </c>
      <c r="N138" s="16">
        <v>12</v>
      </c>
      <c r="O138" s="16">
        <v>1</v>
      </c>
      <c r="P138" s="89">
        <v>1</v>
      </c>
    </row>
    <row r="139" spans="1:16" ht="15.95" customHeight="1" x14ac:dyDescent="0.25">
      <c r="A139" s="88">
        <v>124</v>
      </c>
      <c r="B139" s="15" t="s">
        <v>333</v>
      </c>
      <c r="C139" s="20" t="s">
        <v>1088</v>
      </c>
      <c r="D139" s="21" t="s">
        <v>334</v>
      </c>
      <c r="E139" s="21" t="s">
        <v>321</v>
      </c>
      <c r="F139" s="16">
        <v>1</v>
      </c>
      <c r="G139" s="16">
        <v>1</v>
      </c>
      <c r="H139" s="16">
        <v>144</v>
      </c>
      <c r="I139" s="16">
        <v>2</v>
      </c>
      <c r="J139" s="16">
        <v>60</v>
      </c>
      <c r="K139" s="16">
        <v>1</v>
      </c>
      <c r="L139" s="16">
        <v>3</v>
      </c>
      <c r="M139" s="17">
        <v>0</v>
      </c>
      <c r="N139" s="16">
        <v>7</v>
      </c>
      <c r="O139" s="16">
        <v>1</v>
      </c>
      <c r="P139" s="89">
        <v>1</v>
      </c>
    </row>
    <row r="140" spans="1:16" ht="15.95" customHeight="1" x14ac:dyDescent="0.25">
      <c r="A140" s="88">
        <v>125</v>
      </c>
      <c r="B140" s="15" t="s">
        <v>337</v>
      </c>
      <c r="C140" s="20" t="s">
        <v>1089</v>
      </c>
      <c r="D140" s="21" t="s">
        <v>338</v>
      </c>
      <c r="E140" s="21" t="s">
        <v>336</v>
      </c>
      <c r="F140" s="16">
        <v>1</v>
      </c>
      <c r="G140" s="16">
        <v>0</v>
      </c>
      <c r="H140" s="16">
        <v>144</v>
      </c>
      <c r="I140" s="16">
        <v>1</v>
      </c>
      <c r="J140" s="16"/>
      <c r="K140" s="16">
        <v>1</v>
      </c>
      <c r="L140" s="16">
        <v>1</v>
      </c>
      <c r="M140" s="17">
        <v>1</v>
      </c>
      <c r="N140" s="16">
        <v>5</v>
      </c>
      <c r="O140" s="16">
        <v>1</v>
      </c>
      <c r="P140" s="89">
        <v>1</v>
      </c>
    </row>
    <row r="141" spans="1:16" ht="15.95" customHeight="1" thickBot="1" x14ac:dyDescent="0.3">
      <c r="A141" s="126">
        <v>126</v>
      </c>
      <c r="B141" s="127" t="s">
        <v>339</v>
      </c>
      <c r="C141" s="128" t="s">
        <v>1090</v>
      </c>
      <c r="D141" s="129" t="s">
        <v>340</v>
      </c>
      <c r="E141" s="129" t="s">
        <v>336</v>
      </c>
      <c r="F141" s="130">
        <v>1</v>
      </c>
      <c r="G141" s="130">
        <v>0</v>
      </c>
      <c r="H141" s="130">
        <v>72</v>
      </c>
      <c r="I141" s="130">
        <v>1</v>
      </c>
      <c r="J141" s="130"/>
      <c r="K141" s="130">
        <v>1</v>
      </c>
      <c r="L141" s="130">
        <v>1</v>
      </c>
      <c r="M141" s="131">
        <v>1</v>
      </c>
      <c r="N141" s="130">
        <v>6</v>
      </c>
      <c r="O141" s="130">
        <v>2</v>
      </c>
      <c r="P141" s="132">
        <v>1</v>
      </c>
    </row>
    <row r="142" spans="1:16" ht="15.95" customHeight="1" x14ac:dyDescent="0.25">
      <c r="A142" s="83">
        <v>127</v>
      </c>
      <c r="B142" s="84" t="s">
        <v>342</v>
      </c>
      <c r="C142" s="85" t="s">
        <v>1091</v>
      </c>
      <c r="D142" s="86" t="s">
        <v>343</v>
      </c>
      <c r="E142" s="86" t="s">
        <v>336</v>
      </c>
      <c r="F142" s="175">
        <v>1</v>
      </c>
      <c r="G142" s="175">
        <v>5</v>
      </c>
      <c r="H142" s="175">
        <v>72</v>
      </c>
      <c r="I142" s="175">
        <v>7</v>
      </c>
      <c r="J142" s="175">
        <v>445</v>
      </c>
      <c r="K142" s="175">
        <v>1</v>
      </c>
      <c r="L142" s="175">
        <v>14</v>
      </c>
      <c r="M142" s="177">
        <v>4</v>
      </c>
      <c r="N142" s="175">
        <v>36</v>
      </c>
      <c r="O142" s="175">
        <v>0</v>
      </c>
      <c r="P142" s="179">
        <v>1</v>
      </c>
    </row>
    <row r="143" spans="1:16" ht="15.95" customHeight="1" x14ac:dyDescent="0.25">
      <c r="A143" s="73" t="s">
        <v>1330</v>
      </c>
      <c r="B143" s="53" t="s">
        <v>1331</v>
      </c>
      <c r="C143" s="20" t="s">
        <v>1091</v>
      </c>
      <c r="D143" s="21" t="s">
        <v>343</v>
      </c>
      <c r="E143" s="21" t="s">
        <v>336</v>
      </c>
      <c r="F143" s="183"/>
      <c r="G143" s="183"/>
      <c r="H143" s="183"/>
      <c r="I143" s="183"/>
      <c r="J143" s="183"/>
      <c r="K143" s="183"/>
      <c r="L143" s="183"/>
      <c r="M143" s="184"/>
      <c r="N143" s="183"/>
      <c r="O143" s="183"/>
      <c r="P143" s="185"/>
    </row>
    <row r="144" spans="1:16" ht="15.95" customHeight="1" thickBot="1" x14ac:dyDescent="0.3">
      <c r="A144" s="105" t="s">
        <v>1332</v>
      </c>
      <c r="B144" s="106" t="s">
        <v>1333</v>
      </c>
      <c r="C144" s="107" t="s">
        <v>1091</v>
      </c>
      <c r="D144" s="108" t="s">
        <v>343</v>
      </c>
      <c r="E144" s="108" t="s">
        <v>336</v>
      </c>
      <c r="F144" s="176"/>
      <c r="G144" s="176"/>
      <c r="H144" s="176"/>
      <c r="I144" s="176"/>
      <c r="J144" s="176"/>
      <c r="K144" s="176"/>
      <c r="L144" s="176"/>
      <c r="M144" s="178"/>
      <c r="N144" s="176"/>
      <c r="O144" s="176"/>
      <c r="P144" s="180"/>
    </row>
    <row r="145" spans="1:16" ht="15.95" customHeight="1" x14ac:dyDescent="0.25">
      <c r="A145" s="121">
        <v>128</v>
      </c>
      <c r="B145" s="122" t="s">
        <v>345</v>
      </c>
      <c r="C145" s="111" t="s">
        <v>1092</v>
      </c>
      <c r="D145" s="112" t="s">
        <v>338</v>
      </c>
      <c r="E145" s="112" t="s">
        <v>336</v>
      </c>
      <c r="F145" s="123">
        <v>1</v>
      </c>
      <c r="G145" s="123">
        <v>0</v>
      </c>
      <c r="H145" s="123">
        <v>816</v>
      </c>
      <c r="I145" s="123">
        <v>1</v>
      </c>
      <c r="J145" s="123"/>
      <c r="K145" s="123">
        <v>1</v>
      </c>
      <c r="L145" s="123">
        <v>1</v>
      </c>
      <c r="M145" s="124">
        <v>1</v>
      </c>
      <c r="N145" s="123">
        <v>11</v>
      </c>
      <c r="O145" s="123">
        <v>1</v>
      </c>
      <c r="P145" s="125">
        <v>1</v>
      </c>
    </row>
    <row r="146" spans="1:16" ht="15.95" customHeight="1" x14ac:dyDescent="0.25">
      <c r="A146" s="88">
        <v>130</v>
      </c>
      <c r="B146" s="15" t="s">
        <v>347</v>
      </c>
      <c r="C146" s="20" t="s">
        <v>1093</v>
      </c>
      <c r="D146" s="21" t="s">
        <v>343</v>
      </c>
      <c r="E146" s="21" t="s">
        <v>336</v>
      </c>
      <c r="F146" s="16">
        <v>1</v>
      </c>
      <c r="G146" s="16">
        <v>1</v>
      </c>
      <c r="H146" s="16">
        <v>72</v>
      </c>
      <c r="I146" s="16">
        <v>2</v>
      </c>
      <c r="J146" s="16">
        <v>5</v>
      </c>
      <c r="K146" s="16">
        <v>1</v>
      </c>
      <c r="L146" s="16">
        <v>3</v>
      </c>
      <c r="M146" s="17">
        <v>0</v>
      </c>
      <c r="N146" s="16">
        <v>7</v>
      </c>
      <c r="O146" s="16">
        <v>1</v>
      </c>
      <c r="P146" s="89">
        <v>1</v>
      </c>
    </row>
    <row r="147" spans="1:16" ht="15.95" customHeight="1" thickBot="1" x14ac:dyDescent="0.3">
      <c r="A147" s="126">
        <v>131</v>
      </c>
      <c r="B147" s="127" t="s">
        <v>350</v>
      </c>
      <c r="C147" s="128" t="s">
        <v>1094</v>
      </c>
      <c r="D147" s="129" t="s">
        <v>351</v>
      </c>
      <c r="E147" s="129" t="s">
        <v>349</v>
      </c>
      <c r="F147" s="130">
        <v>1</v>
      </c>
      <c r="G147" s="130">
        <v>2</v>
      </c>
      <c r="H147" s="130">
        <v>144</v>
      </c>
      <c r="I147" s="130">
        <v>4</v>
      </c>
      <c r="J147" s="130">
        <v>350</v>
      </c>
      <c r="K147" s="130">
        <v>1</v>
      </c>
      <c r="L147" s="130">
        <v>10</v>
      </c>
      <c r="M147" s="131">
        <v>1</v>
      </c>
      <c r="N147" s="130">
        <v>26</v>
      </c>
      <c r="O147" s="130">
        <v>3</v>
      </c>
      <c r="P147" s="132">
        <v>1</v>
      </c>
    </row>
    <row r="148" spans="1:16" ht="15.95" customHeight="1" x14ac:dyDescent="0.25">
      <c r="A148" s="83">
        <v>132</v>
      </c>
      <c r="B148" s="84" t="s">
        <v>353</v>
      </c>
      <c r="C148" s="85" t="s">
        <v>1095</v>
      </c>
      <c r="D148" s="86" t="s">
        <v>351</v>
      </c>
      <c r="E148" s="86" t="s">
        <v>349</v>
      </c>
      <c r="F148" s="175">
        <v>1</v>
      </c>
      <c r="G148" s="175">
        <v>10</v>
      </c>
      <c r="H148" s="175">
        <v>552</v>
      </c>
      <c r="I148" s="175">
        <v>12</v>
      </c>
      <c r="J148" s="175">
        <v>2135</v>
      </c>
      <c r="K148" s="175">
        <v>1</v>
      </c>
      <c r="L148" s="175">
        <v>12</v>
      </c>
      <c r="M148" s="177">
        <v>8</v>
      </c>
      <c r="N148" s="175">
        <v>52</v>
      </c>
      <c r="O148" s="175">
        <v>6</v>
      </c>
      <c r="P148" s="179">
        <v>1</v>
      </c>
    </row>
    <row r="149" spans="1:16" ht="15.95" customHeight="1" thickBot="1" x14ac:dyDescent="0.3">
      <c r="A149" s="105" t="s">
        <v>1334</v>
      </c>
      <c r="B149" s="106" t="s">
        <v>1335</v>
      </c>
      <c r="C149" s="107" t="s">
        <v>1095</v>
      </c>
      <c r="D149" s="108" t="s">
        <v>351</v>
      </c>
      <c r="E149" s="108" t="s">
        <v>349</v>
      </c>
      <c r="F149" s="176"/>
      <c r="G149" s="176"/>
      <c r="H149" s="176"/>
      <c r="I149" s="176"/>
      <c r="J149" s="176"/>
      <c r="K149" s="176"/>
      <c r="L149" s="176"/>
      <c r="M149" s="178"/>
      <c r="N149" s="176"/>
      <c r="O149" s="176"/>
      <c r="P149" s="180"/>
    </row>
    <row r="150" spans="1:16" ht="15.95" customHeight="1" x14ac:dyDescent="0.25">
      <c r="A150" s="83">
        <v>133</v>
      </c>
      <c r="B150" s="84" t="s">
        <v>356</v>
      </c>
      <c r="C150" s="85" t="s">
        <v>1096</v>
      </c>
      <c r="D150" s="86" t="s">
        <v>357</v>
      </c>
      <c r="E150" s="86" t="s">
        <v>355</v>
      </c>
      <c r="F150" s="175">
        <v>1</v>
      </c>
      <c r="G150" s="175">
        <v>8</v>
      </c>
      <c r="H150" s="175">
        <v>792</v>
      </c>
      <c r="I150" s="175">
        <v>9</v>
      </c>
      <c r="J150" s="175">
        <v>425</v>
      </c>
      <c r="K150" s="175">
        <v>1</v>
      </c>
      <c r="L150" s="175">
        <v>24</v>
      </c>
      <c r="M150" s="177">
        <v>3</v>
      </c>
      <c r="N150" s="175">
        <v>39</v>
      </c>
      <c r="O150" s="175">
        <v>0</v>
      </c>
      <c r="P150" s="179">
        <v>1</v>
      </c>
    </row>
    <row r="151" spans="1:16" ht="15.95" customHeight="1" x14ac:dyDescent="0.25">
      <c r="A151" s="73" t="s">
        <v>1336</v>
      </c>
      <c r="B151" s="53" t="s">
        <v>370</v>
      </c>
      <c r="C151" s="111" t="s">
        <v>1096</v>
      </c>
      <c r="D151" s="112" t="s">
        <v>357</v>
      </c>
      <c r="E151" s="112" t="s">
        <v>355</v>
      </c>
      <c r="F151" s="183"/>
      <c r="G151" s="183"/>
      <c r="H151" s="183"/>
      <c r="I151" s="183"/>
      <c r="J151" s="183"/>
      <c r="K151" s="183"/>
      <c r="L151" s="183"/>
      <c r="M151" s="184"/>
      <c r="N151" s="183"/>
      <c r="O151" s="183"/>
      <c r="P151" s="185"/>
    </row>
    <row r="152" spans="1:16" ht="15.95" customHeight="1" thickBot="1" x14ac:dyDescent="0.3">
      <c r="A152" s="105" t="s">
        <v>1337</v>
      </c>
      <c r="B152" s="106" t="s">
        <v>1285</v>
      </c>
      <c r="C152" s="109" t="s">
        <v>1096</v>
      </c>
      <c r="D152" s="110" t="s">
        <v>357</v>
      </c>
      <c r="E152" s="110" t="s">
        <v>355</v>
      </c>
      <c r="F152" s="176"/>
      <c r="G152" s="176"/>
      <c r="H152" s="176"/>
      <c r="I152" s="176"/>
      <c r="J152" s="176"/>
      <c r="K152" s="176"/>
      <c r="L152" s="176"/>
      <c r="M152" s="178"/>
      <c r="N152" s="176"/>
      <c r="O152" s="176"/>
      <c r="P152" s="180"/>
    </row>
    <row r="153" spans="1:16" ht="15.95" customHeight="1" x14ac:dyDescent="0.25">
      <c r="A153" s="121">
        <v>134</v>
      </c>
      <c r="B153" s="122" t="s">
        <v>359</v>
      </c>
      <c r="C153" s="111" t="s">
        <v>1097</v>
      </c>
      <c r="D153" s="112" t="s">
        <v>357</v>
      </c>
      <c r="E153" s="112" t="s">
        <v>355</v>
      </c>
      <c r="F153" s="123">
        <v>1</v>
      </c>
      <c r="G153" s="123">
        <v>0</v>
      </c>
      <c r="H153" s="123">
        <v>1272</v>
      </c>
      <c r="I153" s="123">
        <v>1</v>
      </c>
      <c r="J153" s="123"/>
      <c r="K153" s="123">
        <v>1</v>
      </c>
      <c r="L153" s="123">
        <v>2</v>
      </c>
      <c r="M153" s="124">
        <v>0</v>
      </c>
      <c r="N153" s="123">
        <v>2</v>
      </c>
      <c r="O153" s="123">
        <v>0</v>
      </c>
      <c r="P153" s="125">
        <v>1</v>
      </c>
    </row>
    <row r="154" spans="1:16" ht="15.95" customHeight="1" thickBot="1" x14ac:dyDescent="0.3">
      <c r="A154" s="126">
        <v>136</v>
      </c>
      <c r="B154" s="127" t="s">
        <v>697</v>
      </c>
      <c r="C154" s="128" t="s">
        <v>1098</v>
      </c>
      <c r="D154" s="129" t="s">
        <v>1099</v>
      </c>
      <c r="E154" s="129" t="s">
        <v>355</v>
      </c>
      <c r="F154" s="130">
        <v>1</v>
      </c>
      <c r="G154" s="130">
        <v>9</v>
      </c>
      <c r="H154" s="130">
        <v>96</v>
      </c>
      <c r="I154" s="130">
        <v>11</v>
      </c>
      <c r="J154" s="130">
        <v>1050</v>
      </c>
      <c r="K154" s="130">
        <v>1</v>
      </c>
      <c r="L154" s="130">
        <v>17</v>
      </c>
      <c r="M154" s="131">
        <v>4</v>
      </c>
      <c r="N154" s="130">
        <v>53</v>
      </c>
      <c r="O154" s="130">
        <v>2</v>
      </c>
      <c r="P154" s="132">
        <v>1</v>
      </c>
    </row>
    <row r="155" spans="1:16" ht="15.95" customHeight="1" x14ac:dyDescent="0.25">
      <c r="A155" s="83">
        <v>137</v>
      </c>
      <c r="B155" s="84" t="s">
        <v>365</v>
      </c>
      <c r="C155" s="85" t="s">
        <v>1100</v>
      </c>
      <c r="D155" s="86" t="s">
        <v>366</v>
      </c>
      <c r="E155" s="86" t="s">
        <v>364</v>
      </c>
      <c r="F155" s="175">
        <v>1</v>
      </c>
      <c r="G155" s="175">
        <v>0</v>
      </c>
      <c r="H155" s="175">
        <v>960</v>
      </c>
      <c r="I155" s="175">
        <v>3</v>
      </c>
      <c r="J155" s="175">
        <v>1805</v>
      </c>
      <c r="K155" s="175">
        <v>1</v>
      </c>
      <c r="L155" s="175">
        <v>2</v>
      </c>
      <c r="M155" s="177">
        <v>0</v>
      </c>
      <c r="N155" s="175">
        <v>20</v>
      </c>
      <c r="O155" s="175">
        <v>0</v>
      </c>
      <c r="P155" s="179">
        <v>1</v>
      </c>
    </row>
    <row r="156" spans="1:16" ht="15.95" customHeight="1" thickBot="1" x14ac:dyDescent="0.3">
      <c r="A156" s="105" t="s">
        <v>1338</v>
      </c>
      <c r="B156" s="106" t="s">
        <v>1339</v>
      </c>
      <c r="C156" s="107" t="s">
        <v>1100</v>
      </c>
      <c r="D156" s="108" t="s">
        <v>366</v>
      </c>
      <c r="E156" s="108" t="s">
        <v>364</v>
      </c>
      <c r="F156" s="176"/>
      <c r="G156" s="176"/>
      <c r="H156" s="176"/>
      <c r="I156" s="176"/>
      <c r="J156" s="176"/>
      <c r="K156" s="176"/>
      <c r="L156" s="176"/>
      <c r="M156" s="178"/>
      <c r="N156" s="176"/>
      <c r="O156" s="176"/>
      <c r="P156" s="180"/>
    </row>
    <row r="157" spans="1:16" ht="15.95" customHeight="1" x14ac:dyDescent="0.25">
      <c r="A157" s="121">
        <v>138</v>
      </c>
      <c r="B157" s="122" t="s">
        <v>698</v>
      </c>
      <c r="C157" s="111" t="s">
        <v>1101</v>
      </c>
      <c r="D157" s="112" t="s">
        <v>177</v>
      </c>
      <c r="E157" s="112" t="s">
        <v>56</v>
      </c>
      <c r="F157" s="123">
        <v>1</v>
      </c>
      <c r="G157" s="123">
        <v>1</v>
      </c>
      <c r="H157" s="123">
        <v>144</v>
      </c>
      <c r="I157" s="123">
        <v>2</v>
      </c>
      <c r="J157" s="123">
        <v>60</v>
      </c>
      <c r="K157" s="123">
        <v>1</v>
      </c>
      <c r="L157" s="123">
        <v>4</v>
      </c>
      <c r="M157" s="124">
        <v>1</v>
      </c>
      <c r="N157" s="123">
        <v>10</v>
      </c>
      <c r="O157" s="123">
        <v>2</v>
      </c>
      <c r="P157" s="125">
        <v>1</v>
      </c>
    </row>
    <row r="158" spans="1:16" ht="15.95" customHeight="1" x14ac:dyDescent="0.25">
      <c r="A158" s="88">
        <v>139</v>
      </c>
      <c r="B158" s="15" t="s">
        <v>370</v>
      </c>
      <c r="C158" s="20" t="s">
        <v>1102</v>
      </c>
      <c r="D158" s="21" t="s">
        <v>371</v>
      </c>
      <c r="E158" s="21" t="s">
        <v>364</v>
      </c>
      <c r="F158" s="16">
        <v>1</v>
      </c>
      <c r="G158" s="16">
        <v>3</v>
      </c>
      <c r="H158" s="16">
        <v>216</v>
      </c>
      <c r="I158" s="16">
        <v>4</v>
      </c>
      <c r="J158" s="16">
        <v>140</v>
      </c>
      <c r="K158" s="16">
        <v>1</v>
      </c>
      <c r="L158" s="16">
        <v>5</v>
      </c>
      <c r="M158" s="17">
        <v>4</v>
      </c>
      <c r="N158" s="16">
        <v>16</v>
      </c>
      <c r="O158" s="16">
        <v>1</v>
      </c>
      <c r="P158" s="89">
        <v>1</v>
      </c>
    </row>
    <row r="159" spans="1:16" ht="15.95" customHeight="1" x14ac:dyDescent="0.25">
      <c r="A159" s="88">
        <v>140</v>
      </c>
      <c r="B159" s="15" t="s">
        <v>373</v>
      </c>
      <c r="C159" s="20" t="s">
        <v>1103</v>
      </c>
      <c r="D159" s="21" t="s">
        <v>374</v>
      </c>
      <c r="E159" s="21" t="s">
        <v>364</v>
      </c>
      <c r="F159" s="16">
        <v>1</v>
      </c>
      <c r="G159" s="16">
        <v>0</v>
      </c>
      <c r="H159" s="16">
        <v>336</v>
      </c>
      <c r="I159" s="16">
        <v>1</v>
      </c>
      <c r="J159" s="16"/>
      <c r="K159" s="16">
        <v>1</v>
      </c>
      <c r="L159" s="16">
        <v>1</v>
      </c>
      <c r="M159" s="17">
        <v>1</v>
      </c>
      <c r="N159" s="16">
        <v>6</v>
      </c>
      <c r="O159" s="16">
        <v>2</v>
      </c>
      <c r="P159" s="89">
        <v>1</v>
      </c>
    </row>
    <row r="160" spans="1:16" ht="15.95" customHeight="1" x14ac:dyDescent="0.25">
      <c r="A160" s="88">
        <v>141</v>
      </c>
      <c r="B160" s="15" t="s">
        <v>376</v>
      </c>
      <c r="C160" s="20" t="s">
        <v>1104</v>
      </c>
      <c r="D160" s="21" t="s">
        <v>377</v>
      </c>
      <c r="E160" s="21" t="s">
        <v>364</v>
      </c>
      <c r="F160" s="16">
        <v>1</v>
      </c>
      <c r="G160" s="16">
        <v>9</v>
      </c>
      <c r="H160" s="16">
        <v>72</v>
      </c>
      <c r="I160" s="16">
        <v>9</v>
      </c>
      <c r="J160" s="16">
        <v>372</v>
      </c>
      <c r="K160" s="16">
        <v>1</v>
      </c>
      <c r="L160" s="16">
        <v>18</v>
      </c>
      <c r="M160" s="17">
        <v>1</v>
      </c>
      <c r="N160" s="16">
        <v>27</v>
      </c>
      <c r="O160" s="16">
        <v>3</v>
      </c>
      <c r="P160" s="89">
        <v>1</v>
      </c>
    </row>
    <row r="161" spans="1:16" ht="15.95" customHeight="1" x14ac:dyDescent="0.25">
      <c r="A161" s="88">
        <v>142</v>
      </c>
      <c r="B161" s="15" t="s">
        <v>379</v>
      </c>
      <c r="C161" s="20" t="s">
        <v>1105</v>
      </c>
      <c r="D161" s="21" t="s">
        <v>380</v>
      </c>
      <c r="E161" s="21" t="s">
        <v>364</v>
      </c>
      <c r="F161" s="16">
        <v>1</v>
      </c>
      <c r="G161" s="16">
        <v>5</v>
      </c>
      <c r="H161" s="16">
        <v>936</v>
      </c>
      <c r="I161" s="16">
        <v>6</v>
      </c>
      <c r="J161" s="16">
        <v>188</v>
      </c>
      <c r="K161" s="16">
        <v>1</v>
      </c>
      <c r="L161" s="16">
        <v>13</v>
      </c>
      <c r="M161" s="17">
        <v>1</v>
      </c>
      <c r="N161" s="16">
        <v>16</v>
      </c>
      <c r="O161" s="16">
        <v>1</v>
      </c>
      <c r="P161" s="89">
        <v>1</v>
      </c>
    </row>
    <row r="162" spans="1:16" ht="15.95" customHeight="1" x14ac:dyDescent="0.25">
      <c r="A162" s="88">
        <v>143</v>
      </c>
      <c r="B162" s="15" t="s">
        <v>382</v>
      </c>
      <c r="C162" s="20" t="s">
        <v>1106</v>
      </c>
      <c r="D162" s="21" t="s">
        <v>383</v>
      </c>
      <c r="E162" s="21" t="s">
        <v>364</v>
      </c>
      <c r="F162" s="16">
        <v>1</v>
      </c>
      <c r="G162" s="16">
        <v>4</v>
      </c>
      <c r="H162" s="16">
        <v>696</v>
      </c>
      <c r="I162" s="16">
        <v>5</v>
      </c>
      <c r="J162" s="16">
        <v>165</v>
      </c>
      <c r="K162" s="16">
        <v>1</v>
      </c>
      <c r="L162" s="16">
        <v>6</v>
      </c>
      <c r="M162" s="17">
        <v>2</v>
      </c>
      <c r="N162" s="16">
        <v>32</v>
      </c>
      <c r="O162" s="16">
        <v>2</v>
      </c>
      <c r="P162" s="89">
        <v>1</v>
      </c>
    </row>
    <row r="163" spans="1:16" ht="15.95" customHeight="1" x14ac:dyDescent="0.25">
      <c r="A163" s="88">
        <v>144</v>
      </c>
      <c r="B163" s="15" t="s">
        <v>385</v>
      </c>
      <c r="C163" s="20" t="s">
        <v>387</v>
      </c>
      <c r="D163" s="21" t="s">
        <v>386</v>
      </c>
      <c r="E163" s="21" t="s">
        <v>364</v>
      </c>
      <c r="F163" s="16">
        <v>1</v>
      </c>
      <c r="G163" s="16">
        <v>1</v>
      </c>
      <c r="H163" s="16">
        <v>384</v>
      </c>
      <c r="I163" s="16">
        <v>3</v>
      </c>
      <c r="J163" s="16">
        <v>30</v>
      </c>
      <c r="K163" s="16">
        <v>1</v>
      </c>
      <c r="L163" s="16">
        <v>5</v>
      </c>
      <c r="M163" s="17">
        <v>1</v>
      </c>
      <c r="N163" s="16">
        <v>16</v>
      </c>
      <c r="O163" s="16">
        <v>0</v>
      </c>
      <c r="P163" s="89">
        <v>1</v>
      </c>
    </row>
    <row r="164" spans="1:16" ht="15.95" customHeight="1" x14ac:dyDescent="0.25">
      <c r="A164" s="88">
        <v>145</v>
      </c>
      <c r="B164" s="15" t="s">
        <v>388</v>
      </c>
      <c r="C164" s="20" t="s">
        <v>390</v>
      </c>
      <c r="D164" s="21" t="s">
        <v>389</v>
      </c>
      <c r="E164" s="21" t="s">
        <v>364</v>
      </c>
      <c r="F164" s="16">
        <v>1</v>
      </c>
      <c r="G164" s="16">
        <v>1</v>
      </c>
      <c r="H164" s="16">
        <v>264</v>
      </c>
      <c r="I164" s="16">
        <v>2</v>
      </c>
      <c r="J164" s="16">
        <v>20</v>
      </c>
      <c r="K164" s="16">
        <v>1</v>
      </c>
      <c r="L164" s="16">
        <v>4</v>
      </c>
      <c r="M164" s="17">
        <v>2</v>
      </c>
      <c r="N164" s="16">
        <v>17</v>
      </c>
      <c r="O164" s="16">
        <v>1</v>
      </c>
      <c r="P164" s="89">
        <v>1</v>
      </c>
    </row>
    <row r="165" spans="1:16" ht="15.95" customHeight="1" x14ac:dyDescent="0.25">
      <c r="A165" s="88">
        <v>146</v>
      </c>
      <c r="B165" s="15" t="s">
        <v>699</v>
      </c>
      <c r="C165" s="20" t="s">
        <v>1107</v>
      </c>
      <c r="D165" s="21" t="s">
        <v>392</v>
      </c>
      <c r="E165" s="21" t="s">
        <v>364</v>
      </c>
      <c r="F165" s="16">
        <v>1</v>
      </c>
      <c r="G165" s="16">
        <v>1</v>
      </c>
      <c r="H165" s="16">
        <v>240</v>
      </c>
      <c r="I165" s="16">
        <v>2</v>
      </c>
      <c r="J165" s="16">
        <v>60</v>
      </c>
      <c r="K165" s="16">
        <v>1</v>
      </c>
      <c r="L165" s="16">
        <v>6</v>
      </c>
      <c r="M165" s="17">
        <v>1</v>
      </c>
      <c r="N165" s="16">
        <v>11</v>
      </c>
      <c r="O165" s="16">
        <v>1</v>
      </c>
      <c r="P165" s="89">
        <v>1</v>
      </c>
    </row>
    <row r="166" spans="1:16" ht="15.95" customHeight="1" x14ac:dyDescent="0.25">
      <c r="A166" s="88">
        <v>147</v>
      </c>
      <c r="B166" s="15" t="s">
        <v>700</v>
      </c>
      <c r="C166" s="20" t="s">
        <v>1108</v>
      </c>
      <c r="D166" s="21" t="s">
        <v>392</v>
      </c>
      <c r="E166" s="21" t="s">
        <v>364</v>
      </c>
      <c r="F166" s="16">
        <v>1</v>
      </c>
      <c r="G166" s="16">
        <v>0</v>
      </c>
      <c r="H166" s="16">
        <v>312</v>
      </c>
      <c r="I166" s="16">
        <v>1</v>
      </c>
      <c r="J166" s="16"/>
      <c r="K166" s="16">
        <v>1</v>
      </c>
      <c r="L166" s="16">
        <v>3</v>
      </c>
      <c r="M166" s="17">
        <v>0</v>
      </c>
      <c r="N166" s="16">
        <v>5</v>
      </c>
      <c r="O166" s="16">
        <v>1</v>
      </c>
      <c r="P166" s="89">
        <v>1</v>
      </c>
    </row>
    <row r="167" spans="1:16" ht="15.95" customHeight="1" thickBot="1" x14ac:dyDescent="0.3">
      <c r="A167" s="126">
        <v>148</v>
      </c>
      <c r="B167" s="127" t="s">
        <v>396</v>
      </c>
      <c r="C167" s="128" t="s">
        <v>1109</v>
      </c>
      <c r="D167" s="129" t="s">
        <v>397</v>
      </c>
      <c r="E167" s="129" t="s">
        <v>364</v>
      </c>
      <c r="F167" s="130">
        <v>1</v>
      </c>
      <c r="G167" s="130">
        <v>2</v>
      </c>
      <c r="H167" s="130">
        <v>144</v>
      </c>
      <c r="I167" s="130">
        <v>2</v>
      </c>
      <c r="J167" s="130">
        <v>60</v>
      </c>
      <c r="K167" s="130">
        <v>1</v>
      </c>
      <c r="L167" s="130">
        <v>3</v>
      </c>
      <c r="M167" s="131">
        <v>2</v>
      </c>
      <c r="N167" s="130">
        <v>10</v>
      </c>
      <c r="O167" s="130">
        <v>1</v>
      </c>
      <c r="P167" s="132">
        <v>1</v>
      </c>
    </row>
    <row r="168" spans="1:16" ht="15.95" customHeight="1" x14ac:dyDescent="0.25">
      <c r="A168" s="83">
        <v>149</v>
      </c>
      <c r="B168" s="84" t="s">
        <v>701</v>
      </c>
      <c r="C168" s="144" t="s">
        <v>1110</v>
      </c>
      <c r="D168" s="86" t="s">
        <v>400</v>
      </c>
      <c r="E168" s="86" t="s">
        <v>399</v>
      </c>
      <c r="F168" s="175">
        <v>1</v>
      </c>
      <c r="G168" s="175">
        <v>2</v>
      </c>
      <c r="H168" s="175">
        <v>192</v>
      </c>
      <c r="I168" s="175">
        <v>3</v>
      </c>
      <c r="J168" s="175"/>
      <c r="K168" s="175">
        <v>1</v>
      </c>
      <c r="L168" s="175">
        <v>3</v>
      </c>
      <c r="M168" s="177">
        <v>2</v>
      </c>
      <c r="N168" s="175">
        <v>27</v>
      </c>
      <c r="O168" s="175">
        <v>2</v>
      </c>
      <c r="P168" s="179">
        <v>1</v>
      </c>
    </row>
    <row r="169" spans="1:16" ht="15.95" customHeight="1" thickBot="1" x14ac:dyDescent="0.3">
      <c r="A169" s="105" t="s">
        <v>1340</v>
      </c>
      <c r="B169" s="106" t="s">
        <v>1341</v>
      </c>
      <c r="C169" s="113" t="s">
        <v>1342</v>
      </c>
      <c r="D169" s="108" t="s">
        <v>400</v>
      </c>
      <c r="E169" s="108" t="s">
        <v>399</v>
      </c>
      <c r="F169" s="176"/>
      <c r="G169" s="176"/>
      <c r="H169" s="176"/>
      <c r="I169" s="176"/>
      <c r="J169" s="176"/>
      <c r="K169" s="176"/>
      <c r="L169" s="176"/>
      <c r="M169" s="178"/>
      <c r="N169" s="176"/>
      <c r="O169" s="176"/>
      <c r="P169" s="180"/>
    </row>
    <row r="170" spans="1:16" ht="15.95" customHeight="1" x14ac:dyDescent="0.25">
      <c r="A170" s="121">
        <v>150</v>
      </c>
      <c r="B170" s="122" t="s">
        <v>402</v>
      </c>
      <c r="C170" s="111" t="s">
        <v>1111</v>
      </c>
      <c r="D170" s="112" t="s">
        <v>403</v>
      </c>
      <c r="E170" s="112" t="s">
        <v>399</v>
      </c>
      <c r="F170" s="123">
        <v>1</v>
      </c>
      <c r="G170" s="123">
        <v>0</v>
      </c>
      <c r="H170" s="123">
        <v>240</v>
      </c>
      <c r="I170" s="123">
        <v>1</v>
      </c>
      <c r="J170" s="123"/>
      <c r="K170" s="123">
        <v>1</v>
      </c>
      <c r="L170" s="123">
        <v>1</v>
      </c>
      <c r="M170" s="124">
        <v>0</v>
      </c>
      <c r="N170" s="123">
        <v>9</v>
      </c>
      <c r="O170" s="123">
        <v>1</v>
      </c>
      <c r="P170" s="125">
        <v>1</v>
      </c>
    </row>
    <row r="171" spans="1:16" ht="15.95" customHeight="1" x14ac:dyDescent="0.25">
      <c r="A171" s="88">
        <v>151</v>
      </c>
      <c r="B171" s="15" t="s">
        <v>702</v>
      </c>
      <c r="C171" s="20" t="s">
        <v>1112</v>
      </c>
      <c r="D171" s="21" t="s">
        <v>405</v>
      </c>
      <c r="E171" s="21" t="s">
        <v>48</v>
      </c>
      <c r="F171" s="16">
        <v>1</v>
      </c>
      <c r="G171" s="16">
        <v>0</v>
      </c>
      <c r="H171" s="16">
        <v>48</v>
      </c>
      <c r="I171" s="16">
        <v>1</v>
      </c>
      <c r="J171" s="16"/>
      <c r="K171" s="16">
        <v>1</v>
      </c>
      <c r="L171" s="16">
        <v>1</v>
      </c>
      <c r="M171" s="17">
        <v>1</v>
      </c>
      <c r="N171" s="16">
        <v>8</v>
      </c>
      <c r="O171" s="16">
        <v>0</v>
      </c>
      <c r="P171" s="89">
        <v>1</v>
      </c>
    </row>
    <row r="172" spans="1:16" ht="15.95" customHeight="1" x14ac:dyDescent="0.25">
      <c r="A172" s="88">
        <v>152</v>
      </c>
      <c r="B172" s="15" t="s">
        <v>408</v>
      </c>
      <c r="C172" s="20" t="s">
        <v>1113</v>
      </c>
      <c r="D172" s="21" t="s">
        <v>409</v>
      </c>
      <c r="E172" s="21" t="s">
        <v>399</v>
      </c>
      <c r="F172" s="16">
        <v>1</v>
      </c>
      <c r="G172" s="16">
        <v>0</v>
      </c>
      <c r="H172" s="16">
        <v>72</v>
      </c>
      <c r="I172" s="16">
        <v>1</v>
      </c>
      <c r="J172" s="16"/>
      <c r="K172" s="16">
        <v>1</v>
      </c>
      <c r="L172" s="16">
        <v>1</v>
      </c>
      <c r="M172" s="17">
        <v>0</v>
      </c>
      <c r="N172" s="16">
        <v>3</v>
      </c>
      <c r="O172" s="16">
        <v>0</v>
      </c>
      <c r="P172" s="89">
        <v>1</v>
      </c>
    </row>
    <row r="173" spans="1:16" ht="15.95" customHeight="1" thickBot="1" x14ac:dyDescent="0.3">
      <c r="A173" s="126">
        <v>153</v>
      </c>
      <c r="B173" s="127" t="s">
        <v>703</v>
      </c>
      <c r="C173" s="145" t="s">
        <v>1114</v>
      </c>
      <c r="D173" s="129" t="s">
        <v>413</v>
      </c>
      <c r="E173" s="129" t="s">
        <v>411</v>
      </c>
      <c r="F173" s="130">
        <v>1</v>
      </c>
      <c r="G173" s="130">
        <v>7</v>
      </c>
      <c r="H173" s="130">
        <v>48</v>
      </c>
      <c r="I173" s="130">
        <v>8</v>
      </c>
      <c r="J173" s="130">
        <v>498</v>
      </c>
      <c r="K173" s="130">
        <v>1</v>
      </c>
      <c r="L173" s="130">
        <v>23</v>
      </c>
      <c r="M173" s="131">
        <v>5</v>
      </c>
      <c r="N173" s="130">
        <v>50</v>
      </c>
      <c r="O173" s="130">
        <v>3</v>
      </c>
      <c r="P173" s="132">
        <v>1</v>
      </c>
    </row>
    <row r="174" spans="1:16" ht="15.95" customHeight="1" x14ac:dyDescent="0.25">
      <c r="A174" s="83">
        <v>154</v>
      </c>
      <c r="B174" s="84" t="s">
        <v>415</v>
      </c>
      <c r="C174" s="85" t="s">
        <v>1115</v>
      </c>
      <c r="D174" s="86" t="s">
        <v>413</v>
      </c>
      <c r="E174" s="86" t="s">
        <v>411</v>
      </c>
      <c r="F174" s="175">
        <v>1</v>
      </c>
      <c r="G174" s="175">
        <v>7</v>
      </c>
      <c r="H174" s="175">
        <v>1104</v>
      </c>
      <c r="I174" s="175">
        <v>8</v>
      </c>
      <c r="J174" s="175">
        <v>302</v>
      </c>
      <c r="K174" s="175">
        <v>1</v>
      </c>
      <c r="L174" s="175">
        <v>7</v>
      </c>
      <c r="M174" s="177">
        <v>4</v>
      </c>
      <c r="N174" s="175">
        <v>48</v>
      </c>
      <c r="O174" s="175">
        <v>4</v>
      </c>
      <c r="P174" s="179">
        <v>1</v>
      </c>
    </row>
    <row r="175" spans="1:16" ht="15.95" customHeight="1" thickBot="1" x14ac:dyDescent="0.3">
      <c r="A175" s="105" t="s">
        <v>1343</v>
      </c>
      <c r="B175" s="106" t="s">
        <v>1285</v>
      </c>
      <c r="C175" s="107" t="s">
        <v>1115</v>
      </c>
      <c r="D175" s="108" t="s">
        <v>413</v>
      </c>
      <c r="E175" s="108" t="s">
        <v>411</v>
      </c>
      <c r="F175" s="176"/>
      <c r="G175" s="176"/>
      <c r="H175" s="176"/>
      <c r="I175" s="176"/>
      <c r="J175" s="176"/>
      <c r="K175" s="176"/>
      <c r="L175" s="176"/>
      <c r="M175" s="178"/>
      <c r="N175" s="176"/>
      <c r="O175" s="176"/>
      <c r="P175" s="180"/>
    </row>
    <row r="176" spans="1:16" ht="15.95" customHeight="1" x14ac:dyDescent="0.25">
      <c r="A176" s="121">
        <v>155</v>
      </c>
      <c r="B176" s="122" t="s">
        <v>402</v>
      </c>
      <c r="C176" s="111" t="s">
        <v>1116</v>
      </c>
      <c r="D176" s="112" t="s">
        <v>417</v>
      </c>
      <c r="E176" s="112" t="s">
        <v>411</v>
      </c>
      <c r="F176" s="123">
        <v>1</v>
      </c>
      <c r="G176" s="123">
        <v>0</v>
      </c>
      <c r="H176" s="123">
        <v>480</v>
      </c>
      <c r="I176" s="123">
        <v>1</v>
      </c>
      <c r="J176" s="123"/>
      <c r="K176" s="123">
        <v>1</v>
      </c>
      <c r="L176" s="123">
        <v>1</v>
      </c>
      <c r="M176" s="124">
        <v>0</v>
      </c>
      <c r="N176" s="123">
        <v>3</v>
      </c>
      <c r="O176" s="123">
        <v>1</v>
      </c>
      <c r="P176" s="125">
        <v>1</v>
      </c>
    </row>
    <row r="177" spans="1:16" ht="15.95" customHeight="1" x14ac:dyDescent="0.25">
      <c r="A177" s="88">
        <v>156</v>
      </c>
      <c r="B177" s="15" t="s">
        <v>419</v>
      </c>
      <c r="C177" s="20" t="s">
        <v>1117</v>
      </c>
      <c r="D177" s="21" t="s">
        <v>420</v>
      </c>
      <c r="E177" s="21" t="s">
        <v>411</v>
      </c>
      <c r="F177" s="16">
        <v>1</v>
      </c>
      <c r="G177" s="16">
        <v>8</v>
      </c>
      <c r="H177" s="16">
        <v>48</v>
      </c>
      <c r="I177" s="16">
        <v>7</v>
      </c>
      <c r="J177" s="16">
        <v>908</v>
      </c>
      <c r="K177" s="16">
        <v>1</v>
      </c>
      <c r="L177" s="16">
        <v>8</v>
      </c>
      <c r="M177" s="17">
        <v>5</v>
      </c>
      <c r="N177" s="16">
        <v>35</v>
      </c>
      <c r="O177" s="16">
        <v>8</v>
      </c>
      <c r="P177" s="89">
        <v>1</v>
      </c>
    </row>
    <row r="178" spans="1:16" ht="15.95" customHeight="1" thickBot="1" x14ac:dyDescent="0.3">
      <c r="A178" s="126">
        <v>157</v>
      </c>
      <c r="B178" s="127" t="s">
        <v>704</v>
      </c>
      <c r="C178" s="128" t="s">
        <v>1118</v>
      </c>
      <c r="D178" s="129" t="s">
        <v>420</v>
      </c>
      <c r="E178" s="129" t="s">
        <v>411</v>
      </c>
      <c r="F178" s="130">
        <v>1</v>
      </c>
      <c r="G178" s="130">
        <v>4</v>
      </c>
      <c r="H178" s="130">
        <v>480</v>
      </c>
      <c r="I178" s="130">
        <v>5</v>
      </c>
      <c r="J178" s="130">
        <v>880</v>
      </c>
      <c r="K178" s="130">
        <v>1</v>
      </c>
      <c r="L178" s="130">
        <v>3</v>
      </c>
      <c r="M178" s="131">
        <v>4</v>
      </c>
      <c r="N178" s="130">
        <v>16</v>
      </c>
      <c r="O178" s="130">
        <v>6</v>
      </c>
      <c r="P178" s="132">
        <v>1</v>
      </c>
    </row>
    <row r="179" spans="1:16" ht="15.95" customHeight="1" x14ac:dyDescent="0.25">
      <c r="A179" s="83">
        <v>158</v>
      </c>
      <c r="B179" s="84" t="s">
        <v>425</v>
      </c>
      <c r="C179" s="85" t="s">
        <v>1119</v>
      </c>
      <c r="D179" s="86" t="s">
        <v>426</v>
      </c>
      <c r="E179" s="86" t="s">
        <v>951</v>
      </c>
      <c r="F179" s="175">
        <v>1</v>
      </c>
      <c r="G179" s="175">
        <v>14</v>
      </c>
      <c r="H179" s="175">
        <v>240</v>
      </c>
      <c r="I179" s="175">
        <v>17</v>
      </c>
      <c r="J179" s="175">
        <v>3937</v>
      </c>
      <c r="K179" s="175">
        <v>1</v>
      </c>
      <c r="L179" s="175">
        <v>40</v>
      </c>
      <c r="M179" s="177">
        <v>8</v>
      </c>
      <c r="N179" s="175">
        <v>85</v>
      </c>
      <c r="O179" s="175">
        <v>7</v>
      </c>
      <c r="P179" s="179">
        <v>1</v>
      </c>
    </row>
    <row r="180" spans="1:16" ht="15.95" customHeight="1" x14ac:dyDescent="0.25">
      <c r="A180" s="73" t="s">
        <v>1344</v>
      </c>
      <c r="B180" s="53" t="s">
        <v>1345</v>
      </c>
      <c r="C180" s="20" t="s">
        <v>1119</v>
      </c>
      <c r="D180" s="21" t="s">
        <v>426</v>
      </c>
      <c r="E180" s="21" t="s">
        <v>951</v>
      </c>
      <c r="F180" s="183"/>
      <c r="G180" s="183"/>
      <c r="H180" s="183"/>
      <c r="I180" s="183"/>
      <c r="J180" s="183"/>
      <c r="K180" s="183"/>
      <c r="L180" s="183"/>
      <c r="M180" s="184"/>
      <c r="N180" s="183"/>
      <c r="O180" s="183"/>
      <c r="P180" s="185"/>
    </row>
    <row r="181" spans="1:16" ht="15.95" customHeight="1" x14ac:dyDescent="0.25">
      <c r="A181" s="73" t="s">
        <v>1346</v>
      </c>
      <c r="B181" s="53" t="s">
        <v>1347</v>
      </c>
      <c r="C181" s="20" t="s">
        <v>1119</v>
      </c>
      <c r="D181" s="21" t="s">
        <v>426</v>
      </c>
      <c r="E181" s="21" t="s">
        <v>951</v>
      </c>
      <c r="F181" s="183"/>
      <c r="G181" s="183"/>
      <c r="H181" s="183"/>
      <c r="I181" s="183"/>
      <c r="J181" s="183"/>
      <c r="K181" s="183"/>
      <c r="L181" s="183"/>
      <c r="M181" s="184"/>
      <c r="N181" s="183"/>
      <c r="O181" s="183"/>
      <c r="P181" s="185"/>
    </row>
    <row r="182" spans="1:16" ht="15.95" customHeight="1" x14ac:dyDescent="0.25">
      <c r="A182" s="73" t="s">
        <v>1348</v>
      </c>
      <c r="B182" s="53" t="s">
        <v>1349</v>
      </c>
      <c r="C182" s="20" t="s">
        <v>1119</v>
      </c>
      <c r="D182" s="21" t="s">
        <v>426</v>
      </c>
      <c r="E182" s="21" t="s">
        <v>951</v>
      </c>
      <c r="F182" s="183"/>
      <c r="G182" s="183"/>
      <c r="H182" s="183"/>
      <c r="I182" s="183"/>
      <c r="J182" s="183"/>
      <c r="K182" s="183"/>
      <c r="L182" s="183"/>
      <c r="M182" s="184"/>
      <c r="N182" s="183"/>
      <c r="O182" s="183"/>
      <c r="P182" s="185"/>
    </row>
    <row r="183" spans="1:16" ht="15.95" customHeight="1" thickBot="1" x14ac:dyDescent="0.3">
      <c r="A183" s="105" t="s">
        <v>1350</v>
      </c>
      <c r="B183" s="106" t="s">
        <v>1351</v>
      </c>
      <c r="C183" s="107" t="s">
        <v>1119</v>
      </c>
      <c r="D183" s="108" t="s">
        <v>426</v>
      </c>
      <c r="E183" s="108" t="s">
        <v>951</v>
      </c>
      <c r="F183" s="176"/>
      <c r="G183" s="176"/>
      <c r="H183" s="176"/>
      <c r="I183" s="176"/>
      <c r="J183" s="176"/>
      <c r="K183" s="176"/>
      <c r="L183" s="176"/>
      <c r="M183" s="178"/>
      <c r="N183" s="176"/>
      <c r="O183" s="176"/>
      <c r="P183" s="180"/>
    </row>
    <row r="184" spans="1:16" ht="15.95" customHeight="1" x14ac:dyDescent="0.25">
      <c r="A184" s="121">
        <v>159</v>
      </c>
      <c r="B184" s="122" t="s">
        <v>705</v>
      </c>
      <c r="C184" s="111" t="s">
        <v>1120</v>
      </c>
      <c r="D184" s="112" t="s">
        <v>426</v>
      </c>
      <c r="E184" s="112" t="s">
        <v>951</v>
      </c>
      <c r="F184" s="123">
        <v>1</v>
      </c>
      <c r="G184" s="123">
        <v>0</v>
      </c>
      <c r="H184" s="123">
        <v>2160</v>
      </c>
      <c r="I184" s="123">
        <v>1</v>
      </c>
      <c r="J184" s="123"/>
      <c r="K184" s="123">
        <v>1</v>
      </c>
      <c r="L184" s="123">
        <v>1</v>
      </c>
      <c r="M184" s="124">
        <v>0</v>
      </c>
      <c r="N184" s="123">
        <v>2</v>
      </c>
      <c r="O184" s="123">
        <v>1</v>
      </c>
      <c r="P184" s="125">
        <v>1</v>
      </c>
    </row>
    <row r="185" spans="1:16" ht="15.95" customHeight="1" x14ac:dyDescent="0.25">
      <c r="A185" s="88">
        <v>160</v>
      </c>
      <c r="B185" s="15" t="s">
        <v>430</v>
      </c>
      <c r="C185" s="20" t="s">
        <v>1121</v>
      </c>
      <c r="D185" s="21" t="s">
        <v>431</v>
      </c>
      <c r="E185" s="21" t="s">
        <v>951</v>
      </c>
      <c r="F185" s="16">
        <v>1</v>
      </c>
      <c r="G185" s="16">
        <v>15</v>
      </c>
      <c r="H185" s="16">
        <v>48</v>
      </c>
      <c r="I185" s="16">
        <v>17</v>
      </c>
      <c r="J185" s="16">
        <v>8290</v>
      </c>
      <c r="K185" s="16">
        <v>1</v>
      </c>
      <c r="L185" s="16">
        <v>11</v>
      </c>
      <c r="M185" s="17">
        <v>8</v>
      </c>
      <c r="N185" s="16">
        <v>46</v>
      </c>
      <c r="O185" s="16">
        <v>5</v>
      </c>
      <c r="P185" s="89">
        <v>1</v>
      </c>
    </row>
    <row r="186" spans="1:16" ht="15.95" customHeight="1" x14ac:dyDescent="0.25">
      <c r="A186" s="88">
        <v>161</v>
      </c>
      <c r="B186" s="15" t="s">
        <v>433</v>
      </c>
      <c r="C186" s="20" t="s">
        <v>1122</v>
      </c>
      <c r="D186" s="21" t="s">
        <v>434</v>
      </c>
      <c r="E186" s="21" t="s">
        <v>951</v>
      </c>
      <c r="F186" s="16">
        <v>1</v>
      </c>
      <c r="G186" s="16">
        <v>0</v>
      </c>
      <c r="H186" s="16">
        <v>576</v>
      </c>
      <c r="I186" s="16">
        <v>1</v>
      </c>
      <c r="J186" s="16"/>
      <c r="K186" s="16">
        <v>1</v>
      </c>
      <c r="L186" s="16">
        <v>2</v>
      </c>
      <c r="M186" s="17">
        <v>0</v>
      </c>
      <c r="N186" s="16">
        <v>9</v>
      </c>
      <c r="O186" s="16">
        <v>0</v>
      </c>
      <c r="P186" s="89">
        <v>1</v>
      </c>
    </row>
    <row r="187" spans="1:16" ht="15.95" customHeight="1" x14ac:dyDescent="0.25">
      <c r="A187" s="88">
        <v>162</v>
      </c>
      <c r="B187" s="15" t="s">
        <v>436</v>
      </c>
      <c r="C187" s="20" t="s">
        <v>1123</v>
      </c>
      <c r="D187" s="21" t="s">
        <v>426</v>
      </c>
      <c r="E187" s="21" t="s">
        <v>951</v>
      </c>
      <c r="F187" s="16">
        <v>1</v>
      </c>
      <c r="G187" s="16">
        <v>3</v>
      </c>
      <c r="H187" s="16">
        <v>96</v>
      </c>
      <c r="I187" s="16">
        <v>4</v>
      </c>
      <c r="J187" s="16">
        <v>320</v>
      </c>
      <c r="K187" s="16">
        <v>1</v>
      </c>
      <c r="L187" s="16">
        <v>3</v>
      </c>
      <c r="M187" s="17">
        <v>4</v>
      </c>
      <c r="N187" s="16">
        <v>17</v>
      </c>
      <c r="O187" s="16">
        <v>1</v>
      </c>
      <c r="P187" s="89">
        <v>1</v>
      </c>
    </row>
    <row r="188" spans="1:16" ht="15.95" customHeight="1" x14ac:dyDescent="0.25">
      <c r="A188" s="88">
        <v>163</v>
      </c>
      <c r="B188" s="15" t="s">
        <v>438</v>
      </c>
      <c r="C188" s="20" t="s">
        <v>1124</v>
      </c>
      <c r="D188" s="21" t="s">
        <v>439</v>
      </c>
      <c r="E188" s="21" t="s">
        <v>951</v>
      </c>
      <c r="F188" s="16">
        <v>1</v>
      </c>
      <c r="G188" s="16">
        <v>1</v>
      </c>
      <c r="H188" s="16">
        <v>240</v>
      </c>
      <c r="I188" s="16">
        <v>2</v>
      </c>
      <c r="J188" s="16">
        <v>110</v>
      </c>
      <c r="K188" s="16">
        <v>1</v>
      </c>
      <c r="L188" s="16">
        <v>6</v>
      </c>
      <c r="M188" s="17">
        <v>1</v>
      </c>
      <c r="N188" s="16">
        <v>20</v>
      </c>
      <c r="O188" s="16">
        <v>2</v>
      </c>
      <c r="P188" s="89">
        <v>1</v>
      </c>
    </row>
    <row r="189" spans="1:16" ht="15.95" customHeight="1" x14ac:dyDescent="0.25">
      <c r="A189" s="88">
        <v>164</v>
      </c>
      <c r="B189" s="15" t="s">
        <v>441</v>
      </c>
      <c r="C189" s="20" t="s">
        <v>1125</v>
      </c>
      <c r="D189" s="21" t="s">
        <v>442</v>
      </c>
      <c r="E189" s="21" t="s">
        <v>951</v>
      </c>
      <c r="F189" s="16">
        <v>1</v>
      </c>
      <c r="G189" s="16">
        <v>2</v>
      </c>
      <c r="H189" s="16">
        <v>312</v>
      </c>
      <c r="I189" s="16">
        <v>3</v>
      </c>
      <c r="J189" s="16">
        <v>170</v>
      </c>
      <c r="K189" s="16">
        <v>1</v>
      </c>
      <c r="L189" s="16">
        <v>3</v>
      </c>
      <c r="M189" s="17">
        <v>3</v>
      </c>
      <c r="N189" s="16">
        <v>12</v>
      </c>
      <c r="O189" s="16">
        <v>2</v>
      </c>
      <c r="P189" s="89">
        <v>1</v>
      </c>
    </row>
    <row r="190" spans="1:16" ht="15.95" customHeight="1" thickBot="1" x14ac:dyDescent="0.3">
      <c r="A190" s="126">
        <v>166</v>
      </c>
      <c r="B190" s="127" t="s">
        <v>706</v>
      </c>
      <c r="C190" s="128" t="s">
        <v>1126</v>
      </c>
      <c r="D190" s="129" t="s">
        <v>445</v>
      </c>
      <c r="E190" s="129" t="s">
        <v>951</v>
      </c>
      <c r="F190" s="130">
        <v>1</v>
      </c>
      <c r="G190" s="130">
        <v>0</v>
      </c>
      <c r="H190" s="130">
        <v>216</v>
      </c>
      <c r="I190" s="130">
        <v>1</v>
      </c>
      <c r="J190" s="130"/>
      <c r="K190" s="130">
        <v>1</v>
      </c>
      <c r="L190" s="130">
        <v>1</v>
      </c>
      <c r="M190" s="131">
        <v>0</v>
      </c>
      <c r="N190" s="130">
        <v>3</v>
      </c>
      <c r="O190" s="130">
        <v>0</v>
      </c>
      <c r="P190" s="132">
        <v>1</v>
      </c>
    </row>
    <row r="191" spans="1:16" ht="15.95" customHeight="1" x14ac:dyDescent="0.25">
      <c r="A191" s="83">
        <v>167</v>
      </c>
      <c r="B191" s="84" t="s">
        <v>448</v>
      </c>
      <c r="C191" s="85" t="s">
        <v>1127</v>
      </c>
      <c r="D191" s="86" t="s">
        <v>447</v>
      </c>
      <c r="E191" s="86" t="s">
        <v>447</v>
      </c>
      <c r="F191" s="175">
        <v>1</v>
      </c>
      <c r="G191" s="175">
        <v>1</v>
      </c>
      <c r="H191" s="175">
        <v>0</v>
      </c>
      <c r="I191" s="175">
        <v>2</v>
      </c>
      <c r="J191" s="175">
        <v>70</v>
      </c>
      <c r="K191" s="175">
        <v>1</v>
      </c>
      <c r="L191" s="175">
        <v>6</v>
      </c>
      <c r="M191" s="177">
        <v>1</v>
      </c>
      <c r="N191" s="175">
        <v>17</v>
      </c>
      <c r="O191" s="175">
        <v>0</v>
      </c>
      <c r="P191" s="179">
        <v>1</v>
      </c>
    </row>
    <row r="192" spans="1:16" ht="15.95" customHeight="1" thickBot="1" x14ac:dyDescent="0.3">
      <c r="A192" s="105" t="s">
        <v>1352</v>
      </c>
      <c r="B192" s="106" t="s">
        <v>1353</v>
      </c>
      <c r="C192" s="107" t="s">
        <v>1127</v>
      </c>
      <c r="D192" s="108" t="s">
        <v>447</v>
      </c>
      <c r="E192" s="108" t="s">
        <v>447</v>
      </c>
      <c r="F192" s="176"/>
      <c r="G192" s="176"/>
      <c r="H192" s="176"/>
      <c r="I192" s="176"/>
      <c r="J192" s="176"/>
      <c r="K192" s="176"/>
      <c r="L192" s="176"/>
      <c r="M192" s="178"/>
      <c r="N192" s="176"/>
      <c r="O192" s="176"/>
      <c r="P192" s="180"/>
    </row>
    <row r="193" spans="1:16" ht="15.95" customHeight="1" x14ac:dyDescent="0.25">
      <c r="A193" s="121">
        <v>168</v>
      </c>
      <c r="B193" s="122" t="s">
        <v>450</v>
      </c>
      <c r="C193" s="111" t="s">
        <v>1128</v>
      </c>
      <c r="D193" s="112" t="s">
        <v>451</v>
      </c>
      <c r="E193" s="112" t="s">
        <v>447</v>
      </c>
      <c r="F193" s="123">
        <v>1</v>
      </c>
      <c r="G193" s="123">
        <v>1</v>
      </c>
      <c r="H193" s="123">
        <v>48</v>
      </c>
      <c r="I193" s="123">
        <v>2</v>
      </c>
      <c r="J193" s="123"/>
      <c r="K193" s="123">
        <v>1</v>
      </c>
      <c r="L193" s="123">
        <v>2</v>
      </c>
      <c r="M193" s="124">
        <v>2</v>
      </c>
      <c r="N193" s="123">
        <v>8</v>
      </c>
      <c r="O193" s="123">
        <v>1</v>
      </c>
      <c r="P193" s="125">
        <v>1</v>
      </c>
    </row>
    <row r="194" spans="1:16" ht="15.95" customHeight="1" thickBot="1" x14ac:dyDescent="0.3">
      <c r="A194" s="126">
        <v>169</v>
      </c>
      <c r="B194" s="127" t="s">
        <v>453</v>
      </c>
      <c r="C194" s="128" t="s">
        <v>1129</v>
      </c>
      <c r="D194" s="129" t="s">
        <v>454</v>
      </c>
      <c r="E194" s="129" t="s">
        <v>447</v>
      </c>
      <c r="F194" s="130">
        <v>1</v>
      </c>
      <c r="G194" s="130">
        <v>0</v>
      </c>
      <c r="H194" s="130">
        <v>360</v>
      </c>
      <c r="I194" s="130">
        <v>1</v>
      </c>
      <c r="J194" s="130"/>
      <c r="K194" s="130">
        <v>1</v>
      </c>
      <c r="L194" s="130">
        <v>1</v>
      </c>
      <c r="M194" s="131">
        <v>0</v>
      </c>
      <c r="N194" s="130">
        <v>6</v>
      </c>
      <c r="O194" s="130">
        <v>1</v>
      </c>
      <c r="P194" s="132">
        <v>1</v>
      </c>
    </row>
    <row r="195" spans="1:16" ht="15.95" customHeight="1" x14ac:dyDescent="0.25">
      <c r="A195" s="83">
        <v>170</v>
      </c>
      <c r="B195" s="84" t="s">
        <v>457</v>
      </c>
      <c r="C195" s="85" t="s">
        <v>1130</v>
      </c>
      <c r="D195" s="86" t="s">
        <v>458</v>
      </c>
      <c r="E195" s="86" t="s">
        <v>456</v>
      </c>
      <c r="F195" s="175">
        <v>1</v>
      </c>
      <c r="G195" s="175">
        <v>7</v>
      </c>
      <c r="H195" s="175">
        <v>96</v>
      </c>
      <c r="I195" s="175">
        <v>9</v>
      </c>
      <c r="J195" s="175">
        <v>470</v>
      </c>
      <c r="K195" s="175">
        <v>1</v>
      </c>
      <c r="L195" s="175">
        <v>5</v>
      </c>
      <c r="M195" s="177">
        <v>3</v>
      </c>
      <c r="N195" s="175">
        <v>23</v>
      </c>
      <c r="O195" s="175">
        <v>0</v>
      </c>
      <c r="P195" s="179">
        <v>1</v>
      </c>
    </row>
    <row r="196" spans="1:16" ht="15.95" customHeight="1" thickBot="1" x14ac:dyDescent="0.3">
      <c r="A196" s="105" t="s">
        <v>1354</v>
      </c>
      <c r="B196" s="106" t="s">
        <v>1355</v>
      </c>
      <c r="C196" s="107" t="s">
        <v>1130</v>
      </c>
      <c r="D196" s="108" t="s">
        <v>458</v>
      </c>
      <c r="E196" s="108" t="s">
        <v>456</v>
      </c>
      <c r="F196" s="176"/>
      <c r="G196" s="176"/>
      <c r="H196" s="176"/>
      <c r="I196" s="176"/>
      <c r="J196" s="176"/>
      <c r="K196" s="176"/>
      <c r="L196" s="176"/>
      <c r="M196" s="178"/>
      <c r="N196" s="176"/>
      <c r="O196" s="176"/>
      <c r="P196" s="180"/>
    </row>
    <row r="197" spans="1:16" ht="15.95" customHeight="1" x14ac:dyDescent="0.25">
      <c r="A197" s="83">
        <v>171</v>
      </c>
      <c r="B197" s="84" t="s">
        <v>461</v>
      </c>
      <c r="C197" s="85" t="s">
        <v>1131</v>
      </c>
      <c r="D197" s="86" t="s">
        <v>1132</v>
      </c>
      <c r="E197" s="86" t="s">
        <v>460</v>
      </c>
      <c r="F197" s="175">
        <v>1</v>
      </c>
      <c r="G197" s="175">
        <v>1</v>
      </c>
      <c r="H197" s="175">
        <v>48</v>
      </c>
      <c r="I197" s="175">
        <v>1</v>
      </c>
      <c r="J197" s="175">
        <v>70</v>
      </c>
      <c r="K197" s="175">
        <v>1</v>
      </c>
      <c r="L197" s="175">
        <v>5</v>
      </c>
      <c r="M197" s="177">
        <v>1</v>
      </c>
      <c r="N197" s="175">
        <v>15</v>
      </c>
      <c r="O197" s="175">
        <v>1</v>
      </c>
      <c r="P197" s="179">
        <v>1</v>
      </c>
    </row>
    <row r="198" spans="1:16" ht="15.95" customHeight="1" thickBot="1" x14ac:dyDescent="0.3">
      <c r="A198" s="105" t="s">
        <v>1356</v>
      </c>
      <c r="B198" s="106" t="s">
        <v>1357</v>
      </c>
      <c r="C198" s="107" t="s">
        <v>1131</v>
      </c>
      <c r="D198" s="108" t="s">
        <v>1132</v>
      </c>
      <c r="E198" s="108" t="s">
        <v>460</v>
      </c>
      <c r="F198" s="176"/>
      <c r="G198" s="176"/>
      <c r="H198" s="176"/>
      <c r="I198" s="176"/>
      <c r="J198" s="176"/>
      <c r="K198" s="176"/>
      <c r="L198" s="176"/>
      <c r="M198" s="178"/>
      <c r="N198" s="176"/>
      <c r="O198" s="176"/>
      <c r="P198" s="180"/>
    </row>
    <row r="199" spans="1:16" ht="15.95" customHeight="1" thickBot="1" x14ac:dyDescent="0.3">
      <c r="A199" s="133">
        <v>172</v>
      </c>
      <c r="B199" s="134" t="s">
        <v>464</v>
      </c>
      <c r="C199" s="135" t="s">
        <v>1133</v>
      </c>
      <c r="D199" s="136" t="s">
        <v>465</v>
      </c>
      <c r="E199" s="136" t="s">
        <v>460</v>
      </c>
      <c r="F199" s="137">
        <v>1</v>
      </c>
      <c r="G199" s="137">
        <v>0</v>
      </c>
      <c r="H199" s="137">
        <v>360</v>
      </c>
      <c r="I199" s="137">
        <v>1</v>
      </c>
      <c r="J199" s="137"/>
      <c r="K199" s="137">
        <v>1</v>
      </c>
      <c r="L199" s="137">
        <v>2</v>
      </c>
      <c r="M199" s="138">
        <v>0</v>
      </c>
      <c r="N199" s="137">
        <v>11</v>
      </c>
      <c r="O199" s="137">
        <v>1</v>
      </c>
      <c r="P199" s="139">
        <v>1</v>
      </c>
    </row>
    <row r="200" spans="1:16" ht="15.95" customHeight="1" x14ac:dyDescent="0.25">
      <c r="A200" s="83">
        <v>173</v>
      </c>
      <c r="B200" s="84" t="s">
        <v>468</v>
      </c>
      <c r="C200" s="85" t="s">
        <v>470</v>
      </c>
      <c r="D200" s="86" t="s">
        <v>469</v>
      </c>
      <c r="E200" s="86" t="s">
        <v>469</v>
      </c>
      <c r="F200" s="175">
        <v>1</v>
      </c>
      <c r="G200" s="175">
        <v>5</v>
      </c>
      <c r="H200" s="175">
        <v>312</v>
      </c>
      <c r="I200" s="175">
        <v>6</v>
      </c>
      <c r="J200" s="175">
        <v>295</v>
      </c>
      <c r="K200" s="175">
        <v>1</v>
      </c>
      <c r="L200" s="175">
        <v>7</v>
      </c>
      <c r="M200" s="177">
        <v>5</v>
      </c>
      <c r="N200" s="175">
        <v>32</v>
      </c>
      <c r="O200" s="175">
        <v>2</v>
      </c>
      <c r="P200" s="179">
        <v>1</v>
      </c>
    </row>
    <row r="201" spans="1:16" ht="15.95" customHeight="1" thickBot="1" x14ac:dyDescent="0.3">
      <c r="A201" s="105" t="s">
        <v>1358</v>
      </c>
      <c r="B201" s="106" t="s">
        <v>1359</v>
      </c>
      <c r="C201" s="107" t="s">
        <v>470</v>
      </c>
      <c r="D201" s="108" t="s">
        <v>469</v>
      </c>
      <c r="E201" s="108" t="s">
        <v>469</v>
      </c>
      <c r="F201" s="176"/>
      <c r="G201" s="176"/>
      <c r="H201" s="176"/>
      <c r="I201" s="176"/>
      <c r="J201" s="176"/>
      <c r="K201" s="176"/>
      <c r="L201" s="176"/>
      <c r="M201" s="178"/>
      <c r="N201" s="176"/>
      <c r="O201" s="176"/>
      <c r="P201" s="180"/>
    </row>
    <row r="202" spans="1:16" ht="15.95" customHeight="1" thickBot="1" x14ac:dyDescent="0.3">
      <c r="A202" s="133">
        <v>175</v>
      </c>
      <c r="B202" s="134" t="s">
        <v>472</v>
      </c>
      <c r="C202" s="135" t="s">
        <v>1134</v>
      </c>
      <c r="D202" s="136" t="s">
        <v>473</v>
      </c>
      <c r="E202" s="136" t="s">
        <v>471</v>
      </c>
      <c r="F202" s="137">
        <v>1</v>
      </c>
      <c r="G202" s="137">
        <v>0</v>
      </c>
      <c r="H202" s="137">
        <v>96</v>
      </c>
      <c r="I202" s="137">
        <v>1</v>
      </c>
      <c r="J202" s="137"/>
      <c r="K202" s="137">
        <v>1</v>
      </c>
      <c r="L202" s="137">
        <v>2</v>
      </c>
      <c r="M202" s="138">
        <v>0</v>
      </c>
      <c r="N202" s="137">
        <v>9</v>
      </c>
      <c r="O202" s="137">
        <v>1</v>
      </c>
      <c r="P202" s="139">
        <v>1</v>
      </c>
    </row>
    <row r="203" spans="1:16" ht="15.95" customHeight="1" x14ac:dyDescent="0.25">
      <c r="A203" s="83">
        <v>176</v>
      </c>
      <c r="B203" s="84" t="s">
        <v>476</v>
      </c>
      <c r="C203" s="85" t="s">
        <v>1135</v>
      </c>
      <c r="D203" s="86" t="s">
        <v>477</v>
      </c>
      <c r="E203" s="86" t="s">
        <v>475</v>
      </c>
      <c r="F203" s="175">
        <v>1</v>
      </c>
      <c r="G203" s="175">
        <v>3</v>
      </c>
      <c r="H203" s="175">
        <v>480</v>
      </c>
      <c r="I203" s="175">
        <v>4</v>
      </c>
      <c r="J203" s="175">
        <v>370</v>
      </c>
      <c r="K203" s="175">
        <v>1</v>
      </c>
      <c r="L203" s="175">
        <v>2</v>
      </c>
      <c r="M203" s="177">
        <v>2</v>
      </c>
      <c r="N203" s="175">
        <v>16</v>
      </c>
      <c r="O203" s="175">
        <v>1</v>
      </c>
      <c r="P203" s="179">
        <v>1</v>
      </c>
    </row>
    <row r="204" spans="1:16" ht="15.95" customHeight="1" thickBot="1" x14ac:dyDescent="0.3">
      <c r="A204" s="148" t="s">
        <v>1366</v>
      </c>
      <c r="B204" s="149" t="s">
        <v>1367</v>
      </c>
      <c r="C204" s="107" t="s">
        <v>1135</v>
      </c>
      <c r="D204" s="108" t="s">
        <v>477</v>
      </c>
      <c r="E204" s="108" t="s">
        <v>475</v>
      </c>
      <c r="F204" s="176"/>
      <c r="G204" s="176"/>
      <c r="H204" s="176"/>
      <c r="I204" s="176"/>
      <c r="J204" s="176"/>
      <c r="K204" s="176"/>
      <c r="L204" s="176"/>
      <c r="M204" s="178"/>
      <c r="N204" s="176"/>
      <c r="O204" s="176"/>
      <c r="P204" s="180"/>
    </row>
    <row r="205" spans="1:16" ht="15.95" customHeight="1" thickBot="1" x14ac:dyDescent="0.3">
      <c r="A205" s="133">
        <v>177</v>
      </c>
      <c r="B205" s="134" t="s">
        <v>480</v>
      </c>
      <c r="C205" s="135" t="s">
        <v>1136</v>
      </c>
      <c r="D205" s="136" t="s">
        <v>1137</v>
      </c>
      <c r="E205" s="136" t="s">
        <v>479</v>
      </c>
      <c r="F205" s="137">
        <v>1</v>
      </c>
      <c r="G205" s="137">
        <v>0</v>
      </c>
      <c r="H205" s="137">
        <v>0</v>
      </c>
      <c r="I205" s="137">
        <v>1</v>
      </c>
      <c r="J205" s="137">
        <v>50</v>
      </c>
      <c r="K205" s="137">
        <v>1</v>
      </c>
      <c r="L205" s="137">
        <v>2</v>
      </c>
      <c r="M205" s="138">
        <v>1</v>
      </c>
      <c r="N205" s="137">
        <v>25</v>
      </c>
      <c r="O205" s="137">
        <v>0</v>
      </c>
      <c r="P205" s="139">
        <v>1</v>
      </c>
    </row>
    <row r="206" spans="1:16" ht="15.95" customHeight="1" x14ac:dyDescent="0.25">
      <c r="A206" s="83">
        <v>178</v>
      </c>
      <c r="B206" s="84" t="s">
        <v>484</v>
      </c>
      <c r="C206" s="85" t="s">
        <v>486</v>
      </c>
      <c r="D206" s="86" t="s">
        <v>485</v>
      </c>
      <c r="E206" s="86" t="s">
        <v>851</v>
      </c>
      <c r="F206" s="175">
        <v>1</v>
      </c>
      <c r="G206" s="175">
        <v>0</v>
      </c>
      <c r="H206" s="175">
        <v>144</v>
      </c>
      <c r="I206" s="175">
        <v>1</v>
      </c>
      <c r="J206" s="175"/>
      <c r="K206" s="175">
        <v>1</v>
      </c>
      <c r="L206" s="175">
        <v>3</v>
      </c>
      <c r="M206" s="177">
        <v>0</v>
      </c>
      <c r="N206" s="175">
        <v>10</v>
      </c>
      <c r="O206" s="175">
        <v>0</v>
      </c>
      <c r="P206" s="179">
        <v>1</v>
      </c>
    </row>
    <row r="207" spans="1:16" ht="15.95" customHeight="1" thickBot="1" x14ac:dyDescent="0.3">
      <c r="A207" s="105" t="s">
        <v>1360</v>
      </c>
      <c r="B207" s="106" t="s">
        <v>1361</v>
      </c>
      <c r="C207" s="107" t="s">
        <v>486</v>
      </c>
      <c r="D207" s="108" t="s">
        <v>485</v>
      </c>
      <c r="E207" s="108" t="s">
        <v>851</v>
      </c>
      <c r="F207" s="176"/>
      <c r="G207" s="176"/>
      <c r="H207" s="176"/>
      <c r="I207" s="176"/>
      <c r="J207" s="176"/>
      <c r="K207" s="176"/>
      <c r="L207" s="176"/>
      <c r="M207" s="178"/>
      <c r="N207" s="176"/>
      <c r="O207" s="176"/>
      <c r="P207" s="180"/>
    </row>
    <row r="208" spans="1:16" ht="15.95" customHeight="1" x14ac:dyDescent="0.25">
      <c r="A208" s="83">
        <v>179</v>
      </c>
      <c r="B208" s="84" t="s">
        <v>488</v>
      </c>
      <c r="C208" s="85" t="s">
        <v>1138</v>
      </c>
      <c r="D208" s="86" t="s">
        <v>489</v>
      </c>
      <c r="E208" s="86" t="s">
        <v>487</v>
      </c>
      <c r="F208" s="175">
        <v>1</v>
      </c>
      <c r="G208" s="175">
        <v>1</v>
      </c>
      <c r="H208" s="175">
        <v>192</v>
      </c>
      <c r="I208" s="175">
        <v>2</v>
      </c>
      <c r="J208" s="175">
        <v>50</v>
      </c>
      <c r="K208" s="175">
        <v>1</v>
      </c>
      <c r="L208" s="175">
        <v>3</v>
      </c>
      <c r="M208" s="177">
        <v>0</v>
      </c>
      <c r="N208" s="175">
        <v>10</v>
      </c>
      <c r="O208" s="175">
        <v>0</v>
      </c>
      <c r="P208" s="179">
        <v>1</v>
      </c>
    </row>
    <row r="209" spans="1:16" ht="15.95" customHeight="1" thickBot="1" x14ac:dyDescent="0.3">
      <c r="A209" s="105" t="s">
        <v>1362</v>
      </c>
      <c r="B209" s="106" t="s">
        <v>1363</v>
      </c>
      <c r="C209" s="107" t="s">
        <v>1138</v>
      </c>
      <c r="D209" s="108" t="s">
        <v>489</v>
      </c>
      <c r="E209" s="108" t="s">
        <v>487</v>
      </c>
      <c r="F209" s="176"/>
      <c r="G209" s="176"/>
      <c r="H209" s="176"/>
      <c r="I209" s="176"/>
      <c r="J209" s="176"/>
      <c r="K209" s="176"/>
      <c r="L209" s="176"/>
      <c r="M209" s="178"/>
      <c r="N209" s="176"/>
      <c r="O209" s="176"/>
      <c r="P209" s="180"/>
    </row>
    <row r="210" spans="1:16" ht="15.95" customHeight="1" x14ac:dyDescent="0.25">
      <c r="A210" s="121">
        <v>181</v>
      </c>
      <c r="B210" s="122" t="s">
        <v>491</v>
      </c>
      <c r="C210" s="111" t="s">
        <v>1139</v>
      </c>
      <c r="D210" s="112" t="s">
        <v>426</v>
      </c>
      <c r="E210" s="112" t="s">
        <v>951</v>
      </c>
      <c r="F210" s="123">
        <v>1</v>
      </c>
      <c r="G210" s="123">
        <v>3</v>
      </c>
      <c r="H210" s="123">
        <v>120</v>
      </c>
      <c r="I210" s="123">
        <v>4</v>
      </c>
      <c r="J210" s="123">
        <v>430</v>
      </c>
      <c r="K210" s="123">
        <v>1</v>
      </c>
      <c r="L210" s="123">
        <v>11</v>
      </c>
      <c r="M210" s="124">
        <v>0</v>
      </c>
      <c r="N210" s="123">
        <v>49</v>
      </c>
      <c r="O210" s="123">
        <v>3</v>
      </c>
      <c r="P210" s="125">
        <v>1</v>
      </c>
    </row>
    <row r="211" spans="1:16" ht="15.95" customHeight="1" x14ac:dyDescent="0.25">
      <c r="A211" s="88">
        <v>182</v>
      </c>
      <c r="B211" s="15" t="s">
        <v>493</v>
      </c>
      <c r="C211" s="20" t="s">
        <v>494</v>
      </c>
      <c r="D211" s="21" t="s">
        <v>426</v>
      </c>
      <c r="E211" s="21" t="s">
        <v>951</v>
      </c>
      <c r="F211" s="16">
        <v>1</v>
      </c>
      <c r="G211" s="16">
        <v>0</v>
      </c>
      <c r="H211" s="16">
        <v>192</v>
      </c>
      <c r="I211" s="16">
        <v>1</v>
      </c>
      <c r="J211" s="16"/>
      <c r="K211" s="16">
        <v>1</v>
      </c>
      <c r="L211" s="16">
        <v>1</v>
      </c>
      <c r="M211" s="17">
        <v>0</v>
      </c>
      <c r="N211" s="16">
        <v>7</v>
      </c>
      <c r="O211" s="16">
        <v>0</v>
      </c>
      <c r="P211" s="89">
        <v>1</v>
      </c>
    </row>
    <row r="212" spans="1:16" ht="15.95" customHeight="1" x14ac:dyDescent="0.25">
      <c r="A212" s="88">
        <v>184</v>
      </c>
      <c r="B212" s="15" t="s">
        <v>495</v>
      </c>
      <c r="C212" s="20" t="s">
        <v>1140</v>
      </c>
      <c r="D212" s="21" t="s">
        <v>125</v>
      </c>
      <c r="E212" s="21" t="s">
        <v>227</v>
      </c>
      <c r="F212" s="16">
        <v>1</v>
      </c>
      <c r="G212" s="16">
        <v>0</v>
      </c>
      <c r="H212" s="16">
        <v>192</v>
      </c>
      <c r="I212" s="16">
        <v>1</v>
      </c>
      <c r="J212" s="16"/>
      <c r="K212" s="16">
        <v>1</v>
      </c>
      <c r="L212" s="16">
        <v>1</v>
      </c>
      <c r="M212" s="17">
        <v>0</v>
      </c>
      <c r="N212" s="16">
        <v>4</v>
      </c>
      <c r="O212" s="16">
        <v>0</v>
      </c>
      <c r="P212" s="89">
        <v>1</v>
      </c>
    </row>
    <row r="213" spans="1:16" ht="15.95" customHeight="1" x14ac:dyDescent="0.25">
      <c r="A213" s="88">
        <v>185</v>
      </c>
      <c r="B213" s="15" t="s">
        <v>497</v>
      </c>
      <c r="C213" s="20" t="s">
        <v>1141</v>
      </c>
      <c r="D213" s="21" t="s">
        <v>271</v>
      </c>
      <c r="E213" s="21" t="s">
        <v>269</v>
      </c>
      <c r="F213" s="16">
        <v>1</v>
      </c>
      <c r="G213" s="16">
        <v>0</v>
      </c>
      <c r="H213" s="16">
        <v>0</v>
      </c>
      <c r="I213" s="16">
        <v>1</v>
      </c>
      <c r="J213" s="16"/>
      <c r="K213" s="16">
        <v>1</v>
      </c>
      <c r="L213" s="16">
        <v>2</v>
      </c>
      <c r="M213" s="17">
        <v>0</v>
      </c>
      <c r="N213" s="16">
        <v>2</v>
      </c>
      <c r="O213" s="16">
        <v>1</v>
      </c>
      <c r="P213" s="89">
        <v>1</v>
      </c>
    </row>
    <row r="214" spans="1:16" ht="15.95" customHeight="1" x14ac:dyDescent="0.25">
      <c r="A214" s="88">
        <v>186</v>
      </c>
      <c r="B214" s="15" t="s">
        <v>707</v>
      </c>
      <c r="C214" s="20" t="s">
        <v>854</v>
      </c>
      <c r="D214" s="21" t="s">
        <v>500</v>
      </c>
      <c r="E214" s="21" t="s">
        <v>300</v>
      </c>
      <c r="F214" s="16">
        <v>1</v>
      </c>
      <c r="G214" s="16">
        <v>0</v>
      </c>
      <c r="H214" s="16">
        <v>576</v>
      </c>
      <c r="I214" s="16">
        <v>1</v>
      </c>
      <c r="J214" s="16"/>
      <c r="K214" s="16">
        <v>1</v>
      </c>
      <c r="L214" s="16">
        <v>1</v>
      </c>
      <c r="M214" s="17">
        <v>1</v>
      </c>
      <c r="N214" s="16">
        <v>2</v>
      </c>
      <c r="O214" s="16">
        <v>1</v>
      </c>
      <c r="P214" s="89">
        <v>1</v>
      </c>
    </row>
    <row r="215" spans="1:16" ht="15.95" customHeight="1" x14ac:dyDescent="0.25">
      <c r="A215" s="88">
        <v>187</v>
      </c>
      <c r="B215" s="15" t="s">
        <v>708</v>
      </c>
      <c r="C215" s="20" t="s">
        <v>1142</v>
      </c>
      <c r="D215" s="21" t="s">
        <v>503</v>
      </c>
      <c r="E215" s="21" t="s">
        <v>48</v>
      </c>
      <c r="F215" s="16">
        <v>1</v>
      </c>
      <c r="G215" s="16">
        <v>0</v>
      </c>
      <c r="H215" s="16">
        <v>48</v>
      </c>
      <c r="I215" s="16">
        <v>1</v>
      </c>
      <c r="J215" s="16"/>
      <c r="K215" s="16">
        <v>1</v>
      </c>
      <c r="L215" s="16">
        <v>1</v>
      </c>
      <c r="M215" s="17">
        <v>1</v>
      </c>
      <c r="N215" s="16">
        <v>4</v>
      </c>
      <c r="O215" s="16">
        <v>0</v>
      </c>
      <c r="P215" s="89">
        <v>1</v>
      </c>
    </row>
    <row r="216" spans="1:16" ht="15.95" customHeight="1" x14ac:dyDescent="0.25">
      <c r="A216" s="88">
        <v>188</v>
      </c>
      <c r="B216" s="15" t="s">
        <v>504</v>
      </c>
      <c r="C216" s="20" t="s">
        <v>1143</v>
      </c>
      <c r="D216" s="21" t="s">
        <v>334</v>
      </c>
      <c r="E216" s="21" t="s">
        <v>321</v>
      </c>
      <c r="F216" s="16">
        <v>1</v>
      </c>
      <c r="G216" s="16">
        <v>3</v>
      </c>
      <c r="H216" s="16">
        <v>48</v>
      </c>
      <c r="I216" s="16">
        <v>4</v>
      </c>
      <c r="J216" s="16">
        <v>1460</v>
      </c>
      <c r="K216" s="16">
        <v>1</v>
      </c>
      <c r="L216" s="16">
        <v>9</v>
      </c>
      <c r="M216" s="17">
        <v>1</v>
      </c>
      <c r="N216" s="16">
        <v>25</v>
      </c>
      <c r="O216" s="16">
        <v>1</v>
      </c>
      <c r="P216" s="89">
        <v>1</v>
      </c>
    </row>
    <row r="217" spans="1:16" ht="15.95" customHeight="1" x14ac:dyDescent="0.25">
      <c r="A217" s="88">
        <v>191</v>
      </c>
      <c r="B217" s="15" t="s">
        <v>506</v>
      </c>
      <c r="C217" s="20" t="s">
        <v>1144</v>
      </c>
      <c r="D217" s="21" t="s">
        <v>377</v>
      </c>
      <c r="E217" s="21" t="s">
        <v>364</v>
      </c>
      <c r="F217" s="16">
        <v>1</v>
      </c>
      <c r="G217" s="16">
        <v>0</v>
      </c>
      <c r="H217" s="16">
        <v>144</v>
      </c>
      <c r="I217" s="16">
        <v>0</v>
      </c>
      <c r="J217" s="16"/>
      <c r="K217" s="16">
        <v>1</v>
      </c>
      <c r="L217" s="16">
        <v>2</v>
      </c>
      <c r="M217" s="17">
        <v>1</v>
      </c>
      <c r="N217" s="16">
        <v>12</v>
      </c>
      <c r="O217" s="16">
        <v>1</v>
      </c>
      <c r="P217" s="89">
        <v>1</v>
      </c>
    </row>
    <row r="218" spans="1:16" ht="15.95" customHeight="1" x14ac:dyDescent="0.25">
      <c r="A218" s="88">
        <v>193</v>
      </c>
      <c r="B218" s="15" t="s">
        <v>709</v>
      </c>
      <c r="C218" s="20" t="s">
        <v>1145</v>
      </c>
      <c r="D218" s="21" t="s">
        <v>509</v>
      </c>
      <c r="E218" s="21" t="s">
        <v>364</v>
      </c>
      <c r="F218" s="16">
        <v>1</v>
      </c>
      <c r="G218" s="16">
        <v>0</v>
      </c>
      <c r="H218" s="16">
        <v>72</v>
      </c>
      <c r="I218" s="16">
        <v>1</v>
      </c>
      <c r="J218" s="16"/>
      <c r="K218" s="16">
        <v>1</v>
      </c>
      <c r="L218" s="16">
        <v>2</v>
      </c>
      <c r="M218" s="17">
        <v>0</v>
      </c>
      <c r="N218" s="16">
        <v>1</v>
      </c>
      <c r="O218" s="16">
        <v>1</v>
      </c>
      <c r="P218" s="89">
        <v>1</v>
      </c>
    </row>
    <row r="219" spans="1:16" ht="15.95" customHeight="1" x14ac:dyDescent="0.25">
      <c r="A219" s="88">
        <v>194</v>
      </c>
      <c r="B219" s="15" t="s">
        <v>511</v>
      </c>
      <c r="C219" s="20" t="s">
        <v>1146</v>
      </c>
      <c r="D219" s="21" t="s">
        <v>1099</v>
      </c>
      <c r="E219" s="21" t="s">
        <v>355</v>
      </c>
      <c r="F219" s="16">
        <v>1</v>
      </c>
      <c r="G219" s="16">
        <v>0</v>
      </c>
      <c r="H219" s="16">
        <v>72</v>
      </c>
      <c r="I219" s="16">
        <v>1</v>
      </c>
      <c r="J219" s="16"/>
      <c r="K219" s="16">
        <v>1</v>
      </c>
      <c r="L219" s="16">
        <v>3</v>
      </c>
      <c r="M219" s="17">
        <v>1</v>
      </c>
      <c r="N219" s="16">
        <v>6</v>
      </c>
      <c r="O219" s="16">
        <v>0</v>
      </c>
      <c r="P219" s="89">
        <v>1</v>
      </c>
    </row>
    <row r="220" spans="1:16" ht="15.95" customHeight="1" x14ac:dyDescent="0.25">
      <c r="A220" s="88">
        <v>195</v>
      </c>
      <c r="B220" s="15" t="s">
        <v>514</v>
      </c>
      <c r="C220" s="20" t="s">
        <v>1147</v>
      </c>
      <c r="D220" s="21" t="s">
        <v>473</v>
      </c>
      <c r="E220" s="21" t="s">
        <v>471</v>
      </c>
      <c r="F220" s="16">
        <v>1</v>
      </c>
      <c r="G220" s="16">
        <v>4</v>
      </c>
      <c r="H220" s="16">
        <v>456</v>
      </c>
      <c r="I220" s="16">
        <v>6</v>
      </c>
      <c r="J220" s="16">
        <v>120</v>
      </c>
      <c r="K220" s="16">
        <v>1</v>
      </c>
      <c r="L220" s="16">
        <v>7</v>
      </c>
      <c r="M220" s="17">
        <v>3</v>
      </c>
      <c r="N220" s="16">
        <v>15</v>
      </c>
      <c r="O220" s="16">
        <v>5</v>
      </c>
      <c r="P220" s="89">
        <v>1</v>
      </c>
    </row>
    <row r="221" spans="1:16" ht="15.95" customHeight="1" x14ac:dyDescent="0.25">
      <c r="A221" s="88">
        <v>196</v>
      </c>
      <c r="B221" s="15" t="s">
        <v>516</v>
      </c>
      <c r="C221" s="20" t="s">
        <v>1148</v>
      </c>
      <c r="D221" s="21" t="s">
        <v>125</v>
      </c>
      <c r="E221" s="21" t="s">
        <v>97</v>
      </c>
      <c r="F221" s="16">
        <v>1</v>
      </c>
      <c r="G221" s="16">
        <v>3</v>
      </c>
      <c r="H221" s="16">
        <v>0</v>
      </c>
      <c r="I221" s="16">
        <v>5</v>
      </c>
      <c r="J221" s="16">
        <v>157</v>
      </c>
      <c r="K221" s="16">
        <v>1</v>
      </c>
      <c r="L221" s="16">
        <v>13</v>
      </c>
      <c r="M221" s="17">
        <v>3</v>
      </c>
      <c r="N221" s="16">
        <v>36</v>
      </c>
      <c r="O221" s="16">
        <v>3</v>
      </c>
      <c r="P221" s="89">
        <v>1</v>
      </c>
    </row>
    <row r="222" spans="1:16" ht="15.95" customHeight="1" x14ac:dyDescent="0.25">
      <c r="A222" s="88">
        <v>197</v>
      </c>
      <c r="B222" s="15" t="s">
        <v>519</v>
      </c>
      <c r="C222" s="20" t="s">
        <v>1149</v>
      </c>
      <c r="D222" s="21" t="s">
        <v>351</v>
      </c>
      <c r="E222" s="21" t="s">
        <v>349</v>
      </c>
      <c r="F222" s="16">
        <v>1</v>
      </c>
      <c r="G222" s="16">
        <v>6</v>
      </c>
      <c r="H222" s="16">
        <v>0</v>
      </c>
      <c r="I222" s="16">
        <v>8</v>
      </c>
      <c r="J222" s="16">
        <v>370</v>
      </c>
      <c r="K222" s="16">
        <v>1</v>
      </c>
      <c r="L222" s="16">
        <v>12</v>
      </c>
      <c r="M222" s="17">
        <v>5</v>
      </c>
      <c r="N222" s="16">
        <v>41</v>
      </c>
      <c r="O222" s="16">
        <v>4</v>
      </c>
      <c r="P222" s="89">
        <v>1</v>
      </c>
    </row>
    <row r="223" spans="1:16" ht="15.95" customHeight="1" x14ac:dyDescent="0.25">
      <c r="A223" s="88">
        <v>198</v>
      </c>
      <c r="B223" s="15" t="s">
        <v>710</v>
      </c>
      <c r="C223" s="20" t="s">
        <v>1150</v>
      </c>
      <c r="D223" s="21" t="s">
        <v>93</v>
      </c>
      <c r="E223" s="21" t="s">
        <v>88</v>
      </c>
      <c r="F223" s="16">
        <v>1</v>
      </c>
      <c r="G223" s="16">
        <v>0</v>
      </c>
      <c r="H223" s="16">
        <v>0</v>
      </c>
      <c r="I223" s="16">
        <v>1</v>
      </c>
      <c r="J223" s="16"/>
      <c r="K223" s="16">
        <v>1</v>
      </c>
      <c r="L223" s="16">
        <v>1</v>
      </c>
      <c r="M223" s="17">
        <v>0</v>
      </c>
      <c r="N223" s="16">
        <v>1</v>
      </c>
      <c r="O223" s="16">
        <v>4</v>
      </c>
      <c r="P223" s="89">
        <v>1</v>
      </c>
    </row>
    <row r="224" spans="1:16" ht="15.95" customHeight="1" x14ac:dyDescent="0.25">
      <c r="A224" s="88">
        <v>199</v>
      </c>
      <c r="B224" s="15" t="s">
        <v>523</v>
      </c>
      <c r="C224" s="20" t="s">
        <v>1151</v>
      </c>
      <c r="D224" s="21" t="s">
        <v>524</v>
      </c>
      <c r="E224" s="21" t="s">
        <v>227</v>
      </c>
      <c r="F224" s="16">
        <v>1</v>
      </c>
      <c r="G224" s="16">
        <v>2</v>
      </c>
      <c r="H224" s="16">
        <v>96</v>
      </c>
      <c r="I224" s="16">
        <v>3</v>
      </c>
      <c r="J224" s="16"/>
      <c r="K224" s="16">
        <v>1</v>
      </c>
      <c r="L224" s="16">
        <v>1</v>
      </c>
      <c r="M224" s="17">
        <v>2</v>
      </c>
      <c r="N224" s="16">
        <v>12</v>
      </c>
      <c r="O224" s="16">
        <v>1</v>
      </c>
      <c r="P224" s="89">
        <v>1</v>
      </c>
    </row>
    <row r="225" spans="1:16" ht="15.95" customHeight="1" x14ac:dyDescent="0.25">
      <c r="A225" s="88">
        <v>201</v>
      </c>
      <c r="B225" s="15" t="s">
        <v>711</v>
      </c>
      <c r="C225" s="20" t="s">
        <v>1152</v>
      </c>
      <c r="D225" s="21" t="s">
        <v>220</v>
      </c>
      <c r="E225" s="21" t="s">
        <v>1050</v>
      </c>
      <c r="F225" s="16">
        <v>1</v>
      </c>
      <c r="G225" s="16">
        <v>1</v>
      </c>
      <c r="H225" s="16">
        <v>168</v>
      </c>
      <c r="I225" s="16">
        <v>2</v>
      </c>
      <c r="J225" s="16">
        <v>130</v>
      </c>
      <c r="K225" s="16">
        <v>1</v>
      </c>
      <c r="L225" s="16">
        <v>1</v>
      </c>
      <c r="M225" s="17">
        <v>0</v>
      </c>
      <c r="N225" s="16">
        <v>6</v>
      </c>
      <c r="O225" s="16">
        <v>1</v>
      </c>
      <c r="P225" s="89">
        <v>1</v>
      </c>
    </row>
    <row r="226" spans="1:16" ht="15.95" customHeight="1" x14ac:dyDescent="0.25">
      <c r="A226" s="88">
        <v>202</v>
      </c>
      <c r="B226" s="15" t="s">
        <v>528</v>
      </c>
      <c r="C226" s="20" t="s">
        <v>529</v>
      </c>
      <c r="D226" s="21" t="s">
        <v>366</v>
      </c>
      <c r="E226" s="21" t="s">
        <v>364</v>
      </c>
      <c r="F226" s="16">
        <v>1</v>
      </c>
      <c r="G226" s="16">
        <v>1</v>
      </c>
      <c r="H226" s="16">
        <v>384</v>
      </c>
      <c r="I226" s="16">
        <v>2</v>
      </c>
      <c r="J226" s="16">
        <v>110</v>
      </c>
      <c r="K226" s="16">
        <v>1</v>
      </c>
      <c r="L226" s="16">
        <v>4</v>
      </c>
      <c r="M226" s="17">
        <v>1</v>
      </c>
      <c r="N226" s="16">
        <v>11</v>
      </c>
      <c r="O226" s="16">
        <v>1</v>
      </c>
      <c r="P226" s="89">
        <v>1</v>
      </c>
    </row>
    <row r="227" spans="1:16" ht="15.95" customHeight="1" x14ac:dyDescent="0.25">
      <c r="A227" s="88">
        <v>203</v>
      </c>
      <c r="B227" s="15" t="s">
        <v>530</v>
      </c>
      <c r="C227" s="20" t="s">
        <v>1153</v>
      </c>
      <c r="D227" s="21" t="s">
        <v>397</v>
      </c>
      <c r="E227" s="21" t="s">
        <v>364</v>
      </c>
      <c r="F227" s="16">
        <v>1</v>
      </c>
      <c r="G227" s="16">
        <v>0</v>
      </c>
      <c r="H227" s="16">
        <v>648</v>
      </c>
      <c r="I227" s="16">
        <v>1</v>
      </c>
      <c r="J227" s="16"/>
      <c r="K227" s="16">
        <v>1</v>
      </c>
      <c r="L227" s="16">
        <v>1</v>
      </c>
      <c r="M227" s="17">
        <v>1</v>
      </c>
      <c r="N227" s="16">
        <v>0</v>
      </c>
      <c r="O227" s="16">
        <v>2</v>
      </c>
      <c r="P227" s="89">
        <v>1</v>
      </c>
    </row>
    <row r="228" spans="1:16" ht="15.95" customHeight="1" x14ac:dyDescent="0.25">
      <c r="A228" s="88">
        <v>204</v>
      </c>
      <c r="B228" s="15" t="s">
        <v>532</v>
      </c>
      <c r="C228" s="20" t="s">
        <v>1154</v>
      </c>
      <c r="D228" s="21" t="s">
        <v>271</v>
      </c>
      <c r="E228" s="21" t="s">
        <v>269</v>
      </c>
      <c r="F228" s="16">
        <v>1</v>
      </c>
      <c r="G228" s="16">
        <v>0</v>
      </c>
      <c r="H228" s="16">
        <v>744</v>
      </c>
      <c r="I228" s="16">
        <v>1</v>
      </c>
      <c r="J228" s="16"/>
      <c r="K228" s="16">
        <v>1</v>
      </c>
      <c r="L228" s="16">
        <v>1</v>
      </c>
      <c r="M228" s="17">
        <v>0</v>
      </c>
      <c r="N228" s="16">
        <v>5</v>
      </c>
      <c r="O228" s="16">
        <v>0</v>
      </c>
      <c r="P228" s="89">
        <v>1</v>
      </c>
    </row>
    <row r="229" spans="1:16" ht="15.95" customHeight="1" x14ac:dyDescent="0.25">
      <c r="A229" s="88">
        <v>206</v>
      </c>
      <c r="B229" s="15" t="s">
        <v>712</v>
      </c>
      <c r="C229" s="20" t="s">
        <v>1155</v>
      </c>
      <c r="D229" s="21" t="s">
        <v>400</v>
      </c>
      <c r="E229" s="21" t="s">
        <v>399</v>
      </c>
      <c r="F229" s="16">
        <v>1</v>
      </c>
      <c r="G229" s="16">
        <v>3</v>
      </c>
      <c r="H229" s="16">
        <v>48</v>
      </c>
      <c r="I229" s="16">
        <v>4</v>
      </c>
      <c r="J229" s="16">
        <v>780</v>
      </c>
      <c r="K229" s="16">
        <v>1</v>
      </c>
      <c r="L229" s="16">
        <v>5</v>
      </c>
      <c r="M229" s="17">
        <v>1</v>
      </c>
      <c r="N229" s="16">
        <v>28</v>
      </c>
      <c r="O229" s="16">
        <v>2</v>
      </c>
      <c r="P229" s="89">
        <v>1</v>
      </c>
    </row>
    <row r="230" spans="1:16" ht="15.95" customHeight="1" x14ac:dyDescent="0.25">
      <c r="A230" s="88">
        <v>207</v>
      </c>
      <c r="B230" s="15" t="s">
        <v>713</v>
      </c>
      <c r="C230" s="20" t="s">
        <v>1156</v>
      </c>
      <c r="D230" s="21" t="s">
        <v>51</v>
      </c>
      <c r="E230" s="21" t="s">
        <v>48</v>
      </c>
      <c r="F230" s="16">
        <v>1</v>
      </c>
      <c r="G230" s="16">
        <v>0</v>
      </c>
      <c r="H230" s="16">
        <v>96</v>
      </c>
      <c r="I230" s="16">
        <v>0</v>
      </c>
      <c r="J230" s="16"/>
      <c r="K230" s="16">
        <v>1</v>
      </c>
      <c r="L230" s="16">
        <v>1</v>
      </c>
      <c r="M230" s="17">
        <v>0</v>
      </c>
      <c r="N230" s="16">
        <v>8</v>
      </c>
      <c r="O230" s="16">
        <v>0</v>
      </c>
      <c r="P230" s="89">
        <v>1</v>
      </c>
    </row>
    <row r="231" spans="1:16" ht="15.95" customHeight="1" x14ac:dyDescent="0.25">
      <c r="A231" s="88">
        <v>210</v>
      </c>
      <c r="B231" s="15" t="s">
        <v>538</v>
      </c>
      <c r="C231" s="20" t="s">
        <v>1157</v>
      </c>
      <c r="D231" s="21" t="s">
        <v>169</v>
      </c>
      <c r="E231" s="21" t="s">
        <v>153</v>
      </c>
      <c r="F231" s="16">
        <v>1</v>
      </c>
      <c r="G231" s="16">
        <v>1</v>
      </c>
      <c r="H231" s="16">
        <v>48</v>
      </c>
      <c r="I231" s="16">
        <v>2</v>
      </c>
      <c r="J231" s="16">
        <v>90</v>
      </c>
      <c r="K231" s="16">
        <v>1</v>
      </c>
      <c r="L231" s="16">
        <v>0</v>
      </c>
      <c r="M231" s="17">
        <v>2</v>
      </c>
      <c r="N231" s="16">
        <v>4</v>
      </c>
      <c r="O231" s="16">
        <v>0</v>
      </c>
      <c r="P231" s="89">
        <v>1</v>
      </c>
    </row>
    <row r="232" spans="1:16" ht="15.95" customHeight="1" x14ac:dyDescent="0.25">
      <c r="A232" s="88">
        <v>218</v>
      </c>
      <c r="B232" s="15" t="s">
        <v>714</v>
      </c>
      <c r="C232" s="20" t="s">
        <v>1158</v>
      </c>
      <c r="D232" s="21" t="s">
        <v>541</v>
      </c>
      <c r="E232" s="21" t="s">
        <v>321</v>
      </c>
      <c r="F232" s="16">
        <v>1</v>
      </c>
      <c r="G232" s="16">
        <v>0</v>
      </c>
      <c r="H232" s="16">
        <v>216</v>
      </c>
      <c r="I232" s="16">
        <v>1</v>
      </c>
      <c r="J232" s="16"/>
      <c r="K232" s="16">
        <v>1</v>
      </c>
      <c r="L232" s="16">
        <v>1</v>
      </c>
      <c r="M232" s="17">
        <v>1</v>
      </c>
      <c r="N232" s="16">
        <v>4</v>
      </c>
      <c r="O232" s="16">
        <v>0</v>
      </c>
      <c r="P232" s="89">
        <v>1</v>
      </c>
    </row>
    <row r="233" spans="1:16" ht="15.95" customHeight="1" x14ac:dyDescent="0.25">
      <c r="A233" s="88">
        <v>219</v>
      </c>
      <c r="B233" s="15" t="s">
        <v>715</v>
      </c>
      <c r="C233" s="20" t="s">
        <v>1159</v>
      </c>
      <c r="D233" s="21" t="s">
        <v>78</v>
      </c>
      <c r="E233" s="21" t="s">
        <v>48</v>
      </c>
      <c r="F233" s="16">
        <v>1</v>
      </c>
      <c r="G233" s="16">
        <v>0</v>
      </c>
      <c r="H233" s="16">
        <v>72</v>
      </c>
      <c r="I233" s="16">
        <v>1</v>
      </c>
      <c r="J233" s="16"/>
      <c r="K233" s="16">
        <v>1</v>
      </c>
      <c r="L233" s="16">
        <v>2</v>
      </c>
      <c r="M233" s="17">
        <v>1</v>
      </c>
      <c r="N233" s="16">
        <v>10</v>
      </c>
      <c r="O233" s="16">
        <v>0</v>
      </c>
      <c r="P233" s="89">
        <v>1</v>
      </c>
    </row>
    <row r="234" spans="1:16" ht="15.95" customHeight="1" x14ac:dyDescent="0.25">
      <c r="A234" s="88">
        <v>220</v>
      </c>
      <c r="B234" s="15" t="s">
        <v>716</v>
      </c>
      <c r="C234" s="20" t="s">
        <v>1160</v>
      </c>
      <c r="D234" s="21" t="s">
        <v>546</v>
      </c>
      <c r="E234" s="21" t="s">
        <v>355</v>
      </c>
      <c r="F234" s="16">
        <v>1</v>
      </c>
      <c r="G234" s="16">
        <v>0</v>
      </c>
      <c r="H234" s="16">
        <v>48</v>
      </c>
      <c r="I234" s="16">
        <v>1</v>
      </c>
      <c r="J234" s="16"/>
      <c r="K234" s="16">
        <v>1</v>
      </c>
      <c r="L234" s="16">
        <v>1</v>
      </c>
      <c r="M234" s="17">
        <v>0</v>
      </c>
      <c r="N234" s="16">
        <v>2</v>
      </c>
      <c r="O234" s="16">
        <v>3</v>
      </c>
      <c r="P234" s="89">
        <v>1</v>
      </c>
    </row>
    <row r="235" spans="1:16" ht="15.95" customHeight="1" x14ac:dyDescent="0.25">
      <c r="A235" s="88">
        <v>221</v>
      </c>
      <c r="B235" s="15" t="s">
        <v>717</v>
      </c>
      <c r="C235" s="20" t="s">
        <v>1161</v>
      </c>
      <c r="D235" s="21" t="s">
        <v>549</v>
      </c>
      <c r="E235" s="21" t="s">
        <v>460</v>
      </c>
      <c r="F235" s="16">
        <v>1</v>
      </c>
      <c r="G235" s="16">
        <v>0</v>
      </c>
      <c r="H235" s="16">
        <v>264</v>
      </c>
      <c r="I235" s="16">
        <v>1</v>
      </c>
      <c r="J235" s="16"/>
      <c r="K235" s="16">
        <v>1</v>
      </c>
      <c r="L235" s="16">
        <v>1</v>
      </c>
      <c r="M235" s="17">
        <v>1</v>
      </c>
      <c r="N235" s="16">
        <v>4</v>
      </c>
      <c r="O235" s="16">
        <v>0</v>
      </c>
      <c r="P235" s="89">
        <v>1</v>
      </c>
    </row>
    <row r="236" spans="1:16" ht="15.95" customHeight="1" x14ac:dyDescent="0.25">
      <c r="A236" s="88">
        <v>222</v>
      </c>
      <c r="B236" s="15" t="s">
        <v>552</v>
      </c>
      <c r="C236" s="20" t="s">
        <v>872</v>
      </c>
      <c r="D236" s="21" t="s">
        <v>552</v>
      </c>
      <c r="E236" s="21" t="s">
        <v>460</v>
      </c>
      <c r="F236" s="16">
        <v>1</v>
      </c>
      <c r="G236" s="16">
        <v>0</v>
      </c>
      <c r="H236" s="16">
        <v>48</v>
      </c>
      <c r="I236" s="16">
        <v>1</v>
      </c>
      <c r="J236" s="16"/>
      <c r="K236" s="16">
        <v>1</v>
      </c>
      <c r="L236" s="16">
        <v>1</v>
      </c>
      <c r="M236" s="17">
        <v>0</v>
      </c>
      <c r="N236" s="16">
        <v>4</v>
      </c>
      <c r="O236" s="16">
        <v>1</v>
      </c>
      <c r="P236" s="89">
        <v>1</v>
      </c>
    </row>
    <row r="237" spans="1:16" ht="15.95" customHeight="1" x14ac:dyDescent="0.25">
      <c r="A237" s="88">
        <v>223</v>
      </c>
      <c r="B237" s="15" t="s">
        <v>555</v>
      </c>
      <c r="C237" s="22" t="s">
        <v>1162</v>
      </c>
      <c r="D237" s="21" t="s">
        <v>555</v>
      </c>
      <c r="E237" s="21" t="s">
        <v>951</v>
      </c>
      <c r="F237" s="16">
        <v>1</v>
      </c>
      <c r="G237" s="16">
        <v>0</v>
      </c>
      <c r="H237" s="16">
        <v>48</v>
      </c>
      <c r="I237" s="16">
        <v>1</v>
      </c>
      <c r="J237" s="16"/>
      <c r="K237" s="16">
        <v>1</v>
      </c>
      <c r="L237" s="16">
        <v>2</v>
      </c>
      <c r="M237" s="17">
        <v>0</v>
      </c>
      <c r="N237" s="16">
        <v>1</v>
      </c>
      <c r="O237" s="16">
        <v>0</v>
      </c>
      <c r="P237" s="89">
        <v>1</v>
      </c>
    </row>
    <row r="238" spans="1:16" ht="15.95" customHeight="1" x14ac:dyDescent="0.25">
      <c r="A238" s="88">
        <v>225</v>
      </c>
      <c r="B238" s="15" t="s">
        <v>557</v>
      </c>
      <c r="C238" s="20" t="s">
        <v>1163</v>
      </c>
      <c r="D238" s="21" t="s">
        <v>426</v>
      </c>
      <c r="E238" s="21" t="s">
        <v>951</v>
      </c>
      <c r="F238" s="16">
        <v>1</v>
      </c>
      <c r="G238" s="16">
        <v>2</v>
      </c>
      <c r="H238" s="16">
        <v>48</v>
      </c>
      <c r="I238" s="16">
        <v>3</v>
      </c>
      <c r="J238" s="16">
        <v>120</v>
      </c>
      <c r="K238" s="16">
        <v>1</v>
      </c>
      <c r="L238" s="16">
        <v>4</v>
      </c>
      <c r="M238" s="17">
        <v>1</v>
      </c>
      <c r="N238" s="16">
        <v>25</v>
      </c>
      <c r="O238" s="16">
        <v>0</v>
      </c>
      <c r="P238" s="89">
        <v>1</v>
      </c>
    </row>
    <row r="239" spans="1:16" ht="15.95" customHeight="1" x14ac:dyDescent="0.25">
      <c r="A239" s="88">
        <v>226</v>
      </c>
      <c r="B239" s="15" t="s">
        <v>718</v>
      </c>
      <c r="C239" s="20" t="s">
        <v>1164</v>
      </c>
      <c r="D239" s="21" t="s">
        <v>560</v>
      </c>
      <c r="E239" s="21" t="s">
        <v>312</v>
      </c>
      <c r="F239" s="16">
        <v>1</v>
      </c>
      <c r="G239" s="16">
        <v>5</v>
      </c>
      <c r="H239" s="16">
        <v>72</v>
      </c>
      <c r="I239" s="16">
        <v>6</v>
      </c>
      <c r="J239" s="16">
        <v>1300</v>
      </c>
      <c r="K239" s="16">
        <v>1</v>
      </c>
      <c r="L239" s="16">
        <v>5</v>
      </c>
      <c r="M239" s="17">
        <v>3</v>
      </c>
      <c r="N239" s="16">
        <v>34</v>
      </c>
      <c r="O239" s="16">
        <v>5</v>
      </c>
      <c r="P239" s="89">
        <v>1</v>
      </c>
    </row>
    <row r="240" spans="1:16" ht="15.95" customHeight="1" x14ac:dyDescent="0.25">
      <c r="A240" s="88">
        <v>227</v>
      </c>
      <c r="B240" s="15" t="s">
        <v>719</v>
      </c>
      <c r="C240" s="20" t="s">
        <v>1165</v>
      </c>
      <c r="D240" s="21" t="s">
        <v>503</v>
      </c>
      <c r="E240" s="21" t="s">
        <v>48</v>
      </c>
      <c r="F240" s="16">
        <v>1</v>
      </c>
      <c r="G240" s="16">
        <v>0</v>
      </c>
      <c r="H240" s="16">
        <v>96</v>
      </c>
      <c r="I240" s="16">
        <v>1</v>
      </c>
      <c r="J240" s="16"/>
      <c r="K240" s="16">
        <v>1</v>
      </c>
      <c r="L240" s="16">
        <v>1</v>
      </c>
      <c r="M240" s="17">
        <v>0</v>
      </c>
      <c r="N240" s="16">
        <v>8</v>
      </c>
      <c r="O240" s="16">
        <v>0</v>
      </c>
      <c r="P240" s="89">
        <v>1</v>
      </c>
    </row>
    <row r="241" spans="1:16" ht="15.95" customHeight="1" x14ac:dyDescent="0.25">
      <c r="A241" s="88">
        <v>230</v>
      </c>
      <c r="B241" s="15" t="s">
        <v>720</v>
      </c>
      <c r="C241" s="20" t="s">
        <v>1166</v>
      </c>
      <c r="D241" s="21" t="s">
        <v>485</v>
      </c>
      <c r="E241" s="21" t="s">
        <v>851</v>
      </c>
      <c r="F241" s="16">
        <v>1</v>
      </c>
      <c r="G241" s="16">
        <v>0</v>
      </c>
      <c r="H241" s="16">
        <v>72</v>
      </c>
      <c r="I241" s="16">
        <v>1</v>
      </c>
      <c r="J241" s="16"/>
      <c r="K241" s="16">
        <v>1</v>
      </c>
      <c r="L241" s="16">
        <v>2</v>
      </c>
      <c r="M241" s="17">
        <v>0</v>
      </c>
      <c r="N241" s="16">
        <v>9</v>
      </c>
      <c r="O241" s="16">
        <v>1</v>
      </c>
      <c r="P241" s="89">
        <v>1</v>
      </c>
    </row>
    <row r="242" spans="1:16" ht="15.95" customHeight="1" x14ac:dyDescent="0.25">
      <c r="A242" s="88">
        <v>232</v>
      </c>
      <c r="B242" s="15" t="s">
        <v>721</v>
      </c>
      <c r="C242" s="20" t="s">
        <v>1167</v>
      </c>
      <c r="D242" s="21" t="s">
        <v>1168</v>
      </c>
      <c r="E242" s="21" t="s">
        <v>56</v>
      </c>
      <c r="F242" s="16">
        <v>1</v>
      </c>
      <c r="G242" s="16">
        <v>0</v>
      </c>
      <c r="H242" s="16">
        <v>48</v>
      </c>
      <c r="I242" s="16">
        <v>1</v>
      </c>
      <c r="J242" s="16"/>
      <c r="K242" s="16">
        <v>1</v>
      </c>
      <c r="L242" s="16">
        <v>2</v>
      </c>
      <c r="M242" s="17">
        <v>0</v>
      </c>
      <c r="N242" s="16">
        <v>12</v>
      </c>
      <c r="O242" s="16">
        <v>1</v>
      </c>
      <c r="P242" s="89">
        <v>1</v>
      </c>
    </row>
    <row r="243" spans="1:16" ht="15.95" customHeight="1" x14ac:dyDescent="0.25">
      <c r="A243" s="88">
        <v>233</v>
      </c>
      <c r="B243" s="15" t="s">
        <v>571</v>
      </c>
      <c r="C243" s="20" t="s">
        <v>1169</v>
      </c>
      <c r="D243" s="21" t="s">
        <v>331</v>
      </c>
      <c r="E243" s="21" t="s">
        <v>48</v>
      </c>
      <c r="F243" s="16">
        <v>1</v>
      </c>
      <c r="G243" s="16">
        <v>1</v>
      </c>
      <c r="H243" s="16">
        <v>96</v>
      </c>
      <c r="I243" s="16">
        <v>2</v>
      </c>
      <c r="J243" s="16">
        <v>220</v>
      </c>
      <c r="K243" s="16">
        <v>1</v>
      </c>
      <c r="L243" s="16">
        <v>2</v>
      </c>
      <c r="M243" s="17">
        <v>1</v>
      </c>
      <c r="N243" s="16">
        <v>10</v>
      </c>
      <c r="O243" s="16">
        <v>1</v>
      </c>
      <c r="P243" s="89">
        <v>1</v>
      </c>
    </row>
    <row r="244" spans="1:16" ht="15.95" customHeight="1" x14ac:dyDescent="0.25">
      <c r="A244" s="88">
        <v>235</v>
      </c>
      <c r="B244" s="15" t="s">
        <v>722</v>
      </c>
      <c r="C244" s="20" t="s">
        <v>1170</v>
      </c>
      <c r="D244" s="21" t="s">
        <v>267</v>
      </c>
      <c r="E244" s="21" t="s">
        <v>265</v>
      </c>
      <c r="F244" s="16">
        <v>1</v>
      </c>
      <c r="G244" s="16">
        <v>3</v>
      </c>
      <c r="H244" s="16">
        <v>216</v>
      </c>
      <c r="I244" s="16">
        <v>4</v>
      </c>
      <c r="J244" s="16">
        <v>290</v>
      </c>
      <c r="K244" s="16">
        <v>1</v>
      </c>
      <c r="L244" s="16">
        <v>3</v>
      </c>
      <c r="M244" s="17">
        <v>1</v>
      </c>
      <c r="N244" s="16">
        <v>21</v>
      </c>
      <c r="O244" s="16">
        <v>3</v>
      </c>
      <c r="P244" s="89">
        <v>1</v>
      </c>
    </row>
    <row r="245" spans="1:16" ht="15.95" customHeight="1" x14ac:dyDescent="0.25">
      <c r="A245" s="88">
        <v>240</v>
      </c>
      <c r="B245" s="15" t="s">
        <v>723</v>
      </c>
      <c r="C245" s="20" t="s">
        <v>1171</v>
      </c>
      <c r="D245" s="21" t="s">
        <v>447</v>
      </c>
      <c r="E245" s="21" t="s">
        <v>447</v>
      </c>
      <c r="F245" s="16">
        <v>1</v>
      </c>
      <c r="G245" s="16">
        <v>0</v>
      </c>
      <c r="H245" s="16">
        <v>312</v>
      </c>
      <c r="I245" s="16">
        <v>1</v>
      </c>
      <c r="J245" s="16"/>
      <c r="K245" s="16">
        <v>1</v>
      </c>
      <c r="L245" s="16">
        <v>1</v>
      </c>
      <c r="M245" s="17">
        <v>0</v>
      </c>
      <c r="N245" s="16">
        <v>4</v>
      </c>
      <c r="O245" s="16">
        <v>0</v>
      </c>
      <c r="P245" s="89">
        <v>1</v>
      </c>
    </row>
    <row r="246" spans="1:16" ht="15.95" customHeight="1" x14ac:dyDescent="0.25">
      <c r="A246" s="88">
        <v>241</v>
      </c>
      <c r="B246" s="15" t="s">
        <v>724</v>
      </c>
      <c r="C246" s="20" t="s">
        <v>580</v>
      </c>
      <c r="D246" s="21" t="s">
        <v>579</v>
      </c>
      <c r="E246" s="21" t="s">
        <v>447</v>
      </c>
      <c r="F246" s="16">
        <v>1</v>
      </c>
      <c r="G246" s="16">
        <v>0</v>
      </c>
      <c r="H246" s="16">
        <v>48</v>
      </c>
      <c r="I246" s="16">
        <v>1</v>
      </c>
      <c r="J246" s="16"/>
      <c r="K246" s="16">
        <v>1</v>
      </c>
      <c r="L246" s="16">
        <v>0</v>
      </c>
      <c r="M246" s="17">
        <v>1</v>
      </c>
      <c r="N246" s="16">
        <v>3</v>
      </c>
      <c r="O246" s="16">
        <v>2</v>
      </c>
      <c r="P246" s="89">
        <v>1</v>
      </c>
    </row>
    <row r="247" spans="1:16" ht="15.95" customHeight="1" x14ac:dyDescent="0.25">
      <c r="A247" s="88">
        <v>242</v>
      </c>
      <c r="B247" s="15" t="s">
        <v>725</v>
      </c>
      <c r="C247" s="20" t="s">
        <v>1172</v>
      </c>
      <c r="D247" s="21" t="s">
        <v>1173</v>
      </c>
      <c r="E247" s="21" t="s">
        <v>1050</v>
      </c>
      <c r="F247" s="16">
        <v>1</v>
      </c>
      <c r="G247" s="16">
        <v>0</v>
      </c>
      <c r="H247" s="16">
        <v>96</v>
      </c>
      <c r="I247" s="16">
        <v>1</v>
      </c>
      <c r="J247" s="16"/>
      <c r="K247" s="16">
        <v>1</v>
      </c>
      <c r="L247" s="16">
        <v>1</v>
      </c>
      <c r="M247" s="17">
        <v>1</v>
      </c>
      <c r="N247" s="16">
        <v>7</v>
      </c>
      <c r="O247" s="16">
        <v>1</v>
      </c>
      <c r="P247" s="89">
        <v>1</v>
      </c>
    </row>
    <row r="248" spans="1:16" ht="15.95" customHeight="1" x14ac:dyDescent="0.25">
      <c r="A248" s="88">
        <v>245</v>
      </c>
      <c r="B248" s="53" t="s">
        <v>1368</v>
      </c>
      <c r="C248" s="20" t="s">
        <v>1369</v>
      </c>
      <c r="D248" s="21" t="s">
        <v>189</v>
      </c>
      <c r="E248" s="21" t="s">
        <v>187</v>
      </c>
      <c r="F248" s="16">
        <v>1</v>
      </c>
      <c r="G248" s="16">
        <v>2</v>
      </c>
      <c r="H248" s="16"/>
      <c r="I248" s="16"/>
      <c r="J248" s="16"/>
      <c r="K248" s="16">
        <v>1</v>
      </c>
      <c r="L248" s="16">
        <v>2</v>
      </c>
      <c r="M248" s="17">
        <v>3</v>
      </c>
      <c r="N248" s="16">
        <v>23</v>
      </c>
      <c r="O248" s="16">
        <v>3</v>
      </c>
      <c r="P248" s="89">
        <v>1</v>
      </c>
    </row>
    <row r="249" spans="1:16" ht="15.95" customHeight="1" x14ac:dyDescent="0.25">
      <c r="A249" s="88">
        <v>246</v>
      </c>
      <c r="B249" s="15" t="s">
        <v>129</v>
      </c>
      <c r="C249" s="20" t="s">
        <v>1174</v>
      </c>
      <c r="D249" s="21" t="s">
        <v>177</v>
      </c>
      <c r="E249" s="21" t="s">
        <v>56</v>
      </c>
      <c r="F249" s="16">
        <v>1</v>
      </c>
      <c r="G249" s="16">
        <v>0</v>
      </c>
      <c r="H249" s="16">
        <v>96</v>
      </c>
      <c r="I249" s="16">
        <v>1</v>
      </c>
      <c r="J249" s="16"/>
      <c r="K249" s="16">
        <v>1</v>
      </c>
      <c r="L249" s="16">
        <v>1</v>
      </c>
      <c r="M249" s="17">
        <v>0</v>
      </c>
      <c r="N249" s="16">
        <v>1</v>
      </c>
      <c r="O249" s="16">
        <v>0</v>
      </c>
      <c r="P249" s="89">
        <v>1</v>
      </c>
    </row>
    <row r="250" spans="1:16" ht="15.95" customHeight="1" x14ac:dyDescent="0.25">
      <c r="A250" s="88">
        <v>247</v>
      </c>
      <c r="B250" s="15" t="s">
        <v>726</v>
      </c>
      <c r="C250" s="20" t="s">
        <v>1175</v>
      </c>
      <c r="D250" s="21" t="s">
        <v>314</v>
      </c>
      <c r="E250" s="21" t="s">
        <v>312</v>
      </c>
      <c r="F250" s="16">
        <v>1</v>
      </c>
      <c r="G250" s="16">
        <v>0</v>
      </c>
      <c r="H250" s="16">
        <v>120</v>
      </c>
      <c r="I250" s="16">
        <v>1</v>
      </c>
      <c r="J250" s="16"/>
      <c r="K250" s="16">
        <v>1</v>
      </c>
      <c r="L250" s="16">
        <v>1</v>
      </c>
      <c r="M250" s="17">
        <v>0</v>
      </c>
      <c r="N250" s="16">
        <v>9</v>
      </c>
      <c r="O250" s="16">
        <v>0</v>
      </c>
      <c r="P250" s="89">
        <v>1</v>
      </c>
    </row>
    <row r="251" spans="1:16" ht="15.95" customHeight="1" x14ac:dyDescent="0.25">
      <c r="A251" s="88">
        <v>248</v>
      </c>
      <c r="B251" s="15" t="s">
        <v>727</v>
      </c>
      <c r="C251" s="22" t="s">
        <v>1176</v>
      </c>
      <c r="D251" s="21" t="s">
        <v>1177</v>
      </c>
      <c r="E251" s="21" t="s">
        <v>300</v>
      </c>
      <c r="F251" s="16">
        <v>1</v>
      </c>
      <c r="G251" s="16">
        <v>0</v>
      </c>
      <c r="H251" s="16">
        <v>0</v>
      </c>
      <c r="I251" s="16">
        <v>1</v>
      </c>
      <c r="J251" s="16"/>
      <c r="K251" s="16">
        <v>1</v>
      </c>
      <c r="L251" s="16">
        <v>1</v>
      </c>
      <c r="M251" s="17">
        <v>0</v>
      </c>
      <c r="N251" s="16">
        <v>5</v>
      </c>
      <c r="O251" s="16">
        <v>1</v>
      </c>
      <c r="P251" s="89">
        <v>1</v>
      </c>
    </row>
    <row r="252" spans="1:16" ht="15.95" customHeight="1" x14ac:dyDescent="0.25">
      <c r="A252" s="88">
        <v>250</v>
      </c>
      <c r="B252" s="15" t="s">
        <v>728</v>
      </c>
      <c r="C252" s="20" t="s">
        <v>1178</v>
      </c>
      <c r="D252" s="21" t="s">
        <v>302</v>
      </c>
      <c r="E252" s="21" t="s">
        <v>300</v>
      </c>
      <c r="F252" s="16">
        <v>1</v>
      </c>
      <c r="G252" s="16">
        <v>0</v>
      </c>
      <c r="H252" s="16">
        <v>120</v>
      </c>
      <c r="I252" s="16">
        <v>1</v>
      </c>
      <c r="J252" s="16"/>
      <c r="K252" s="16">
        <v>1</v>
      </c>
      <c r="L252" s="16">
        <v>2</v>
      </c>
      <c r="M252" s="17">
        <v>0</v>
      </c>
      <c r="N252" s="16">
        <v>5</v>
      </c>
      <c r="O252" s="16">
        <v>0</v>
      </c>
      <c r="P252" s="89">
        <v>1</v>
      </c>
    </row>
    <row r="253" spans="1:16" ht="15.95" customHeight="1" x14ac:dyDescent="0.25">
      <c r="A253" s="88">
        <v>251</v>
      </c>
      <c r="B253" s="15" t="s">
        <v>729</v>
      </c>
      <c r="C253" s="20" t="s">
        <v>1179</v>
      </c>
      <c r="D253" s="21" t="s">
        <v>90</v>
      </c>
      <c r="E253" s="21" t="s">
        <v>88</v>
      </c>
      <c r="F253" s="16">
        <v>1</v>
      </c>
      <c r="G253" s="16">
        <v>0</v>
      </c>
      <c r="H253" s="16">
        <v>0</v>
      </c>
      <c r="I253" s="16">
        <v>1</v>
      </c>
      <c r="J253" s="16"/>
      <c r="K253" s="16">
        <v>1</v>
      </c>
      <c r="L253" s="16">
        <v>1</v>
      </c>
      <c r="M253" s="17">
        <v>0</v>
      </c>
      <c r="N253" s="16">
        <v>7</v>
      </c>
      <c r="O253" s="16">
        <v>1</v>
      </c>
      <c r="P253" s="89">
        <v>1</v>
      </c>
    </row>
    <row r="254" spans="1:16" ht="15.95" customHeight="1" x14ac:dyDescent="0.25">
      <c r="A254" s="88">
        <v>255</v>
      </c>
      <c r="B254" s="15" t="s">
        <v>1372</v>
      </c>
      <c r="C254" s="20" t="s">
        <v>1180</v>
      </c>
      <c r="D254" s="21" t="s">
        <v>1181</v>
      </c>
      <c r="E254" s="21" t="s">
        <v>194</v>
      </c>
      <c r="F254" s="16">
        <v>1</v>
      </c>
      <c r="G254" s="16">
        <v>3</v>
      </c>
      <c r="H254" s="16">
        <v>48</v>
      </c>
      <c r="I254" s="16">
        <v>4</v>
      </c>
      <c r="J254" s="16"/>
      <c r="K254" s="16">
        <v>1</v>
      </c>
      <c r="L254" s="16">
        <v>3</v>
      </c>
      <c r="M254" s="17">
        <v>3</v>
      </c>
      <c r="N254" s="16">
        <v>29</v>
      </c>
      <c r="O254" s="16">
        <v>2</v>
      </c>
      <c r="P254" s="89">
        <v>1</v>
      </c>
    </row>
    <row r="255" spans="1:16" ht="15.95" customHeight="1" x14ac:dyDescent="0.25">
      <c r="A255" s="88">
        <v>256</v>
      </c>
      <c r="B255" s="15" t="s">
        <v>731</v>
      </c>
      <c r="C255" s="20" t="s">
        <v>1182</v>
      </c>
      <c r="D255" s="21" t="s">
        <v>357</v>
      </c>
      <c r="E255" s="21" t="s">
        <v>355</v>
      </c>
      <c r="F255" s="16">
        <v>1</v>
      </c>
      <c r="G255" s="16">
        <v>0</v>
      </c>
      <c r="H255" s="16">
        <v>24</v>
      </c>
      <c r="I255" s="16">
        <v>1</v>
      </c>
      <c r="J255" s="16"/>
      <c r="K255" s="16">
        <v>1</v>
      </c>
      <c r="L255" s="16">
        <v>0</v>
      </c>
      <c r="M255" s="17">
        <v>1</v>
      </c>
      <c r="N255" s="16">
        <v>5</v>
      </c>
      <c r="O255" s="16">
        <v>0</v>
      </c>
      <c r="P255" s="89">
        <v>1</v>
      </c>
    </row>
    <row r="256" spans="1:16" ht="15.95" customHeight="1" x14ac:dyDescent="0.25">
      <c r="A256" s="88">
        <v>258</v>
      </c>
      <c r="B256" s="15" t="s">
        <v>732</v>
      </c>
      <c r="C256" s="20" t="s">
        <v>1183</v>
      </c>
      <c r="D256" s="21" t="s">
        <v>923</v>
      </c>
      <c r="E256" s="21" t="s">
        <v>207</v>
      </c>
      <c r="F256" s="16">
        <v>1</v>
      </c>
      <c r="G256" s="16">
        <v>2</v>
      </c>
      <c r="H256" s="16">
        <v>72</v>
      </c>
      <c r="I256" s="16">
        <v>0</v>
      </c>
      <c r="J256" s="16"/>
      <c r="K256" s="16">
        <v>1</v>
      </c>
      <c r="L256" s="16">
        <v>3</v>
      </c>
      <c r="M256" s="17">
        <v>1</v>
      </c>
      <c r="N256" s="16">
        <v>20</v>
      </c>
      <c r="O256" s="16">
        <v>1</v>
      </c>
      <c r="P256" s="89">
        <v>1</v>
      </c>
    </row>
    <row r="257" spans="1:16" ht="15.95" customHeight="1" x14ac:dyDescent="0.25">
      <c r="A257" s="88">
        <v>259</v>
      </c>
      <c r="B257" s="15" t="s">
        <v>602</v>
      </c>
      <c r="C257" s="20" t="s">
        <v>603</v>
      </c>
      <c r="D257" s="21" t="s">
        <v>602</v>
      </c>
      <c r="E257" s="21" t="s">
        <v>336</v>
      </c>
      <c r="F257" s="16">
        <v>1</v>
      </c>
      <c r="G257" s="16">
        <v>0</v>
      </c>
      <c r="H257" s="16">
        <v>192</v>
      </c>
      <c r="I257" s="16">
        <v>1</v>
      </c>
      <c r="J257" s="16"/>
      <c r="K257" s="16">
        <v>1</v>
      </c>
      <c r="L257" s="16">
        <v>1</v>
      </c>
      <c r="M257" s="17">
        <v>0</v>
      </c>
      <c r="N257" s="16">
        <v>5</v>
      </c>
      <c r="O257" s="16">
        <v>0</v>
      </c>
      <c r="P257" s="89">
        <v>1</v>
      </c>
    </row>
    <row r="258" spans="1:16" ht="15.95" customHeight="1" x14ac:dyDescent="0.25">
      <c r="A258" s="88">
        <v>266</v>
      </c>
      <c r="B258" s="15" t="s">
        <v>733</v>
      </c>
      <c r="C258" s="20" t="s">
        <v>1184</v>
      </c>
      <c r="D258" s="21" t="s">
        <v>243</v>
      </c>
      <c r="E258" s="21" t="s">
        <v>227</v>
      </c>
      <c r="F258" s="16">
        <v>1</v>
      </c>
      <c r="G258" s="16">
        <v>3</v>
      </c>
      <c r="H258" s="16">
        <v>48</v>
      </c>
      <c r="I258" s="16">
        <v>4</v>
      </c>
      <c r="J258" s="16"/>
      <c r="K258" s="16">
        <v>1</v>
      </c>
      <c r="L258" s="16">
        <v>4</v>
      </c>
      <c r="M258" s="17">
        <v>2</v>
      </c>
      <c r="N258" s="16">
        <v>25</v>
      </c>
      <c r="O258" s="16">
        <v>2</v>
      </c>
      <c r="P258" s="89">
        <v>1</v>
      </c>
    </row>
    <row r="259" spans="1:16" ht="15.95" customHeight="1" x14ac:dyDescent="0.25">
      <c r="A259" s="88">
        <v>268</v>
      </c>
      <c r="B259" s="15" t="s">
        <v>433</v>
      </c>
      <c r="C259" s="20" t="s">
        <v>1185</v>
      </c>
      <c r="D259" s="21" t="s">
        <v>434</v>
      </c>
      <c r="E259" s="21" t="s">
        <v>951</v>
      </c>
      <c r="F259" s="16">
        <v>1</v>
      </c>
      <c r="G259" s="16">
        <v>4</v>
      </c>
      <c r="H259" s="16">
        <v>374</v>
      </c>
      <c r="I259" s="16">
        <v>5</v>
      </c>
      <c r="J259" s="16"/>
      <c r="K259" s="16">
        <v>1</v>
      </c>
      <c r="L259" s="16">
        <v>8</v>
      </c>
      <c r="M259" s="17">
        <v>3</v>
      </c>
      <c r="N259" s="16">
        <v>29</v>
      </c>
      <c r="O259" s="16">
        <v>1</v>
      </c>
      <c r="P259" s="89">
        <v>1</v>
      </c>
    </row>
    <row r="260" spans="1:16" ht="15.95" customHeight="1" x14ac:dyDescent="0.25">
      <c r="A260" s="88">
        <v>270</v>
      </c>
      <c r="B260" s="15" t="s">
        <v>734</v>
      </c>
      <c r="C260" s="20" t="s">
        <v>1186</v>
      </c>
      <c r="D260" s="21" t="s">
        <v>426</v>
      </c>
      <c r="E260" s="21" t="s">
        <v>951</v>
      </c>
      <c r="F260" s="16">
        <v>1</v>
      </c>
      <c r="G260" s="16">
        <v>0</v>
      </c>
      <c r="H260" s="16">
        <v>48</v>
      </c>
      <c r="I260" s="16">
        <v>1</v>
      </c>
      <c r="J260" s="16"/>
      <c r="K260" s="16">
        <v>1</v>
      </c>
      <c r="L260" s="16">
        <v>1</v>
      </c>
      <c r="M260" s="17">
        <v>0</v>
      </c>
      <c r="N260" s="16">
        <v>7</v>
      </c>
      <c r="O260" s="16">
        <v>1</v>
      </c>
      <c r="P260" s="89">
        <v>1</v>
      </c>
    </row>
    <row r="261" spans="1:16" ht="15.95" customHeight="1" x14ac:dyDescent="0.25">
      <c r="A261" s="88">
        <v>271</v>
      </c>
      <c r="B261" s="15" t="s">
        <v>735</v>
      </c>
      <c r="C261" s="22" t="s">
        <v>1187</v>
      </c>
      <c r="D261" s="21" t="s">
        <v>90</v>
      </c>
      <c r="E261" s="21" t="s">
        <v>88</v>
      </c>
      <c r="F261" s="16">
        <v>1</v>
      </c>
      <c r="G261" s="16">
        <v>0</v>
      </c>
      <c r="H261" s="16">
        <v>96</v>
      </c>
      <c r="I261" s="16">
        <v>1</v>
      </c>
      <c r="J261" s="16"/>
      <c r="K261" s="16">
        <v>1</v>
      </c>
      <c r="L261" s="16">
        <v>1</v>
      </c>
      <c r="M261" s="17">
        <v>1</v>
      </c>
      <c r="N261" s="16">
        <v>11</v>
      </c>
      <c r="O261" s="16">
        <v>0</v>
      </c>
      <c r="P261" s="89">
        <v>1</v>
      </c>
    </row>
    <row r="262" spans="1:16" ht="15.95" customHeight="1" x14ac:dyDescent="0.25">
      <c r="A262" s="88">
        <v>272</v>
      </c>
      <c r="B262" s="15" t="s">
        <v>736</v>
      </c>
      <c r="C262" s="20" t="s">
        <v>613</v>
      </c>
      <c r="D262" s="21" t="s">
        <v>90</v>
      </c>
      <c r="E262" s="21" t="s">
        <v>88</v>
      </c>
      <c r="F262" s="16">
        <v>1</v>
      </c>
      <c r="G262" s="16">
        <v>1</v>
      </c>
      <c r="H262" s="16">
        <v>48</v>
      </c>
      <c r="I262" s="16">
        <v>2</v>
      </c>
      <c r="J262" s="16"/>
      <c r="K262" s="16">
        <v>1</v>
      </c>
      <c r="L262" s="16">
        <v>2</v>
      </c>
      <c r="M262" s="17">
        <v>0</v>
      </c>
      <c r="N262" s="16">
        <v>20</v>
      </c>
      <c r="O262" s="16">
        <v>1</v>
      </c>
      <c r="P262" s="89">
        <v>1</v>
      </c>
    </row>
    <row r="263" spans="1:16" ht="15.95" customHeight="1" x14ac:dyDescent="0.25">
      <c r="A263" s="88">
        <v>273</v>
      </c>
      <c r="B263" s="15" t="s">
        <v>614</v>
      </c>
      <c r="C263" s="20" t="s">
        <v>1188</v>
      </c>
      <c r="D263" s="21" t="s">
        <v>90</v>
      </c>
      <c r="E263" s="21" t="s">
        <v>88</v>
      </c>
      <c r="F263" s="16">
        <v>1</v>
      </c>
      <c r="G263" s="16">
        <v>1</v>
      </c>
      <c r="H263" s="16">
        <v>0</v>
      </c>
      <c r="I263" s="16">
        <v>2</v>
      </c>
      <c r="J263" s="16"/>
      <c r="K263" s="16">
        <v>1</v>
      </c>
      <c r="L263" s="16">
        <v>3</v>
      </c>
      <c r="M263" s="17">
        <v>2</v>
      </c>
      <c r="N263" s="16">
        <v>16</v>
      </c>
      <c r="O263" s="16">
        <v>1</v>
      </c>
      <c r="P263" s="89">
        <v>1</v>
      </c>
    </row>
    <row r="264" spans="1:16" ht="15.95" customHeight="1" thickBot="1" x14ac:dyDescent="0.3">
      <c r="A264" s="126">
        <v>274</v>
      </c>
      <c r="B264" s="127" t="s">
        <v>737</v>
      </c>
      <c r="C264" s="128" t="s">
        <v>1189</v>
      </c>
      <c r="D264" s="129" t="s">
        <v>617</v>
      </c>
      <c r="E264" s="129" t="s">
        <v>88</v>
      </c>
      <c r="F264" s="130">
        <v>1</v>
      </c>
      <c r="G264" s="130">
        <v>0</v>
      </c>
      <c r="H264" s="130">
        <v>0</v>
      </c>
      <c r="I264" s="130">
        <v>1</v>
      </c>
      <c r="J264" s="130"/>
      <c r="K264" s="130">
        <v>1</v>
      </c>
      <c r="L264" s="130">
        <v>2</v>
      </c>
      <c r="M264" s="131">
        <v>1</v>
      </c>
      <c r="N264" s="130">
        <v>4</v>
      </c>
      <c r="O264" s="130">
        <v>0</v>
      </c>
      <c r="P264" s="132">
        <v>1</v>
      </c>
    </row>
    <row r="265" spans="1:16" ht="15.95" customHeight="1" x14ac:dyDescent="0.25">
      <c r="A265" s="83">
        <v>275</v>
      </c>
      <c r="B265" s="84" t="s">
        <v>738</v>
      </c>
      <c r="C265" s="85" t="s">
        <v>1190</v>
      </c>
      <c r="D265" s="86" t="s">
        <v>1137</v>
      </c>
      <c r="E265" s="86" t="s">
        <v>479</v>
      </c>
      <c r="F265" s="175">
        <v>1</v>
      </c>
      <c r="G265" s="175">
        <v>3</v>
      </c>
      <c r="H265" s="175">
        <v>264</v>
      </c>
      <c r="I265" s="175">
        <v>4</v>
      </c>
      <c r="J265" s="87"/>
      <c r="K265" s="175">
        <v>1</v>
      </c>
      <c r="L265" s="175">
        <v>4</v>
      </c>
      <c r="M265" s="177">
        <v>2</v>
      </c>
      <c r="N265" s="175">
        <v>42</v>
      </c>
      <c r="O265" s="175">
        <v>2</v>
      </c>
      <c r="P265" s="179">
        <v>1</v>
      </c>
    </row>
    <row r="266" spans="1:16" ht="15.95" customHeight="1" thickBot="1" x14ac:dyDescent="0.3">
      <c r="A266" s="105" t="s">
        <v>1364</v>
      </c>
      <c r="B266" s="106" t="s">
        <v>1365</v>
      </c>
      <c r="C266" s="107" t="s">
        <v>1190</v>
      </c>
      <c r="D266" s="108" t="s">
        <v>1137</v>
      </c>
      <c r="E266" s="108" t="s">
        <v>479</v>
      </c>
      <c r="F266" s="176"/>
      <c r="G266" s="176"/>
      <c r="H266" s="176"/>
      <c r="I266" s="176"/>
      <c r="J266" s="140"/>
      <c r="K266" s="176"/>
      <c r="L266" s="176"/>
      <c r="M266" s="178"/>
      <c r="N266" s="176"/>
      <c r="O266" s="176"/>
      <c r="P266" s="180"/>
    </row>
    <row r="267" spans="1:16" ht="15.95" customHeight="1" x14ac:dyDescent="0.25">
      <c r="A267" s="121">
        <v>277</v>
      </c>
      <c r="B267" s="122" t="s">
        <v>621</v>
      </c>
      <c r="C267" s="111" t="s">
        <v>622</v>
      </c>
      <c r="D267" s="112" t="s">
        <v>343</v>
      </c>
      <c r="E267" s="112" t="s">
        <v>336</v>
      </c>
      <c r="F267" s="123">
        <v>1</v>
      </c>
      <c r="G267" s="123">
        <v>1</v>
      </c>
      <c r="H267" s="123">
        <v>24</v>
      </c>
      <c r="I267" s="123">
        <v>2</v>
      </c>
      <c r="J267" s="123"/>
      <c r="K267" s="123">
        <v>1</v>
      </c>
      <c r="L267" s="123">
        <v>2</v>
      </c>
      <c r="M267" s="124">
        <v>2</v>
      </c>
      <c r="N267" s="123">
        <v>27</v>
      </c>
      <c r="O267" s="123">
        <v>0</v>
      </c>
      <c r="P267" s="125">
        <v>1</v>
      </c>
    </row>
    <row r="268" spans="1:16" ht="15.95" customHeight="1" x14ac:dyDescent="0.25">
      <c r="A268" s="88">
        <v>279</v>
      </c>
      <c r="B268" s="15" t="s">
        <v>739</v>
      </c>
      <c r="C268" s="20" t="s">
        <v>1191</v>
      </c>
      <c r="D268" s="21" t="s">
        <v>343</v>
      </c>
      <c r="E268" s="21" t="s">
        <v>336</v>
      </c>
      <c r="F268" s="16">
        <v>1</v>
      </c>
      <c r="G268" s="16">
        <v>1</v>
      </c>
      <c r="H268" s="16">
        <v>0</v>
      </c>
      <c r="I268" s="16">
        <v>2</v>
      </c>
      <c r="J268" s="16"/>
      <c r="K268" s="16">
        <v>1</v>
      </c>
      <c r="L268" s="16">
        <v>2</v>
      </c>
      <c r="M268" s="17">
        <v>1</v>
      </c>
      <c r="N268" s="16">
        <v>11</v>
      </c>
      <c r="O268" s="16">
        <v>0</v>
      </c>
      <c r="P268" s="89">
        <v>1</v>
      </c>
    </row>
    <row r="269" spans="1:16" ht="15.95" customHeight="1" x14ac:dyDescent="0.25">
      <c r="A269" s="88">
        <v>281</v>
      </c>
      <c r="B269" s="15" t="s">
        <v>625</v>
      </c>
      <c r="C269" s="20" t="s">
        <v>1192</v>
      </c>
      <c r="D269" s="21" t="s">
        <v>626</v>
      </c>
      <c r="E269" s="21" t="s">
        <v>207</v>
      </c>
      <c r="F269" s="16">
        <v>1</v>
      </c>
      <c r="G269" s="16">
        <v>0</v>
      </c>
      <c r="H269" s="16">
        <v>240</v>
      </c>
      <c r="I269" s="16">
        <v>1</v>
      </c>
      <c r="J269" s="16"/>
      <c r="K269" s="16">
        <v>1</v>
      </c>
      <c r="L269" s="16">
        <v>1</v>
      </c>
      <c r="M269" s="17">
        <v>0</v>
      </c>
      <c r="N269" s="16">
        <v>10</v>
      </c>
      <c r="O269" s="16">
        <v>1</v>
      </c>
      <c r="P269" s="89">
        <v>1</v>
      </c>
    </row>
    <row r="270" spans="1:16" ht="15.95" customHeight="1" x14ac:dyDescent="0.25">
      <c r="A270" s="88">
        <v>282</v>
      </c>
      <c r="B270" s="15" t="s">
        <v>628</v>
      </c>
      <c r="C270" s="20" t="s">
        <v>1193</v>
      </c>
      <c r="D270" s="21" t="s">
        <v>629</v>
      </c>
      <c r="E270" s="21" t="s">
        <v>207</v>
      </c>
      <c r="F270" s="16">
        <v>1</v>
      </c>
      <c r="G270" s="16">
        <v>0</v>
      </c>
      <c r="H270" s="16">
        <v>24</v>
      </c>
      <c r="I270" s="16">
        <v>1</v>
      </c>
      <c r="J270" s="16"/>
      <c r="K270" s="16">
        <v>1</v>
      </c>
      <c r="L270" s="16">
        <v>1</v>
      </c>
      <c r="M270" s="17">
        <v>0</v>
      </c>
      <c r="N270" s="16">
        <v>9</v>
      </c>
      <c r="O270" s="16">
        <v>1</v>
      </c>
      <c r="P270" s="89">
        <v>1</v>
      </c>
    </row>
    <row r="271" spans="1:16" ht="15.95" customHeight="1" x14ac:dyDescent="0.25">
      <c r="A271" s="88">
        <v>283</v>
      </c>
      <c r="B271" s="15" t="s">
        <v>631</v>
      </c>
      <c r="C271" s="20" t="s">
        <v>1194</v>
      </c>
      <c r="D271" s="21" t="s">
        <v>632</v>
      </c>
      <c r="E271" s="21" t="s">
        <v>207</v>
      </c>
      <c r="F271" s="16">
        <v>1</v>
      </c>
      <c r="G271" s="16">
        <v>0</v>
      </c>
      <c r="H271" s="16">
        <v>48</v>
      </c>
      <c r="I271" s="16">
        <v>1</v>
      </c>
      <c r="J271" s="16"/>
      <c r="K271" s="16">
        <v>1</v>
      </c>
      <c r="L271" s="16">
        <v>1</v>
      </c>
      <c r="M271" s="17">
        <v>0</v>
      </c>
      <c r="N271" s="16">
        <v>10</v>
      </c>
      <c r="O271" s="16">
        <v>1</v>
      </c>
      <c r="P271" s="89">
        <v>1</v>
      </c>
    </row>
    <row r="272" spans="1:16" ht="15.95" customHeight="1" x14ac:dyDescent="0.25">
      <c r="A272" s="88">
        <v>284</v>
      </c>
      <c r="B272" s="15" t="s">
        <v>634</v>
      </c>
      <c r="C272" s="20" t="s">
        <v>1195</v>
      </c>
      <c r="D272" s="21" t="s">
        <v>635</v>
      </c>
      <c r="E272" s="21" t="s">
        <v>207</v>
      </c>
      <c r="F272" s="16">
        <v>1</v>
      </c>
      <c r="G272" s="16">
        <v>0</v>
      </c>
      <c r="H272" s="16">
        <v>72</v>
      </c>
      <c r="I272" s="16">
        <v>1</v>
      </c>
      <c r="J272" s="16"/>
      <c r="K272" s="16">
        <v>1</v>
      </c>
      <c r="L272" s="16">
        <v>1</v>
      </c>
      <c r="M272" s="17">
        <v>0</v>
      </c>
      <c r="N272" s="16">
        <v>10</v>
      </c>
      <c r="O272" s="16">
        <v>1</v>
      </c>
      <c r="P272" s="89">
        <v>1</v>
      </c>
    </row>
    <row r="273" spans="1:16" ht="15.95" customHeight="1" x14ac:dyDescent="0.25">
      <c r="A273" s="88">
        <v>285</v>
      </c>
      <c r="B273" s="15" t="s">
        <v>637</v>
      </c>
      <c r="C273" s="20" t="s">
        <v>1196</v>
      </c>
      <c r="D273" s="21" t="s">
        <v>1197</v>
      </c>
      <c r="E273" s="21" t="s">
        <v>207</v>
      </c>
      <c r="F273" s="16">
        <v>1</v>
      </c>
      <c r="G273" s="16">
        <v>0</v>
      </c>
      <c r="H273" s="16">
        <v>96</v>
      </c>
      <c r="I273" s="16">
        <v>1</v>
      </c>
      <c r="J273" s="16"/>
      <c r="K273" s="16">
        <v>1</v>
      </c>
      <c r="L273" s="16">
        <v>1</v>
      </c>
      <c r="M273" s="17">
        <v>0</v>
      </c>
      <c r="N273" s="16">
        <v>10</v>
      </c>
      <c r="O273" s="16">
        <v>1</v>
      </c>
      <c r="P273" s="89">
        <v>1</v>
      </c>
    </row>
    <row r="274" spans="1:16" ht="15.95" customHeight="1" x14ac:dyDescent="0.25">
      <c r="A274" s="88">
        <v>286</v>
      </c>
      <c r="B274" s="15" t="s">
        <v>641</v>
      </c>
      <c r="C274" s="20" t="s">
        <v>1198</v>
      </c>
      <c r="D274" s="21" t="s">
        <v>641</v>
      </c>
      <c r="E274" s="21" t="s">
        <v>456</v>
      </c>
      <c r="F274" s="16">
        <v>1</v>
      </c>
      <c r="G274" s="16">
        <v>3</v>
      </c>
      <c r="H274" s="16">
        <v>192</v>
      </c>
      <c r="I274" s="16">
        <v>0</v>
      </c>
      <c r="J274" s="16"/>
      <c r="K274" s="16">
        <v>1</v>
      </c>
      <c r="L274" s="16">
        <v>2</v>
      </c>
      <c r="M274" s="17">
        <v>0</v>
      </c>
      <c r="N274" s="16">
        <v>12</v>
      </c>
      <c r="O274" s="16">
        <v>5</v>
      </c>
      <c r="P274" s="89">
        <v>1</v>
      </c>
    </row>
    <row r="275" spans="1:16" ht="15.95" customHeight="1" x14ac:dyDescent="0.25">
      <c r="A275" s="88">
        <v>287</v>
      </c>
      <c r="B275" s="15" t="s">
        <v>740</v>
      </c>
      <c r="C275" s="20" t="s">
        <v>1199</v>
      </c>
      <c r="D275" s="21" t="s">
        <v>90</v>
      </c>
      <c r="E275" s="21" t="s">
        <v>88</v>
      </c>
      <c r="F275" s="16">
        <v>1</v>
      </c>
      <c r="G275" s="16">
        <v>0</v>
      </c>
      <c r="H275" s="16">
        <v>120</v>
      </c>
      <c r="I275" s="16">
        <v>1</v>
      </c>
      <c r="J275" s="16"/>
      <c r="K275" s="16">
        <v>1</v>
      </c>
      <c r="L275" s="16">
        <v>1</v>
      </c>
      <c r="M275" s="17">
        <v>1</v>
      </c>
      <c r="N275" s="16">
        <v>18</v>
      </c>
      <c r="O275" s="16">
        <v>0</v>
      </c>
      <c r="P275" s="89">
        <v>1</v>
      </c>
    </row>
    <row r="276" spans="1:16" ht="15.95" customHeight="1" x14ac:dyDescent="0.25">
      <c r="A276" s="88">
        <v>288</v>
      </c>
      <c r="B276" s="15" t="s">
        <v>741</v>
      </c>
      <c r="C276" s="20" t="s">
        <v>1200</v>
      </c>
      <c r="D276" s="21" t="s">
        <v>90</v>
      </c>
      <c r="E276" s="21" t="s">
        <v>88</v>
      </c>
      <c r="F276" s="16">
        <v>1</v>
      </c>
      <c r="G276" s="16">
        <v>0</v>
      </c>
      <c r="H276" s="16">
        <v>288</v>
      </c>
      <c r="I276" s="16">
        <v>1</v>
      </c>
      <c r="J276" s="16"/>
      <c r="K276" s="16">
        <v>1</v>
      </c>
      <c r="L276" s="16">
        <v>2</v>
      </c>
      <c r="M276" s="17">
        <v>0</v>
      </c>
      <c r="N276" s="16">
        <v>8</v>
      </c>
      <c r="O276" s="16">
        <v>0</v>
      </c>
      <c r="P276" s="89">
        <v>1</v>
      </c>
    </row>
    <row r="277" spans="1:16" ht="15.95" customHeight="1" x14ac:dyDescent="0.25">
      <c r="A277" s="88">
        <v>289</v>
      </c>
      <c r="B277" s="15" t="s">
        <v>742</v>
      </c>
      <c r="C277" s="20" t="s">
        <v>1201</v>
      </c>
      <c r="D277" s="21" t="s">
        <v>90</v>
      </c>
      <c r="E277" s="21" t="s">
        <v>88</v>
      </c>
      <c r="F277" s="16">
        <v>1</v>
      </c>
      <c r="G277" s="16">
        <v>0</v>
      </c>
      <c r="H277" s="16">
        <v>144</v>
      </c>
      <c r="I277" s="16">
        <v>1</v>
      </c>
      <c r="J277" s="16"/>
      <c r="K277" s="16">
        <v>1</v>
      </c>
      <c r="L277" s="16">
        <v>2</v>
      </c>
      <c r="M277" s="17">
        <v>0</v>
      </c>
      <c r="N277" s="16">
        <v>5</v>
      </c>
      <c r="O277" s="16">
        <v>0</v>
      </c>
      <c r="P277" s="89">
        <v>1</v>
      </c>
    </row>
    <row r="278" spans="1:16" ht="15.95" customHeight="1" x14ac:dyDescent="0.25">
      <c r="A278" s="88">
        <v>290</v>
      </c>
      <c r="B278" s="15" t="s">
        <v>743</v>
      </c>
      <c r="C278" s="20" t="s">
        <v>1202</v>
      </c>
      <c r="D278" s="21" t="s">
        <v>90</v>
      </c>
      <c r="E278" s="21" t="s">
        <v>88</v>
      </c>
      <c r="F278" s="16">
        <v>1</v>
      </c>
      <c r="G278" s="16">
        <v>0</v>
      </c>
      <c r="H278" s="16">
        <v>120</v>
      </c>
      <c r="I278" s="16">
        <v>1</v>
      </c>
      <c r="J278" s="16"/>
      <c r="K278" s="16">
        <v>1</v>
      </c>
      <c r="L278" s="16">
        <v>1</v>
      </c>
      <c r="M278" s="17">
        <v>0</v>
      </c>
      <c r="N278" s="16">
        <v>9</v>
      </c>
      <c r="O278" s="16">
        <v>0</v>
      </c>
      <c r="P278" s="89">
        <v>1</v>
      </c>
    </row>
    <row r="279" spans="1:16" ht="15.95" customHeight="1" x14ac:dyDescent="0.25">
      <c r="A279" s="88">
        <v>291</v>
      </c>
      <c r="B279" s="15" t="s">
        <v>744</v>
      </c>
      <c r="C279" s="20" t="s">
        <v>653</v>
      </c>
      <c r="D279" s="21" t="s">
        <v>1203</v>
      </c>
      <c r="E279" s="21" t="s">
        <v>321</v>
      </c>
      <c r="F279" s="16">
        <v>1</v>
      </c>
      <c r="G279" s="16">
        <v>1</v>
      </c>
      <c r="H279" s="16">
        <v>48</v>
      </c>
      <c r="I279" s="16">
        <v>2</v>
      </c>
      <c r="J279" s="16"/>
      <c r="K279" s="16">
        <v>1</v>
      </c>
      <c r="L279" s="16">
        <v>0</v>
      </c>
      <c r="M279" s="17">
        <v>2</v>
      </c>
      <c r="N279" s="16">
        <v>8</v>
      </c>
      <c r="O279" s="16">
        <v>1</v>
      </c>
      <c r="P279" s="89">
        <v>1</v>
      </c>
    </row>
    <row r="280" spans="1:16" ht="15.95" customHeight="1" x14ac:dyDescent="0.25">
      <c r="A280" s="88">
        <v>292</v>
      </c>
      <c r="B280" s="15" t="s">
        <v>896</v>
      </c>
      <c r="C280" s="20" t="s">
        <v>1204</v>
      </c>
      <c r="D280" s="21" t="s">
        <v>319</v>
      </c>
      <c r="E280" s="21" t="s">
        <v>312</v>
      </c>
      <c r="F280" s="16">
        <v>1</v>
      </c>
      <c r="G280" s="16">
        <v>0</v>
      </c>
      <c r="H280" s="16">
        <v>32</v>
      </c>
      <c r="I280" s="16">
        <v>1</v>
      </c>
      <c r="J280" s="16"/>
      <c r="K280" s="16">
        <v>1</v>
      </c>
      <c r="L280" s="16">
        <v>1</v>
      </c>
      <c r="M280" s="17">
        <v>0</v>
      </c>
      <c r="N280" s="16">
        <v>10</v>
      </c>
      <c r="O280" s="16">
        <v>1</v>
      </c>
      <c r="P280" s="89">
        <v>1</v>
      </c>
    </row>
    <row r="281" spans="1:16" ht="15.95" customHeight="1" x14ac:dyDescent="0.25">
      <c r="A281" s="88">
        <v>294</v>
      </c>
      <c r="B281" s="15" t="s">
        <v>745</v>
      </c>
      <c r="C281" s="20" t="s">
        <v>1205</v>
      </c>
      <c r="D281" s="21" t="s">
        <v>952</v>
      </c>
      <c r="E281" s="21" t="s">
        <v>45</v>
      </c>
      <c r="F281" s="16">
        <v>1</v>
      </c>
      <c r="G281" s="16">
        <v>0</v>
      </c>
      <c r="H281" s="16">
        <v>48</v>
      </c>
      <c r="I281" s="16">
        <v>1</v>
      </c>
      <c r="J281" s="16"/>
      <c r="K281" s="16">
        <v>1</v>
      </c>
      <c r="L281" s="16">
        <v>0</v>
      </c>
      <c r="M281" s="17">
        <v>1</v>
      </c>
      <c r="N281" s="16">
        <v>1</v>
      </c>
      <c r="O281" s="16">
        <v>0</v>
      </c>
      <c r="P281" s="89">
        <v>1</v>
      </c>
    </row>
    <row r="282" spans="1:16" ht="15.95" customHeight="1" x14ac:dyDescent="0.25">
      <c r="A282" s="88">
        <v>295</v>
      </c>
      <c r="B282" s="15" t="s">
        <v>746</v>
      </c>
      <c r="C282" s="20" t="s">
        <v>1206</v>
      </c>
      <c r="D282" s="21" t="s">
        <v>51</v>
      </c>
      <c r="E282" s="21" t="s">
        <v>48</v>
      </c>
      <c r="F282" s="16">
        <v>1</v>
      </c>
      <c r="G282" s="16">
        <v>1</v>
      </c>
      <c r="H282" s="16">
        <v>48</v>
      </c>
      <c r="I282" s="16">
        <v>0</v>
      </c>
      <c r="J282" s="16"/>
      <c r="K282" s="16">
        <v>1</v>
      </c>
      <c r="L282" s="16">
        <v>4</v>
      </c>
      <c r="M282" s="17">
        <v>2</v>
      </c>
      <c r="N282" s="16">
        <v>19</v>
      </c>
      <c r="O282" s="16">
        <v>4</v>
      </c>
      <c r="P282" s="89">
        <v>1</v>
      </c>
    </row>
    <row r="283" spans="1:16" ht="15.95" customHeight="1" x14ac:dyDescent="0.25">
      <c r="A283" s="88">
        <v>296</v>
      </c>
      <c r="B283" s="15" t="s">
        <v>928</v>
      </c>
      <c r="C283" s="20" t="s">
        <v>1207</v>
      </c>
      <c r="D283" s="21" t="s">
        <v>169</v>
      </c>
      <c r="E283" s="21" t="s">
        <v>153</v>
      </c>
      <c r="F283" s="16">
        <v>1</v>
      </c>
      <c r="G283" s="16">
        <v>0</v>
      </c>
      <c r="H283" s="16">
        <v>18</v>
      </c>
      <c r="I283" s="16">
        <v>1</v>
      </c>
      <c r="J283" s="16"/>
      <c r="K283" s="16">
        <v>1</v>
      </c>
      <c r="L283" s="16">
        <v>2</v>
      </c>
      <c r="M283" s="17">
        <v>0</v>
      </c>
      <c r="N283" s="16">
        <v>26</v>
      </c>
      <c r="O283" s="16">
        <v>2</v>
      </c>
      <c r="P283" s="89">
        <v>1</v>
      </c>
    </row>
    <row r="284" spans="1:16" ht="15.95" customHeight="1" x14ac:dyDescent="0.25">
      <c r="A284" s="88">
        <v>297</v>
      </c>
      <c r="B284" s="15" t="s">
        <v>929</v>
      </c>
      <c r="C284" s="20" t="s">
        <v>1208</v>
      </c>
      <c r="D284" s="21" t="s">
        <v>90</v>
      </c>
      <c r="E284" s="21" t="s">
        <v>88</v>
      </c>
      <c r="F284" s="16">
        <v>1</v>
      </c>
      <c r="G284" s="16">
        <v>0</v>
      </c>
      <c r="H284" s="16">
        <v>126</v>
      </c>
      <c r="I284" s="16">
        <v>1</v>
      </c>
      <c r="J284" s="16"/>
      <c r="K284" s="16">
        <v>1</v>
      </c>
      <c r="L284" s="16">
        <v>3</v>
      </c>
      <c r="M284" s="17">
        <v>0</v>
      </c>
      <c r="N284" s="16">
        <v>13</v>
      </c>
      <c r="O284" s="16">
        <v>0</v>
      </c>
      <c r="P284" s="89">
        <v>1</v>
      </c>
    </row>
    <row r="285" spans="1:16" ht="15.95" customHeight="1" x14ac:dyDescent="0.25">
      <c r="A285" s="88">
        <v>298</v>
      </c>
      <c r="B285" s="15" t="s">
        <v>930</v>
      </c>
      <c r="C285" s="20" t="s">
        <v>1209</v>
      </c>
      <c r="D285" s="21" t="s">
        <v>90</v>
      </c>
      <c r="E285" s="21" t="s">
        <v>88</v>
      </c>
      <c r="F285" s="16">
        <v>1</v>
      </c>
      <c r="G285" s="16">
        <v>1</v>
      </c>
      <c r="H285" s="16">
        <v>227</v>
      </c>
      <c r="I285" s="16">
        <v>2</v>
      </c>
      <c r="J285" s="16"/>
      <c r="K285" s="16">
        <v>1</v>
      </c>
      <c r="L285" s="16">
        <v>5</v>
      </c>
      <c r="M285" s="17">
        <v>0</v>
      </c>
      <c r="N285" s="16">
        <v>20</v>
      </c>
      <c r="O285" s="16">
        <v>1</v>
      </c>
      <c r="P285" s="89">
        <v>1</v>
      </c>
    </row>
    <row r="286" spans="1:16" ht="15.95" customHeight="1" x14ac:dyDescent="0.25">
      <c r="A286" s="88">
        <v>300</v>
      </c>
      <c r="B286" s="15" t="s">
        <v>931</v>
      </c>
      <c r="C286" s="20" t="s">
        <v>1210</v>
      </c>
      <c r="D286" s="21" t="s">
        <v>196</v>
      </c>
      <c r="E286" s="21" t="s">
        <v>194</v>
      </c>
      <c r="F286" s="16">
        <v>1</v>
      </c>
      <c r="G286" s="16">
        <v>1</v>
      </c>
      <c r="H286" s="16">
        <v>198</v>
      </c>
      <c r="I286" s="16">
        <v>2</v>
      </c>
      <c r="J286" s="16"/>
      <c r="K286" s="16">
        <v>1</v>
      </c>
      <c r="L286" s="16">
        <v>4</v>
      </c>
      <c r="M286" s="17">
        <v>1</v>
      </c>
      <c r="N286" s="16">
        <v>15</v>
      </c>
      <c r="O286" s="16">
        <v>2</v>
      </c>
      <c r="P286" s="89">
        <v>1</v>
      </c>
    </row>
    <row r="287" spans="1:16" ht="15.95" customHeight="1" x14ac:dyDescent="0.25">
      <c r="A287" s="88">
        <v>301</v>
      </c>
      <c r="B287" s="15" t="s">
        <v>747</v>
      </c>
      <c r="C287" s="20" t="s">
        <v>1211</v>
      </c>
      <c r="D287" s="21" t="s">
        <v>343</v>
      </c>
      <c r="E287" s="21" t="s">
        <v>336</v>
      </c>
      <c r="F287" s="16">
        <v>1</v>
      </c>
      <c r="G287" s="16">
        <v>0</v>
      </c>
      <c r="H287" s="16">
        <v>48</v>
      </c>
      <c r="I287" s="16">
        <v>0</v>
      </c>
      <c r="J287" s="16"/>
      <c r="K287" s="16">
        <v>1</v>
      </c>
      <c r="L287" s="16">
        <v>3</v>
      </c>
      <c r="M287" s="17">
        <v>0</v>
      </c>
      <c r="N287" s="16">
        <v>14</v>
      </c>
      <c r="O287" s="16">
        <v>0</v>
      </c>
      <c r="P287" s="89">
        <v>1</v>
      </c>
    </row>
    <row r="288" spans="1:16" ht="15.95" customHeight="1" x14ac:dyDescent="0.25">
      <c r="A288" s="88">
        <v>302</v>
      </c>
      <c r="B288" s="15" t="s">
        <v>663</v>
      </c>
      <c r="C288" s="20" t="s">
        <v>1212</v>
      </c>
      <c r="D288" s="21" t="s">
        <v>663</v>
      </c>
      <c r="E288" s="21" t="s">
        <v>364</v>
      </c>
      <c r="F288" s="16">
        <v>1</v>
      </c>
      <c r="G288" s="16">
        <v>0</v>
      </c>
      <c r="H288" s="16">
        <v>48</v>
      </c>
      <c r="I288" s="16">
        <v>0</v>
      </c>
      <c r="J288" s="16"/>
      <c r="K288" s="16">
        <v>1</v>
      </c>
      <c r="L288" s="16">
        <v>2</v>
      </c>
      <c r="M288" s="17">
        <v>1</v>
      </c>
      <c r="N288" s="16">
        <v>16</v>
      </c>
      <c r="O288" s="16">
        <v>2</v>
      </c>
      <c r="P288" s="89">
        <v>1</v>
      </c>
    </row>
    <row r="289" spans="1:16" ht="15.95" customHeight="1" x14ac:dyDescent="0.25">
      <c r="A289" s="88">
        <v>303</v>
      </c>
      <c r="B289" s="15" t="s">
        <v>991</v>
      </c>
      <c r="C289" s="20" t="s">
        <v>1213</v>
      </c>
      <c r="D289" s="21" t="s">
        <v>90</v>
      </c>
      <c r="E289" s="21" t="s">
        <v>88</v>
      </c>
      <c r="F289" s="16">
        <v>1</v>
      </c>
      <c r="G289" s="16">
        <v>1</v>
      </c>
      <c r="H289" s="16">
        <v>339</v>
      </c>
      <c r="I289" s="16">
        <v>2</v>
      </c>
      <c r="J289" s="16"/>
      <c r="K289" s="16">
        <v>1</v>
      </c>
      <c r="L289" s="16">
        <v>8</v>
      </c>
      <c r="M289" s="17">
        <v>0</v>
      </c>
      <c r="N289" s="16">
        <v>22</v>
      </c>
      <c r="O289" s="16">
        <v>5</v>
      </c>
      <c r="P289" s="89">
        <v>1</v>
      </c>
    </row>
    <row r="290" spans="1:16" ht="15.95" customHeight="1" x14ac:dyDescent="0.25">
      <c r="A290" s="88">
        <v>305</v>
      </c>
      <c r="B290" s="15" t="s">
        <v>932</v>
      </c>
      <c r="C290" s="20" t="s">
        <v>1214</v>
      </c>
      <c r="D290" s="21" t="s">
        <v>952</v>
      </c>
      <c r="E290" s="21" t="s">
        <v>97</v>
      </c>
      <c r="F290" s="16">
        <v>1</v>
      </c>
      <c r="G290" s="16">
        <v>0</v>
      </c>
      <c r="H290" s="16">
        <v>30</v>
      </c>
      <c r="I290" s="16">
        <v>1</v>
      </c>
      <c r="J290" s="16"/>
      <c r="K290" s="16">
        <v>1</v>
      </c>
      <c r="L290" s="16">
        <v>2</v>
      </c>
      <c r="M290" s="17">
        <v>1</v>
      </c>
      <c r="N290" s="16">
        <v>7</v>
      </c>
      <c r="O290" s="16">
        <v>3</v>
      </c>
      <c r="P290" s="89">
        <v>1</v>
      </c>
    </row>
    <row r="291" spans="1:16" ht="15.95" customHeight="1" x14ac:dyDescent="0.25">
      <c r="A291" s="88">
        <v>306</v>
      </c>
      <c r="B291" s="15" t="s">
        <v>992</v>
      </c>
      <c r="C291" s="20" t="s">
        <v>1215</v>
      </c>
      <c r="D291" s="21" t="s">
        <v>447</v>
      </c>
      <c r="E291" s="21" t="s">
        <v>447</v>
      </c>
      <c r="F291" s="16">
        <v>1</v>
      </c>
      <c r="G291" s="16">
        <v>0</v>
      </c>
      <c r="H291" s="16">
        <v>12</v>
      </c>
      <c r="I291" s="16">
        <v>1</v>
      </c>
      <c r="J291" s="16"/>
      <c r="K291" s="16">
        <v>1</v>
      </c>
      <c r="L291" s="16">
        <v>0</v>
      </c>
      <c r="M291" s="17">
        <v>1</v>
      </c>
      <c r="N291" s="16">
        <v>2</v>
      </c>
      <c r="O291" s="16">
        <v>0</v>
      </c>
      <c r="P291" s="89">
        <v>1</v>
      </c>
    </row>
    <row r="292" spans="1:16" ht="15.95" customHeight="1" x14ac:dyDescent="0.25">
      <c r="A292" s="88">
        <v>310</v>
      </c>
      <c r="B292" s="15" t="s">
        <v>933</v>
      </c>
      <c r="C292" s="20" t="s">
        <v>1216</v>
      </c>
      <c r="D292" s="21" t="s">
        <v>903</v>
      </c>
      <c r="E292" s="21" t="s">
        <v>469</v>
      </c>
      <c r="F292" s="16">
        <v>1</v>
      </c>
      <c r="G292" s="16">
        <v>0</v>
      </c>
      <c r="H292" s="16">
        <v>25</v>
      </c>
      <c r="I292" s="16">
        <v>1</v>
      </c>
      <c r="J292" s="16"/>
      <c r="K292" s="16">
        <v>1</v>
      </c>
      <c r="L292" s="16">
        <v>1</v>
      </c>
      <c r="M292" s="17">
        <v>0</v>
      </c>
      <c r="N292" s="16">
        <v>5</v>
      </c>
      <c r="O292" s="16">
        <v>1</v>
      </c>
      <c r="P292" s="89">
        <v>1</v>
      </c>
    </row>
    <row r="293" spans="1:16" ht="15.95" customHeight="1" x14ac:dyDescent="0.25">
      <c r="A293" s="88">
        <v>312</v>
      </c>
      <c r="B293" s="15" t="s">
        <v>934</v>
      </c>
      <c r="C293" s="20" t="s">
        <v>1217</v>
      </c>
      <c r="D293" s="21" t="s">
        <v>366</v>
      </c>
      <c r="E293" s="21" t="s">
        <v>364</v>
      </c>
      <c r="F293" s="16">
        <v>1</v>
      </c>
      <c r="G293" s="16">
        <v>0</v>
      </c>
      <c r="H293" s="16">
        <v>108</v>
      </c>
      <c r="I293" s="16">
        <v>1</v>
      </c>
      <c r="J293" s="16"/>
      <c r="K293" s="16">
        <v>1</v>
      </c>
      <c r="L293" s="16">
        <v>2</v>
      </c>
      <c r="M293" s="17">
        <v>1</v>
      </c>
      <c r="N293" s="16">
        <v>9</v>
      </c>
      <c r="O293" s="16">
        <v>0</v>
      </c>
      <c r="P293" s="89">
        <v>1</v>
      </c>
    </row>
    <row r="294" spans="1:16" ht="15.95" customHeight="1" x14ac:dyDescent="0.25">
      <c r="A294" s="88">
        <v>313</v>
      </c>
      <c r="B294" s="15" t="s">
        <v>935</v>
      </c>
      <c r="C294" s="20" t="s">
        <v>1218</v>
      </c>
      <c r="D294" s="21" t="s">
        <v>447</v>
      </c>
      <c r="E294" s="21" t="s">
        <v>447</v>
      </c>
      <c r="F294" s="16">
        <v>1</v>
      </c>
      <c r="G294" s="16">
        <v>0</v>
      </c>
      <c r="H294" s="16">
        <v>68</v>
      </c>
      <c r="I294" s="16">
        <v>1</v>
      </c>
      <c r="J294" s="16"/>
      <c r="K294" s="16">
        <v>1</v>
      </c>
      <c r="L294" s="16">
        <v>2</v>
      </c>
      <c r="M294" s="17">
        <v>0</v>
      </c>
      <c r="N294" s="16">
        <v>5</v>
      </c>
      <c r="O294" s="16">
        <v>1</v>
      </c>
      <c r="P294" s="89">
        <v>1</v>
      </c>
    </row>
    <row r="295" spans="1:16" ht="15.95" customHeight="1" x14ac:dyDescent="0.25">
      <c r="A295" s="88">
        <v>314</v>
      </c>
      <c r="B295" s="15" t="s">
        <v>936</v>
      </c>
      <c r="C295" s="20" t="s">
        <v>1219</v>
      </c>
      <c r="D295" s="21" t="s">
        <v>953</v>
      </c>
      <c r="E295" s="21" t="s">
        <v>88</v>
      </c>
      <c r="F295" s="16">
        <v>1</v>
      </c>
      <c r="G295" s="16">
        <v>0</v>
      </c>
      <c r="H295" s="16">
        <v>62</v>
      </c>
      <c r="I295" s="16">
        <v>1</v>
      </c>
      <c r="J295" s="16"/>
      <c r="K295" s="16">
        <v>1</v>
      </c>
      <c r="L295" s="16">
        <v>3</v>
      </c>
      <c r="M295" s="17">
        <v>0</v>
      </c>
      <c r="N295" s="16">
        <v>16</v>
      </c>
      <c r="O295" s="16">
        <v>1</v>
      </c>
      <c r="P295" s="89">
        <v>1</v>
      </c>
    </row>
    <row r="296" spans="1:16" ht="15.95" customHeight="1" x14ac:dyDescent="0.25">
      <c r="A296" s="88">
        <v>315</v>
      </c>
      <c r="B296" s="15" t="s">
        <v>937</v>
      </c>
      <c r="C296" s="20" t="s">
        <v>1220</v>
      </c>
      <c r="D296" s="21" t="s">
        <v>445</v>
      </c>
      <c r="E296" s="21" t="s">
        <v>951</v>
      </c>
      <c r="F296" s="16">
        <v>1</v>
      </c>
      <c r="G296" s="16">
        <v>1</v>
      </c>
      <c r="H296" s="16">
        <v>144</v>
      </c>
      <c r="I296" s="16">
        <v>2</v>
      </c>
      <c r="J296" s="16"/>
      <c r="K296" s="16">
        <v>1</v>
      </c>
      <c r="L296" s="16">
        <v>3</v>
      </c>
      <c r="M296" s="17">
        <v>1</v>
      </c>
      <c r="N296" s="16">
        <v>7</v>
      </c>
      <c r="O296" s="16">
        <v>2</v>
      </c>
      <c r="P296" s="89">
        <v>1</v>
      </c>
    </row>
    <row r="297" spans="1:16" ht="15.95" customHeight="1" x14ac:dyDescent="0.25">
      <c r="A297" s="88">
        <v>316</v>
      </c>
      <c r="B297" s="15" t="s">
        <v>938</v>
      </c>
      <c r="C297" s="20" t="s">
        <v>1221</v>
      </c>
      <c r="D297" s="21" t="s">
        <v>442</v>
      </c>
      <c r="E297" s="21" t="s">
        <v>951</v>
      </c>
      <c r="F297" s="16">
        <v>1</v>
      </c>
      <c r="G297" s="16">
        <v>0</v>
      </c>
      <c r="H297" s="16">
        <v>48</v>
      </c>
      <c r="I297" s="16">
        <v>1</v>
      </c>
      <c r="J297" s="16"/>
      <c r="K297" s="16">
        <v>1</v>
      </c>
      <c r="L297" s="16">
        <v>1</v>
      </c>
      <c r="M297" s="17">
        <v>0</v>
      </c>
      <c r="N297" s="16">
        <v>7</v>
      </c>
      <c r="O297" s="16">
        <v>2</v>
      </c>
      <c r="P297" s="89">
        <v>1</v>
      </c>
    </row>
    <row r="298" spans="1:16" ht="15.95" customHeight="1" x14ac:dyDescent="0.25">
      <c r="A298" s="88">
        <v>330</v>
      </c>
      <c r="B298" s="15" t="s">
        <v>939</v>
      </c>
      <c r="C298" s="20" t="s">
        <v>1222</v>
      </c>
      <c r="D298" s="21" t="s">
        <v>351</v>
      </c>
      <c r="E298" s="21" t="s">
        <v>349</v>
      </c>
      <c r="F298" s="16">
        <v>1</v>
      </c>
      <c r="G298" s="16">
        <v>0</v>
      </c>
      <c r="H298" s="16">
        <v>28</v>
      </c>
      <c r="I298" s="16">
        <v>1</v>
      </c>
      <c r="J298" s="16"/>
      <c r="K298" s="16">
        <v>1</v>
      </c>
      <c r="L298" s="16">
        <v>1</v>
      </c>
      <c r="M298" s="17">
        <v>0</v>
      </c>
      <c r="N298" s="16">
        <v>4</v>
      </c>
      <c r="O298" s="16">
        <v>0</v>
      </c>
      <c r="P298" s="89">
        <v>1</v>
      </c>
    </row>
    <row r="299" spans="1:16" ht="15.95" customHeight="1" x14ac:dyDescent="0.25">
      <c r="A299" s="88">
        <v>345</v>
      </c>
      <c r="B299" s="15" t="s">
        <v>940</v>
      </c>
      <c r="C299" s="20" t="s">
        <v>1223</v>
      </c>
      <c r="D299" s="21" t="s">
        <v>209</v>
      </c>
      <c r="E299" s="21" t="s">
        <v>207</v>
      </c>
      <c r="F299" s="16">
        <v>1</v>
      </c>
      <c r="G299" s="16">
        <v>1</v>
      </c>
      <c r="H299" s="16">
        <v>55</v>
      </c>
      <c r="I299" s="16">
        <v>2</v>
      </c>
      <c r="J299" s="16">
        <v>265</v>
      </c>
      <c r="K299" s="16">
        <v>1</v>
      </c>
      <c r="L299" s="16">
        <v>1</v>
      </c>
      <c r="M299" s="17">
        <v>1</v>
      </c>
      <c r="N299" s="16">
        <v>16</v>
      </c>
      <c r="O299" s="16">
        <v>1</v>
      </c>
      <c r="P299" s="89">
        <v>1</v>
      </c>
    </row>
    <row r="300" spans="1:16" ht="15.95" customHeight="1" x14ac:dyDescent="0.25">
      <c r="A300" s="88">
        <v>346</v>
      </c>
      <c r="B300" s="15" t="s">
        <v>941</v>
      </c>
      <c r="C300" s="29" t="s">
        <v>1224</v>
      </c>
      <c r="D300" s="23" t="s">
        <v>954</v>
      </c>
      <c r="E300" s="23" t="s">
        <v>88</v>
      </c>
      <c r="F300" s="16">
        <v>1</v>
      </c>
      <c r="G300" s="16">
        <v>0</v>
      </c>
      <c r="H300" s="16">
        <v>38</v>
      </c>
      <c r="I300" s="16">
        <v>1</v>
      </c>
      <c r="J300" s="16"/>
      <c r="K300" s="16">
        <v>1</v>
      </c>
      <c r="L300" s="16">
        <v>1</v>
      </c>
      <c r="M300" s="17">
        <v>0</v>
      </c>
      <c r="N300" s="16">
        <v>3</v>
      </c>
      <c r="O300" s="16">
        <v>0</v>
      </c>
      <c r="P300" s="89">
        <v>1</v>
      </c>
    </row>
    <row r="301" spans="1:16" ht="15.95" customHeight="1" x14ac:dyDescent="0.25">
      <c r="A301" s="88">
        <v>349</v>
      </c>
      <c r="B301" s="15" t="s">
        <v>993</v>
      </c>
      <c r="C301" s="30" t="s">
        <v>1225</v>
      </c>
      <c r="D301" s="24" t="s">
        <v>1226</v>
      </c>
      <c r="E301" s="24" t="s">
        <v>48</v>
      </c>
      <c r="F301" s="16">
        <v>1</v>
      </c>
      <c r="G301" s="16">
        <v>0</v>
      </c>
      <c r="H301" s="16">
        <v>90</v>
      </c>
      <c r="I301" s="16">
        <v>1</v>
      </c>
      <c r="J301" s="16"/>
      <c r="K301" s="16">
        <v>1</v>
      </c>
      <c r="L301" s="16">
        <v>2</v>
      </c>
      <c r="M301" s="17">
        <v>0</v>
      </c>
      <c r="N301" s="16">
        <v>12</v>
      </c>
      <c r="O301" s="16">
        <v>2</v>
      </c>
      <c r="P301" s="89">
        <v>1</v>
      </c>
    </row>
    <row r="302" spans="1:16" ht="15.95" customHeight="1" x14ac:dyDescent="0.25">
      <c r="A302" s="88">
        <v>350</v>
      </c>
      <c r="B302" s="15" t="s">
        <v>942</v>
      </c>
      <c r="C302" s="29" t="s">
        <v>1227</v>
      </c>
      <c r="D302" s="23" t="s">
        <v>1228</v>
      </c>
      <c r="E302" s="23" t="s">
        <v>399</v>
      </c>
      <c r="F302" s="16">
        <v>1</v>
      </c>
      <c r="G302" s="16">
        <v>1</v>
      </c>
      <c r="H302" s="16">
        <v>162</v>
      </c>
      <c r="I302" s="16">
        <v>1</v>
      </c>
      <c r="J302" s="16"/>
      <c r="K302" s="16">
        <v>1</v>
      </c>
      <c r="L302" s="16">
        <v>4</v>
      </c>
      <c r="M302" s="17"/>
      <c r="N302" s="16">
        <v>10</v>
      </c>
      <c r="O302" s="16">
        <v>1</v>
      </c>
      <c r="P302" s="89">
        <v>1</v>
      </c>
    </row>
    <row r="303" spans="1:16" ht="15.95" customHeight="1" x14ac:dyDescent="0.25">
      <c r="A303" s="88">
        <v>351</v>
      </c>
      <c r="B303" s="15" t="s">
        <v>943</v>
      </c>
      <c r="C303" s="29" t="s">
        <v>1229</v>
      </c>
      <c r="D303" s="23" t="s">
        <v>955</v>
      </c>
      <c r="E303" s="23" t="s">
        <v>88</v>
      </c>
      <c r="F303" s="16">
        <v>1</v>
      </c>
      <c r="G303" s="16">
        <v>0</v>
      </c>
      <c r="H303" s="16">
        <v>64</v>
      </c>
      <c r="I303" s="16">
        <v>1</v>
      </c>
      <c r="J303" s="16"/>
      <c r="K303" s="16">
        <v>1</v>
      </c>
      <c r="L303" s="16">
        <v>1</v>
      </c>
      <c r="M303" s="17">
        <v>1</v>
      </c>
      <c r="N303" s="16">
        <v>7</v>
      </c>
      <c r="O303" s="16">
        <v>0</v>
      </c>
      <c r="P303" s="89">
        <v>1</v>
      </c>
    </row>
    <row r="304" spans="1:16" ht="15.95" customHeight="1" x14ac:dyDescent="0.25">
      <c r="A304" s="88">
        <v>352</v>
      </c>
      <c r="B304" s="15" t="s">
        <v>944</v>
      </c>
      <c r="C304" s="31" t="s">
        <v>1230</v>
      </c>
      <c r="D304" s="25" t="s">
        <v>90</v>
      </c>
      <c r="E304" s="25" t="s">
        <v>88</v>
      </c>
      <c r="F304" s="16">
        <v>1</v>
      </c>
      <c r="G304" s="16">
        <v>0</v>
      </c>
      <c r="H304" s="16">
        <v>28</v>
      </c>
      <c r="I304" s="16">
        <v>0</v>
      </c>
      <c r="J304" s="16"/>
      <c r="K304" s="16">
        <v>1</v>
      </c>
      <c r="L304" s="16">
        <v>1</v>
      </c>
      <c r="M304" s="17">
        <v>0</v>
      </c>
      <c r="N304" s="16">
        <v>5</v>
      </c>
      <c r="O304" s="16">
        <v>0</v>
      </c>
      <c r="P304" s="89">
        <v>1</v>
      </c>
    </row>
    <row r="305" spans="1:16" ht="15.95" customHeight="1" x14ac:dyDescent="0.25">
      <c r="A305" s="88">
        <v>353</v>
      </c>
      <c r="B305" s="15" t="s">
        <v>945</v>
      </c>
      <c r="C305" s="31" t="s">
        <v>1231</v>
      </c>
      <c r="D305" s="25" t="s">
        <v>1232</v>
      </c>
      <c r="E305" s="25" t="s">
        <v>88</v>
      </c>
      <c r="F305" s="16">
        <v>1</v>
      </c>
      <c r="G305" s="16">
        <v>1</v>
      </c>
      <c r="H305" s="16">
        <v>18</v>
      </c>
      <c r="I305" s="16">
        <v>1</v>
      </c>
      <c r="J305" s="16"/>
      <c r="K305" s="16">
        <v>1</v>
      </c>
      <c r="L305" s="16">
        <v>1</v>
      </c>
      <c r="M305" s="17"/>
      <c r="N305" s="16">
        <v>6</v>
      </c>
      <c r="O305" s="16">
        <v>1</v>
      </c>
      <c r="P305" s="89">
        <v>1</v>
      </c>
    </row>
    <row r="306" spans="1:16" ht="15.95" customHeight="1" x14ac:dyDescent="0.25">
      <c r="A306" s="88">
        <v>354</v>
      </c>
      <c r="B306" s="15" t="s">
        <v>946</v>
      </c>
      <c r="C306" s="31" t="s">
        <v>1233</v>
      </c>
      <c r="D306" s="25" t="s">
        <v>956</v>
      </c>
      <c r="E306" s="25" t="s">
        <v>88</v>
      </c>
      <c r="F306" s="16">
        <v>1</v>
      </c>
      <c r="G306" s="16">
        <v>1</v>
      </c>
      <c r="H306" s="16">
        <v>41</v>
      </c>
      <c r="I306" s="16">
        <v>1</v>
      </c>
      <c r="J306" s="16"/>
      <c r="K306" s="16">
        <v>1</v>
      </c>
      <c r="L306" s="16">
        <v>1</v>
      </c>
      <c r="M306" s="17">
        <v>1</v>
      </c>
      <c r="N306" s="16">
        <v>11</v>
      </c>
      <c r="O306" s="16">
        <v>2</v>
      </c>
      <c r="P306" s="89">
        <v>1</v>
      </c>
    </row>
    <row r="307" spans="1:16" ht="15.95" customHeight="1" x14ac:dyDescent="0.25">
      <c r="A307" s="88">
        <v>356</v>
      </c>
      <c r="B307" s="15" t="s">
        <v>947</v>
      </c>
      <c r="C307" s="31" t="s">
        <v>1234</v>
      </c>
      <c r="D307" s="25" t="s">
        <v>93</v>
      </c>
      <c r="E307" s="25" t="s">
        <v>88</v>
      </c>
      <c r="F307" s="16">
        <v>1</v>
      </c>
      <c r="G307" s="16">
        <v>1</v>
      </c>
      <c r="H307" s="16">
        <v>135</v>
      </c>
      <c r="I307" s="16">
        <v>1</v>
      </c>
      <c r="J307" s="16"/>
      <c r="K307" s="16">
        <v>1</v>
      </c>
      <c r="L307" s="16">
        <v>3</v>
      </c>
      <c r="M307" s="17">
        <v>1</v>
      </c>
      <c r="N307" s="16">
        <v>23</v>
      </c>
      <c r="O307" s="16">
        <v>2</v>
      </c>
      <c r="P307" s="89">
        <v>1</v>
      </c>
    </row>
    <row r="308" spans="1:16" ht="15.95" customHeight="1" x14ac:dyDescent="0.25">
      <c r="A308" s="88">
        <v>357</v>
      </c>
      <c r="B308" s="15" t="s">
        <v>948</v>
      </c>
      <c r="C308" s="31" t="s">
        <v>1235</v>
      </c>
      <c r="D308" s="25" t="s">
        <v>957</v>
      </c>
      <c r="E308" s="25" t="s">
        <v>460</v>
      </c>
      <c r="F308" s="16">
        <v>1</v>
      </c>
      <c r="G308" s="16">
        <v>1</v>
      </c>
      <c r="H308" s="16">
        <v>100</v>
      </c>
      <c r="I308" s="16">
        <v>1</v>
      </c>
      <c r="J308" s="16"/>
      <c r="K308" s="16">
        <v>1</v>
      </c>
      <c r="L308" s="16">
        <v>2</v>
      </c>
      <c r="M308" s="17"/>
      <c r="N308" s="16">
        <v>5</v>
      </c>
      <c r="O308" s="16">
        <v>3</v>
      </c>
      <c r="P308" s="89">
        <v>1</v>
      </c>
    </row>
    <row r="309" spans="1:16" ht="15.95" customHeight="1" x14ac:dyDescent="0.25">
      <c r="A309" s="88">
        <v>358</v>
      </c>
      <c r="B309" s="15" t="s">
        <v>949</v>
      </c>
      <c r="C309" s="31" t="s">
        <v>1236</v>
      </c>
      <c r="D309" s="25" t="s">
        <v>314</v>
      </c>
      <c r="E309" s="25" t="s">
        <v>312</v>
      </c>
      <c r="F309" s="16">
        <v>1</v>
      </c>
      <c r="G309" s="16">
        <v>1</v>
      </c>
      <c r="H309" s="16">
        <v>34</v>
      </c>
      <c r="I309" s="16">
        <v>1</v>
      </c>
      <c r="J309" s="16"/>
      <c r="K309" s="16">
        <v>1</v>
      </c>
      <c r="L309" s="16">
        <v>1</v>
      </c>
      <c r="M309" s="17"/>
      <c r="N309" s="16">
        <v>4</v>
      </c>
      <c r="O309" s="16">
        <v>0</v>
      </c>
      <c r="P309" s="89">
        <v>1</v>
      </c>
    </row>
    <row r="310" spans="1:16" ht="15.95" customHeight="1" x14ac:dyDescent="0.25">
      <c r="A310" s="88">
        <v>359</v>
      </c>
      <c r="B310" s="15" t="s">
        <v>950</v>
      </c>
      <c r="C310" s="31" t="s">
        <v>1237</v>
      </c>
      <c r="D310" s="25" t="s">
        <v>392</v>
      </c>
      <c r="E310" s="25" t="s">
        <v>364</v>
      </c>
      <c r="F310" s="16">
        <v>1</v>
      </c>
      <c r="G310" s="16">
        <v>1</v>
      </c>
      <c r="H310" s="16">
        <v>69</v>
      </c>
      <c r="I310" s="16">
        <v>1</v>
      </c>
      <c r="J310" s="16"/>
      <c r="K310" s="16">
        <v>1</v>
      </c>
      <c r="L310" s="16">
        <v>2</v>
      </c>
      <c r="M310" s="17"/>
      <c r="N310" s="16">
        <v>7</v>
      </c>
      <c r="O310" s="16">
        <v>1</v>
      </c>
      <c r="P310" s="89">
        <v>1</v>
      </c>
    </row>
    <row r="311" spans="1:16" s="19" customFormat="1" ht="15.95" customHeight="1" x14ac:dyDescent="0.25">
      <c r="A311" s="88">
        <v>364</v>
      </c>
      <c r="B311" s="26" t="s">
        <v>994</v>
      </c>
      <c r="C311" s="38" t="s">
        <v>1240</v>
      </c>
      <c r="D311" s="49" t="s">
        <v>426</v>
      </c>
      <c r="E311" s="49" t="s">
        <v>951</v>
      </c>
      <c r="F311" s="18">
        <v>1</v>
      </c>
      <c r="G311" s="18">
        <v>1</v>
      </c>
      <c r="H311" s="18">
        <v>65</v>
      </c>
      <c r="I311" s="18">
        <v>1</v>
      </c>
      <c r="J311" s="18"/>
      <c r="K311" s="18">
        <v>1</v>
      </c>
      <c r="L311" s="18">
        <v>1</v>
      </c>
      <c r="M311" s="18">
        <v>1</v>
      </c>
      <c r="N311" s="18">
        <v>9</v>
      </c>
      <c r="O311" s="18">
        <v>0</v>
      </c>
      <c r="P311" s="90">
        <v>1</v>
      </c>
    </row>
    <row r="312" spans="1:16" ht="15.95" customHeight="1" thickBot="1" x14ac:dyDescent="0.3">
      <c r="A312" s="181" t="s">
        <v>1251</v>
      </c>
      <c r="B312" s="182"/>
      <c r="C312" s="182"/>
      <c r="D312" s="182"/>
      <c r="E312" s="182"/>
      <c r="F312" s="91">
        <f t="shared" ref="F312:P312" si="0">SUM(F3:F311)</f>
        <v>258</v>
      </c>
      <c r="G312" s="91">
        <f t="shared" si="0"/>
        <v>591</v>
      </c>
      <c r="H312" s="91">
        <f t="shared" si="0"/>
        <v>70227</v>
      </c>
      <c r="I312" s="91">
        <f t="shared" si="0"/>
        <v>809</v>
      </c>
      <c r="J312" s="91">
        <f t="shared" si="0"/>
        <v>71076</v>
      </c>
      <c r="K312" s="91">
        <f t="shared" si="0"/>
        <v>258</v>
      </c>
      <c r="L312" s="91">
        <f t="shared" si="0"/>
        <v>1274</v>
      </c>
      <c r="M312" s="91">
        <f t="shared" si="0"/>
        <v>410</v>
      </c>
      <c r="N312" s="91">
        <f t="shared" si="0"/>
        <v>4467</v>
      </c>
      <c r="O312" s="91">
        <f t="shared" si="0"/>
        <v>353</v>
      </c>
      <c r="P312" s="92">
        <f t="shared" si="0"/>
        <v>258</v>
      </c>
    </row>
    <row r="313" spans="1:16" ht="15.95" customHeight="1" x14ac:dyDescent="0.25">
      <c r="A313" s="3"/>
      <c r="B313" s="3"/>
      <c r="C313" s="2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.95" customHeight="1" x14ac:dyDescent="0.25">
      <c r="A314" s="3"/>
      <c r="B314" s="3"/>
      <c r="C314" s="2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.95" customHeight="1" x14ac:dyDescent="0.25">
      <c r="A315" s="3"/>
      <c r="B315" s="3"/>
      <c r="C315" s="2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.95" customHeight="1" x14ac:dyDescent="0.25">
      <c r="A316" s="3"/>
      <c r="B316" s="3"/>
      <c r="C316" s="2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.95" customHeight="1" x14ac:dyDescent="0.25">
      <c r="A317" s="3"/>
      <c r="B317" s="3"/>
      <c r="C317" s="2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.95" customHeight="1" x14ac:dyDescent="0.25">
      <c r="A318" s="3"/>
      <c r="B318" s="3"/>
      <c r="C318" s="2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.95" customHeight="1" x14ac:dyDescent="0.25">
      <c r="A319" s="3"/>
      <c r="B319" s="3"/>
      <c r="C319" s="2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.95" customHeight="1" x14ac:dyDescent="0.25">
      <c r="A320" s="3"/>
      <c r="B320" s="3"/>
      <c r="C320" s="2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.95" customHeight="1" x14ac:dyDescent="0.25">
      <c r="A321" s="3"/>
      <c r="B321" s="3"/>
      <c r="C321" s="2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.95" customHeight="1" x14ac:dyDescent="0.25">
      <c r="A322" s="3"/>
      <c r="B322" s="3"/>
      <c r="C322" s="2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.95" customHeight="1" x14ac:dyDescent="0.25">
      <c r="A323" s="3"/>
      <c r="B323" s="3"/>
      <c r="C323" s="2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.95" customHeight="1" x14ac:dyDescent="0.25">
      <c r="A324" s="3"/>
      <c r="B324" s="3"/>
      <c r="C324" s="2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.95" customHeight="1" x14ac:dyDescent="0.25">
      <c r="A325" s="3"/>
      <c r="B325" s="3"/>
      <c r="C325" s="2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.95" customHeight="1" x14ac:dyDescent="0.25">
      <c r="A326" s="3"/>
      <c r="B326" s="3"/>
      <c r="C326" s="2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.95" customHeight="1" x14ac:dyDescent="0.25">
      <c r="A327" s="3"/>
      <c r="B327" s="3"/>
      <c r="C327" s="2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.95" customHeight="1" x14ac:dyDescent="0.25">
      <c r="A328" s="3"/>
      <c r="B328" s="3"/>
      <c r="C328" s="2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.95" customHeight="1" x14ac:dyDescent="0.25">
      <c r="A329" s="3"/>
      <c r="B329" s="3"/>
      <c r="C329" s="2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.95" customHeight="1" x14ac:dyDescent="0.25">
      <c r="A330" s="3"/>
      <c r="B330" s="3"/>
      <c r="C330" s="2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.95" customHeight="1" x14ac:dyDescent="0.25">
      <c r="A331" s="3"/>
      <c r="B331" s="3"/>
      <c r="C331" s="2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.95" customHeight="1" x14ac:dyDescent="0.25">
      <c r="A332" s="3"/>
      <c r="B332" s="3"/>
      <c r="C332" s="2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.95" customHeight="1" x14ac:dyDescent="0.25">
      <c r="A333" s="3"/>
      <c r="B333" s="3"/>
      <c r="C333" s="2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.95" customHeight="1" x14ac:dyDescent="0.25">
      <c r="A334" s="3"/>
      <c r="B334" s="3"/>
      <c r="C334" s="2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.95" customHeight="1" x14ac:dyDescent="0.25">
      <c r="A335" s="3"/>
      <c r="B335" s="3"/>
      <c r="C335" s="2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.95" customHeight="1" x14ac:dyDescent="0.25">
      <c r="A336" s="3"/>
      <c r="B336" s="3"/>
      <c r="C336" s="2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.95" customHeight="1" x14ac:dyDescent="0.25">
      <c r="A337" s="3"/>
      <c r="B337" s="3"/>
      <c r="C337" s="2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.95" customHeight="1" x14ac:dyDescent="0.25">
      <c r="A338" s="3"/>
      <c r="B338" s="3"/>
      <c r="C338" s="2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.95" customHeight="1" x14ac:dyDescent="0.25">
      <c r="A339" s="3"/>
      <c r="B339" s="3"/>
      <c r="C339" s="2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.95" customHeight="1" x14ac:dyDescent="0.25">
      <c r="A340" s="3"/>
      <c r="B340" s="3"/>
      <c r="C340" s="2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.95" customHeight="1" x14ac:dyDescent="0.25">
      <c r="A341" s="3"/>
      <c r="B341" s="3"/>
      <c r="C341" s="2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.95" customHeight="1" x14ac:dyDescent="0.25">
      <c r="A342" s="3"/>
      <c r="B342" s="3"/>
      <c r="C342" s="2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.95" customHeight="1" x14ac:dyDescent="0.25">
      <c r="A343" s="3"/>
      <c r="B343" s="3"/>
      <c r="C343" s="2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.95" customHeight="1" x14ac:dyDescent="0.25">
      <c r="A344" s="3"/>
      <c r="B344" s="3"/>
      <c r="C344" s="2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.95" customHeight="1" x14ac:dyDescent="0.25">
      <c r="A345" s="3"/>
      <c r="B345" s="3"/>
      <c r="C345" s="2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.95" customHeight="1" x14ac:dyDescent="0.25">
      <c r="A346" s="3"/>
      <c r="B346" s="3"/>
      <c r="C346" s="2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.95" customHeight="1" x14ac:dyDescent="0.25">
      <c r="A347" s="3"/>
      <c r="B347" s="3"/>
      <c r="C347" s="2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.95" customHeight="1" x14ac:dyDescent="0.25">
      <c r="A348" s="3"/>
      <c r="B348" s="3"/>
      <c r="C348" s="2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.95" customHeight="1" x14ac:dyDescent="0.25">
      <c r="A349" s="3"/>
      <c r="B349" s="3"/>
      <c r="C349" s="2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.95" customHeight="1" x14ac:dyDescent="0.25">
      <c r="A350" s="3"/>
      <c r="B350" s="3"/>
      <c r="C350" s="2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.95" customHeight="1" x14ac:dyDescent="0.25">
      <c r="A351" s="3"/>
      <c r="B351" s="3"/>
      <c r="C351" s="2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.95" customHeight="1" x14ac:dyDescent="0.25">
      <c r="A352" s="3"/>
      <c r="B352" s="3"/>
      <c r="C352" s="2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.95" customHeight="1" x14ac:dyDescent="0.25">
      <c r="A353" s="3"/>
      <c r="B353" s="3"/>
      <c r="C353" s="2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.95" customHeight="1" x14ac:dyDescent="0.25">
      <c r="A354" s="3"/>
      <c r="B354" s="3"/>
      <c r="C354" s="2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.95" customHeight="1" x14ac:dyDescent="0.25">
      <c r="A355" s="3"/>
      <c r="B355" s="3"/>
      <c r="C355" s="2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.95" customHeight="1" x14ac:dyDescent="0.25">
      <c r="A356" s="3"/>
      <c r="B356" s="3"/>
      <c r="C356" s="2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.95" customHeight="1" x14ac:dyDescent="0.25">
      <c r="A357" s="3"/>
      <c r="B357" s="3"/>
      <c r="C357" s="2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.95" customHeight="1" x14ac:dyDescent="0.25">
      <c r="A358" s="3"/>
      <c r="B358" s="3"/>
      <c r="C358" s="2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.95" customHeight="1" x14ac:dyDescent="0.25">
      <c r="A359" s="3"/>
      <c r="B359" s="3"/>
      <c r="C359" s="2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.95" customHeight="1" x14ac:dyDescent="0.25">
      <c r="A360" s="3"/>
      <c r="B360" s="3"/>
      <c r="C360" s="2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.95" customHeight="1" x14ac:dyDescent="0.25">
      <c r="A361" s="3"/>
      <c r="B361" s="3"/>
      <c r="C361" s="2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.95" customHeight="1" x14ac:dyDescent="0.25">
      <c r="A362" s="3"/>
      <c r="B362" s="3"/>
      <c r="C362" s="2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.95" customHeight="1" x14ac:dyDescent="0.25">
      <c r="A363" s="3"/>
      <c r="B363" s="3"/>
      <c r="C363" s="2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.95" customHeight="1" x14ac:dyDescent="0.25">
      <c r="A364" s="3"/>
      <c r="B364" s="3"/>
      <c r="C364" s="2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.95" customHeight="1" x14ac:dyDescent="0.25">
      <c r="A365" s="3"/>
      <c r="B365" s="3"/>
      <c r="C365" s="2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.95" customHeight="1" x14ac:dyDescent="0.25">
      <c r="A366" s="3"/>
      <c r="B366" s="3"/>
      <c r="C366" s="2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.95" customHeight="1" x14ac:dyDescent="0.25">
      <c r="A367" s="3"/>
      <c r="B367" s="3"/>
      <c r="C367" s="2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.95" customHeight="1" x14ac:dyDescent="0.25">
      <c r="A368" s="3"/>
      <c r="B368" s="3"/>
      <c r="C368" s="2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.95" customHeight="1" x14ac:dyDescent="0.25">
      <c r="A369" s="3"/>
      <c r="B369" s="3"/>
      <c r="C369" s="2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.95" customHeight="1" x14ac:dyDescent="0.25">
      <c r="A370" s="3"/>
      <c r="B370" s="3"/>
      <c r="C370" s="2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.95" customHeight="1" x14ac:dyDescent="0.25">
      <c r="A371" s="3"/>
      <c r="B371" s="3"/>
      <c r="C371" s="2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.95" customHeight="1" x14ac:dyDescent="0.25">
      <c r="A372" s="3"/>
      <c r="B372" s="3"/>
      <c r="C372" s="2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.95" customHeight="1" x14ac:dyDescent="0.25">
      <c r="A373" s="3"/>
      <c r="B373" s="3"/>
      <c r="C373" s="2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.95" customHeight="1" x14ac:dyDescent="0.25">
      <c r="A374" s="3"/>
      <c r="B374" s="3"/>
      <c r="C374" s="2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.95" customHeight="1" x14ac:dyDescent="0.25">
      <c r="A375" s="3"/>
      <c r="B375" s="3"/>
      <c r="C375" s="2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.95" customHeight="1" x14ac:dyDescent="0.25">
      <c r="A376" s="3"/>
      <c r="B376" s="3"/>
      <c r="C376" s="2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.95" customHeight="1" x14ac:dyDescent="0.25">
      <c r="A377" s="3"/>
      <c r="B377" s="3"/>
      <c r="C377" s="2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.95" customHeight="1" x14ac:dyDescent="0.25">
      <c r="A378" s="3"/>
      <c r="B378" s="3"/>
      <c r="C378" s="2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.95" customHeight="1" x14ac:dyDescent="0.25">
      <c r="A379" s="3"/>
      <c r="B379" s="3"/>
      <c r="C379" s="2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.95" customHeight="1" x14ac:dyDescent="0.25">
      <c r="A380" s="3"/>
      <c r="B380" s="3"/>
      <c r="C380" s="2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.95" customHeight="1" x14ac:dyDescent="0.25">
      <c r="A381" s="3"/>
      <c r="B381" s="3"/>
      <c r="C381" s="2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.95" customHeight="1" x14ac:dyDescent="0.25">
      <c r="A382" s="3"/>
      <c r="B382" s="3"/>
      <c r="C382" s="2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.95" customHeight="1" x14ac:dyDescent="0.25">
      <c r="A383" s="3"/>
      <c r="B383" s="3"/>
      <c r="C383" s="2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.95" customHeight="1" x14ac:dyDescent="0.25">
      <c r="A384" s="3"/>
      <c r="B384" s="3"/>
      <c r="C384" s="2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.95" customHeight="1" x14ac:dyDescent="0.25">
      <c r="A385" s="3"/>
      <c r="B385" s="3"/>
      <c r="C385" s="2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.95" customHeight="1" x14ac:dyDescent="0.25">
      <c r="A386" s="3"/>
      <c r="B386" s="3"/>
      <c r="C386" s="2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.95" customHeight="1" x14ac:dyDescent="0.25">
      <c r="A387" s="3"/>
      <c r="B387" s="3"/>
      <c r="C387" s="2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.95" customHeight="1" x14ac:dyDescent="0.25">
      <c r="A388" s="3"/>
      <c r="B388" s="3"/>
      <c r="C388" s="2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.95" customHeight="1" x14ac:dyDescent="0.25">
      <c r="A389" s="3"/>
      <c r="B389" s="3"/>
      <c r="C389" s="2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.95" customHeight="1" x14ac:dyDescent="0.25">
      <c r="A390" s="3"/>
      <c r="B390" s="3"/>
      <c r="C390" s="2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.95" customHeight="1" x14ac:dyDescent="0.25">
      <c r="A391" s="3"/>
      <c r="B391" s="3"/>
      <c r="C391" s="2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.95" customHeight="1" x14ac:dyDescent="0.25">
      <c r="A392" s="3"/>
      <c r="B392" s="3"/>
      <c r="C392" s="2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.95" customHeight="1" x14ac:dyDescent="0.25">
      <c r="A393" s="3"/>
      <c r="B393" s="3"/>
      <c r="C393" s="2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.95" customHeight="1" x14ac:dyDescent="0.25">
      <c r="A394" s="3"/>
      <c r="B394" s="3"/>
      <c r="C394" s="2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.95" customHeight="1" x14ac:dyDescent="0.25">
      <c r="A395" s="3"/>
      <c r="B395" s="3"/>
      <c r="C395" s="2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.95" customHeight="1" x14ac:dyDescent="0.25">
      <c r="A396" s="3"/>
      <c r="B396" s="3"/>
      <c r="C396" s="2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.95" customHeight="1" x14ac:dyDescent="0.25">
      <c r="A397" s="3"/>
      <c r="B397" s="3"/>
      <c r="C397" s="2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.95" customHeight="1" x14ac:dyDescent="0.25">
      <c r="A398" s="3"/>
      <c r="B398" s="3"/>
      <c r="C398" s="2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.95" customHeight="1" x14ac:dyDescent="0.25">
      <c r="A399" s="3"/>
      <c r="B399" s="3"/>
      <c r="C399" s="2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.95" customHeight="1" x14ac:dyDescent="0.25">
      <c r="A400" s="3"/>
      <c r="B400" s="3"/>
      <c r="C400" s="2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.95" customHeight="1" x14ac:dyDescent="0.25">
      <c r="A401" s="3"/>
      <c r="B401" s="3"/>
      <c r="C401" s="2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.95" customHeight="1" x14ac:dyDescent="0.25">
      <c r="A402" s="3"/>
      <c r="B402" s="3"/>
      <c r="C402" s="2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.95" customHeight="1" x14ac:dyDescent="0.25">
      <c r="A403" s="3"/>
      <c r="B403" s="3"/>
      <c r="C403" s="2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.95" customHeight="1" x14ac:dyDescent="0.25">
      <c r="A404" s="3"/>
      <c r="B404" s="3"/>
      <c r="C404" s="2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.95" customHeight="1" x14ac:dyDescent="0.25">
      <c r="A405" s="3"/>
      <c r="B405" s="3"/>
      <c r="C405" s="2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.95" customHeight="1" x14ac:dyDescent="0.25">
      <c r="A406" s="3"/>
      <c r="B406" s="3"/>
      <c r="C406" s="2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.95" customHeight="1" x14ac:dyDescent="0.25">
      <c r="A407" s="3"/>
      <c r="B407" s="3"/>
      <c r="C407" s="2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.95" customHeight="1" x14ac:dyDescent="0.25">
      <c r="A408" s="3"/>
      <c r="B408" s="3"/>
      <c r="C408" s="2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.95" customHeight="1" x14ac:dyDescent="0.25">
      <c r="A409" s="3"/>
      <c r="B409" s="3"/>
      <c r="C409" s="2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.95" customHeight="1" x14ac:dyDescent="0.25">
      <c r="A410" s="3"/>
      <c r="B410" s="3"/>
      <c r="C410" s="2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.95" customHeight="1" x14ac:dyDescent="0.25">
      <c r="A411" s="3"/>
      <c r="B411" s="3"/>
      <c r="C411" s="2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.95" customHeight="1" x14ac:dyDescent="0.25">
      <c r="A412" s="3"/>
      <c r="B412" s="3"/>
      <c r="C412" s="2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.95" customHeight="1" x14ac:dyDescent="0.25">
      <c r="A413" s="3"/>
      <c r="B413" s="3"/>
      <c r="C413" s="2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.95" customHeight="1" x14ac:dyDescent="0.25">
      <c r="A414" s="3"/>
      <c r="B414" s="3"/>
      <c r="C414" s="2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.95" customHeight="1" x14ac:dyDescent="0.25">
      <c r="A415" s="3"/>
      <c r="B415" s="3"/>
      <c r="C415" s="2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.95" customHeight="1" x14ac:dyDescent="0.25">
      <c r="A416" s="3"/>
      <c r="B416" s="3"/>
      <c r="C416" s="2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.95" customHeight="1" x14ac:dyDescent="0.25">
      <c r="A417" s="3"/>
      <c r="B417" s="3"/>
      <c r="C417" s="2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.95" customHeight="1" x14ac:dyDescent="0.25">
      <c r="A418" s="3"/>
      <c r="B418" s="3"/>
      <c r="C418" s="2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.95" customHeight="1" x14ac:dyDescent="0.25">
      <c r="A419" s="3"/>
      <c r="B419" s="3"/>
      <c r="C419" s="2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.95" customHeight="1" x14ac:dyDescent="0.25">
      <c r="A420" s="3"/>
      <c r="B420" s="3"/>
      <c r="C420" s="2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.95" customHeight="1" x14ac:dyDescent="0.25">
      <c r="A421" s="3"/>
      <c r="B421" s="3"/>
      <c r="C421" s="2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.95" customHeight="1" x14ac:dyDescent="0.25">
      <c r="A422" s="3"/>
      <c r="B422" s="3"/>
      <c r="C422" s="2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.95" customHeight="1" x14ac:dyDescent="0.25">
      <c r="A423" s="3"/>
      <c r="B423" s="3"/>
      <c r="C423" s="2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.95" customHeight="1" x14ac:dyDescent="0.25">
      <c r="A424" s="3"/>
      <c r="B424" s="3"/>
      <c r="C424" s="2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.95" customHeight="1" x14ac:dyDescent="0.25">
      <c r="A425" s="3"/>
      <c r="B425" s="3"/>
      <c r="C425" s="2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.95" customHeight="1" x14ac:dyDescent="0.25">
      <c r="A426" s="3"/>
      <c r="B426" s="3"/>
      <c r="C426" s="2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.95" customHeight="1" x14ac:dyDescent="0.25">
      <c r="A427" s="3"/>
      <c r="B427" s="3"/>
      <c r="C427" s="2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.95" customHeight="1" x14ac:dyDescent="0.25">
      <c r="A428" s="3"/>
      <c r="B428" s="3"/>
      <c r="C428" s="2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.95" customHeight="1" x14ac:dyDescent="0.25">
      <c r="A429" s="3"/>
      <c r="B429" s="3"/>
      <c r="C429" s="2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.95" customHeight="1" x14ac:dyDescent="0.25">
      <c r="A430" s="3"/>
      <c r="B430" s="3"/>
      <c r="C430" s="2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.95" customHeight="1" x14ac:dyDescent="0.25">
      <c r="A431" s="3"/>
      <c r="B431" s="3"/>
      <c r="C431" s="2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.95" customHeight="1" x14ac:dyDescent="0.25">
      <c r="A432" s="3"/>
      <c r="B432" s="3"/>
      <c r="C432" s="2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.95" customHeight="1" x14ac:dyDescent="0.25">
      <c r="A433" s="3"/>
      <c r="B433" s="3"/>
      <c r="C433" s="2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.95" customHeight="1" x14ac:dyDescent="0.25">
      <c r="A434" s="3"/>
      <c r="B434" s="3"/>
      <c r="C434" s="2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.95" customHeight="1" x14ac:dyDescent="0.25">
      <c r="A435" s="3"/>
      <c r="B435" s="3"/>
      <c r="C435" s="2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.95" customHeight="1" x14ac:dyDescent="0.25">
      <c r="A436" s="3"/>
      <c r="B436" s="3"/>
      <c r="C436" s="2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.95" customHeight="1" x14ac:dyDescent="0.25">
      <c r="A437" s="3"/>
      <c r="B437" s="3"/>
      <c r="C437" s="2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.95" customHeight="1" x14ac:dyDescent="0.25">
      <c r="A438" s="3"/>
      <c r="B438" s="3"/>
      <c r="C438" s="2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.95" customHeight="1" x14ac:dyDescent="0.25">
      <c r="A439" s="3"/>
      <c r="B439" s="3"/>
      <c r="C439" s="2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.95" customHeight="1" x14ac:dyDescent="0.25">
      <c r="A440" s="3"/>
      <c r="B440" s="3"/>
      <c r="C440" s="2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.95" customHeight="1" x14ac:dyDescent="0.25">
      <c r="A441" s="3"/>
      <c r="B441" s="3"/>
      <c r="C441" s="2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.95" customHeight="1" x14ac:dyDescent="0.25">
      <c r="A442" s="3"/>
      <c r="B442" s="3"/>
      <c r="C442" s="2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.95" customHeight="1" x14ac:dyDescent="0.25">
      <c r="A443" s="3"/>
      <c r="B443" s="3"/>
      <c r="C443" s="2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.95" customHeight="1" x14ac:dyDescent="0.25">
      <c r="A444" s="3"/>
      <c r="B444" s="3"/>
      <c r="C444" s="2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.95" customHeight="1" x14ac:dyDescent="0.25">
      <c r="A445" s="3"/>
      <c r="B445" s="3"/>
      <c r="C445" s="2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.95" customHeight="1" x14ac:dyDescent="0.25">
      <c r="A446" s="3"/>
      <c r="B446" s="3"/>
      <c r="C446" s="2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.95" customHeight="1" x14ac:dyDescent="0.25">
      <c r="A447" s="3"/>
      <c r="B447" s="3"/>
      <c r="C447" s="2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.95" customHeight="1" x14ac:dyDescent="0.25">
      <c r="A448" s="3"/>
      <c r="B448" s="3"/>
      <c r="C448" s="2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.95" customHeight="1" x14ac:dyDescent="0.25">
      <c r="A449" s="3"/>
      <c r="B449" s="3"/>
      <c r="C449" s="2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.95" customHeight="1" x14ac:dyDescent="0.25">
      <c r="A450" s="3"/>
      <c r="B450" s="3"/>
      <c r="C450" s="2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.95" customHeight="1" x14ac:dyDescent="0.25">
      <c r="A451" s="3"/>
      <c r="B451" s="3"/>
      <c r="C451" s="2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.95" customHeight="1" x14ac:dyDescent="0.25">
      <c r="A452" s="3"/>
      <c r="B452" s="3"/>
      <c r="C452" s="2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.95" customHeight="1" x14ac:dyDescent="0.25">
      <c r="A453" s="3"/>
      <c r="B453" s="3"/>
      <c r="C453" s="2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.95" customHeight="1" x14ac:dyDescent="0.25">
      <c r="A454" s="3"/>
      <c r="B454" s="3"/>
      <c r="C454" s="2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.95" customHeight="1" x14ac:dyDescent="0.25">
      <c r="A455" s="3"/>
      <c r="B455" s="3"/>
      <c r="C455" s="2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.95" customHeight="1" x14ac:dyDescent="0.25">
      <c r="A456" s="3"/>
      <c r="B456" s="3"/>
      <c r="C456" s="2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.95" customHeight="1" x14ac:dyDescent="0.25">
      <c r="A457" s="3"/>
      <c r="B457" s="3"/>
      <c r="C457" s="2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.95" customHeight="1" x14ac:dyDescent="0.25">
      <c r="A458" s="3"/>
      <c r="B458" s="3"/>
      <c r="C458" s="2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.95" customHeight="1" x14ac:dyDescent="0.25">
      <c r="A459" s="3"/>
      <c r="B459" s="3"/>
      <c r="C459" s="2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.95" customHeight="1" x14ac:dyDescent="0.25">
      <c r="A460" s="3"/>
      <c r="B460" s="3"/>
      <c r="C460" s="2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.95" customHeight="1" x14ac:dyDescent="0.25">
      <c r="A461" s="3"/>
      <c r="B461" s="3"/>
      <c r="C461" s="2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.95" customHeight="1" x14ac:dyDescent="0.25">
      <c r="A462" s="3"/>
      <c r="B462" s="3"/>
      <c r="C462" s="2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.95" customHeight="1" x14ac:dyDescent="0.25">
      <c r="A463" s="3"/>
      <c r="B463" s="3"/>
      <c r="C463" s="2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.95" customHeight="1" x14ac:dyDescent="0.25">
      <c r="A464" s="3"/>
      <c r="B464" s="3"/>
      <c r="C464" s="2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.95" customHeight="1" x14ac:dyDescent="0.25">
      <c r="A465" s="3"/>
      <c r="B465" s="3"/>
      <c r="C465" s="2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.95" customHeight="1" x14ac:dyDescent="0.25">
      <c r="A466" s="3"/>
      <c r="B466" s="3"/>
      <c r="C466" s="2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.95" customHeight="1" x14ac:dyDescent="0.25">
      <c r="A467" s="3"/>
      <c r="B467" s="3"/>
      <c r="C467" s="2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.95" customHeight="1" x14ac:dyDescent="0.25">
      <c r="A468" s="3"/>
      <c r="B468" s="3"/>
      <c r="C468" s="2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.95" customHeight="1" x14ac:dyDescent="0.25">
      <c r="A469" s="3"/>
      <c r="B469" s="3"/>
      <c r="C469" s="2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.95" customHeight="1" x14ac:dyDescent="0.25">
      <c r="A470" s="3"/>
      <c r="B470" s="3"/>
      <c r="C470" s="2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.95" customHeight="1" x14ac:dyDescent="0.25">
      <c r="A471" s="3"/>
      <c r="B471" s="3"/>
      <c r="C471" s="2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.95" customHeight="1" x14ac:dyDescent="0.25">
      <c r="A472" s="3"/>
      <c r="B472" s="3"/>
      <c r="C472" s="2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.95" customHeight="1" x14ac:dyDescent="0.25">
      <c r="A473" s="3"/>
      <c r="B473" s="3"/>
      <c r="C473" s="2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.95" customHeight="1" x14ac:dyDescent="0.25">
      <c r="A474" s="3"/>
      <c r="B474" s="3"/>
      <c r="C474" s="2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.95" customHeight="1" x14ac:dyDescent="0.25">
      <c r="A475" s="3"/>
      <c r="B475" s="3"/>
      <c r="C475" s="2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.95" customHeight="1" x14ac:dyDescent="0.25">
      <c r="A476" s="3"/>
      <c r="B476" s="3"/>
      <c r="C476" s="2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.95" customHeight="1" x14ac:dyDescent="0.25">
      <c r="A477" s="3"/>
      <c r="B477" s="3"/>
      <c r="C477" s="2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.95" customHeight="1" x14ac:dyDescent="0.25">
      <c r="A478" s="3"/>
      <c r="B478" s="3"/>
      <c r="C478" s="2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.95" customHeight="1" x14ac:dyDescent="0.25">
      <c r="A479" s="3"/>
      <c r="B479" s="3"/>
      <c r="C479" s="2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.95" customHeight="1" x14ac:dyDescent="0.25">
      <c r="A480" s="3"/>
      <c r="B480" s="3"/>
      <c r="C480" s="2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.95" customHeight="1" x14ac:dyDescent="0.25">
      <c r="A481" s="3"/>
      <c r="B481" s="3"/>
      <c r="C481" s="2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.95" customHeight="1" x14ac:dyDescent="0.25">
      <c r="A482" s="3"/>
      <c r="B482" s="3"/>
      <c r="C482" s="2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.95" customHeight="1" x14ac:dyDescent="0.25">
      <c r="A483" s="3"/>
      <c r="B483" s="3"/>
      <c r="C483" s="2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.95" customHeight="1" x14ac:dyDescent="0.25">
      <c r="A484" s="3"/>
      <c r="B484" s="3"/>
      <c r="C484" s="2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.95" customHeight="1" x14ac:dyDescent="0.25">
      <c r="A485" s="3"/>
      <c r="B485" s="3"/>
      <c r="C485" s="2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.95" customHeight="1" x14ac:dyDescent="0.25">
      <c r="A486" s="3"/>
      <c r="B486" s="3"/>
      <c r="C486" s="2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.95" customHeight="1" x14ac:dyDescent="0.25">
      <c r="A487" s="3"/>
      <c r="B487" s="3"/>
      <c r="C487" s="2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.95" customHeight="1" x14ac:dyDescent="0.25">
      <c r="A488" s="3"/>
      <c r="B488" s="3"/>
      <c r="C488" s="2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.95" customHeight="1" x14ac:dyDescent="0.25">
      <c r="A489" s="3"/>
      <c r="B489" s="3"/>
      <c r="C489" s="2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.95" customHeight="1" x14ac:dyDescent="0.25">
      <c r="A490" s="3"/>
      <c r="B490" s="3"/>
      <c r="C490" s="2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.95" customHeight="1" x14ac:dyDescent="0.25">
      <c r="A491" s="3"/>
      <c r="B491" s="3"/>
      <c r="C491" s="2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.95" customHeight="1" x14ac:dyDescent="0.25">
      <c r="A492" s="3"/>
      <c r="B492" s="3"/>
      <c r="C492" s="2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.95" customHeight="1" x14ac:dyDescent="0.25">
      <c r="A493" s="3"/>
      <c r="B493" s="3"/>
      <c r="C493" s="2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.95" customHeight="1" x14ac:dyDescent="0.25">
      <c r="A494" s="3"/>
      <c r="B494" s="3"/>
      <c r="C494" s="2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.95" customHeight="1" x14ac:dyDescent="0.25">
      <c r="A495" s="3"/>
      <c r="B495" s="3"/>
      <c r="C495" s="2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.95" customHeight="1" x14ac:dyDescent="0.25">
      <c r="A496" s="3"/>
      <c r="B496" s="3"/>
      <c r="C496" s="2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.95" customHeight="1" x14ac:dyDescent="0.25">
      <c r="A497" s="3"/>
      <c r="B497" s="3"/>
      <c r="C497" s="2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.95" customHeight="1" x14ac:dyDescent="0.25">
      <c r="A498" s="3"/>
      <c r="B498" s="3"/>
      <c r="C498" s="2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.95" customHeight="1" x14ac:dyDescent="0.25">
      <c r="A499" s="3"/>
      <c r="B499" s="3"/>
      <c r="C499" s="2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.95" customHeight="1" x14ac:dyDescent="0.25">
      <c r="A500" s="3"/>
      <c r="B500" s="3"/>
      <c r="C500" s="2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.95" customHeight="1" x14ac:dyDescent="0.25">
      <c r="A501" s="3"/>
      <c r="B501" s="3"/>
      <c r="C501" s="2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.95" customHeight="1" x14ac:dyDescent="0.25">
      <c r="A502" s="3"/>
      <c r="B502" s="3"/>
      <c r="C502" s="2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.95" customHeight="1" x14ac:dyDescent="0.25">
      <c r="A503" s="3"/>
      <c r="B503" s="3"/>
      <c r="C503" s="2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.95" customHeight="1" x14ac:dyDescent="0.25">
      <c r="A504" s="3"/>
      <c r="B504" s="3"/>
      <c r="C504" s="2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.95" customHeight="1" x14ac:dyDescent="0.25">
      <c r="A505" s="3"/>
      <c r="B505" s="3"/>
      <c r="C505" s="2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.95" customHeight="1" x14ac:dyDescent="0.25">
      <c r="A506" s="3"/>
      <c r="B506" s="3"/>
      <c r="C506" s="2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.95" customHeight="1" x14ac:dyDescent="0.25">
      <c r="A507" s="3"/>
      <c r="B507" s="3"/>
      <c r="C507" s="2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.95" customHeight="1" x14ac:dyDescent="0.25">
      <c r="A508" s="3"/>
      <c r="B508" s="3"/>
      <c r="C508" s="2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.95" customHeight="1" x14ac:dyDescent="0.25">
      <c r="A509" s="3"/>
      <c r="B509" s="3"/>
      <c r="C509" s="2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.95" customHeight="1" x14ac:dyDescent="0.25">
      <c r="A510" s="3"/>
      <c r="B510" s="3"/>
      <c r="C510" s="2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.95" customHeight="1" x14ac:dyDescent="0.25">
      <c r="A511" s="3"/>
      <c r="B511" s="3"/>
      <c r="C511" s="2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.95" customHeight="1" x14ac:dyDescent="0.25">
      <c r="A512" s="3"/>
      <c r="B512" s="3"/>
      <c r="C512" s="2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.95" customHeight="1" x14ac:dyDescent="0.25">
      <c r="A513" s="3"/>
      <c r="B513" s="3"/>
      <c r="C513" s="2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.95" customHeight="1" x14ac:dyDescent="0.25">
      <c r="A514" s="3"/>
      <c r="B514" s="3"/>
      <c r="C514" s="2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.95" customHeight="1" x14ac:dyDescent="0.25">
      <c r="A515" s="3"/>
      <c r="B515" s="3"/>
      <c r="C515" s="2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.95" customHeight="1" x14ac:dyDescent="0.25">
      <c r="A516" s="3"/>
      <c r="B516" s="3"/>
      <c r="C516" s="2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.95" customHeight="1" x14ac:dyDescent="0.25">
      <c r="A517" s="3"/>
      <c r="B517" s="3"/>
      <c r="C517" s="2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.95" customHeight="1" x14ac:dyDescent="0.25">
      <c r="A518" s="3"/>
      <c r="B518" s="3"/>
      <c r="C518" s="2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.95" customHeight="1" x14ac:dyDescent="0.25">
      <c r="A519" s="3"/>
      <c r="B519" s="3"/>
      <c r="C519" s="2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.95" customHeight="1" x14ac:dyDescent="0.25">
      <c r="A520" s="3"/>
      <c r="B520" s="3"/>
      <c r="C520" s="2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.95" customHeight="1" x14ac:dyDescent="0.25">
      <c r="A521" s="3"/>
      <c r="B521" s="3"/>
      <c r="C521" s="2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.95" customHeight="1" x14ac:dyDescent="0.25">
      <c r="A522" s="3"/>
      <c r="B522" s="3"/>
      <c r="C522" s="2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.95" customHeight="1" x14ac:dyDescent="0.25">
      <c r="A523" s="3"/>
      <c r="B523" s="3"/>
      <c r="C523" s="2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.95" customHeight="1" x14ac:dyDescent="0.25">
      <c r="A524" s="3"/>
      <c r="B524" s="3"/>
      <c r="C524" s="2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.95" customHeight="1" x14ac:dyDescent="0.25">
      <c r="A525" s="3"/>
      <c r="B525" s="3"/>
      <c r="C525" s="2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.95" customHeight="1" x14ac:dyDescent="0.25">
      <c r="A526" s="3"/>
      <c r="B526" s="3"/>
      <c r="C526" s="2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.95" customHeight="1" x14ac:dyDescent="0.25">
      <c r="A527" s="3"/>
      <c r="B527" s="3"/>
      <c r="C527" s="2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.95" customHeight="1" x14ac:dyDescent="0.25">
      <c r="A528" s="3"/>
      <c r="B528" s="3"/>
      <c r="C528" s="2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.95" customHeight="1" x14ac:dyDescent="0.25">
      <c r="A529" s="3"/>
      <c r="B529" s="3"/>
      <c r="C529" s="2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.95" customHeight="1" x14ac:dyDescent="0.25">
      <c r="A530" s="3"/>
      <c r="B530" s="3"/>
      <c r="C530" s="2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.95" customHeight="1" x14ac:dyDescent="0.25">
      <c r="A531" s="3"/>
      <c r="B531" s="3"/>
      <c r="C531" s="2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.95" customHeight="1" x14ac:dyDescent="0.25">
      <c r="A532" s="3"/>
      <c r="B532" s="3"/>
      <c r="C532" s="2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.95" customHeight="1" x14ac:dyDescent="0.25">
      <c r="A533" s="3"/>
      <c r="B533" s="3"/>
      <c r="C533" s="2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.95" customHeight="1" x14ac:dyDescent="0.25">
      <c r="A534" s="3"/>
      <c r="B534" s="3"/>
      <c r="C534" s="2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.95" customHeight="1" x14ac:dyDescent="0.25">
      <c r="A535" s="3"/>
      <c r="B535" s="3"/>
      <c r="C535" s="2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.95" customHeight="1" x14ac:dyDescent="0.25">
      <c r="A536" s="3"/>
      <c r="B536" s="3"/>
      <c r="C536" s="2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.95" customHeight="1" x14ac:dyDescent="0.25">
      <c r="A537" s="3"/>
      <c r="B537" s="3"/>
      <c r="C537" s="2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.95" customHeight="1" x14ac:dyDescent="0.25">
      <c r="A538" s="3"/>
      <c r="B538" s="3"/>
      <c r="C538" s="2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.95" customHeight="1" x14ac:dyDescent="0.25">
      <c r="A539" s="3"/>
      <c r="B539" s="3"/>
      <c r="C539" s="2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.95" customHeight="1" x14ac:dyDescent="0.25">
      <c r="A540" s="3"/>
      <c r="B540" s="3"/>
      <c r="C540" s="2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.95" customHeight="1" x14ac:dyDescent="0.25">
      <c r="A541" s="3"/>
      <c r="B541" s="3"/>
      <c r="C541" s="2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.95" customHeight="1" x14ac:dyDescent="0.25">
      <c r="A542" s="3"/>
      <c r="B542" s="3"/>
      <c r="C542" s="2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.95" customHeight="1" x14ac:dyDescent="0.25">
      <c r="A543" s="3"/>
      <c r="B543" s="3"/>
      <c r="C543" s="2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.95" customHeight="1" x14ac:dyDescent="0.25">
      <c r="A544" s="3"/>
      <c r="B544" s="3"/>
      <c r="C544" s="2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.95" customHeight="1" x14ac:dyDescent="0.25">
      <c r="A545" s="3"/>
      <c r="B545" s="3"/>
      <c r="C545" s="2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.95" customHeight="1" x14ac:dyDescent="0.25">
      <c r="A546" s="3"/>
      <c r="B546" s="3"/>
      <c r="C546" s="2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.95" customHeight="1" x14ac:dyDescent="0.25">
      <c r="A547" s="3"/>
      <c r="B547" s="3"/>
      <c r="C547" s="2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.95" customHeight="1" x14ac:dyDescent="0.25">
      <c r="A548" s="3"/>
      <c r="B548" s="3"/>
      <c r="C548" s="2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.95" customHeight="1" x14ac:dyDescent="0.25">
      <c r="A549" s="3"/>
      <c r="B549" s="3"/>
      <c r="C549" s="2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.95" customHeight="1" x14ac:dyDescent="0.25">
      <c r="A550" s="3"/>
      <c r="B550" s="3"/>
      <c r="C550" s="2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.95" customHeight="1" x14ac:dyDescent="0.25">
      <c r="A551" s="3"/>
      <c r="B551" s="3"/>
      <c r="C551" s="2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.95" customHeight="1" x14ac:dyDescent="0.25">
      <c r="A552" s="3"/>
      <c r="B552" s="3"/>
      <c r="C552" s="2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.95" customHeight="1" x14ac:dyDescent="0.25">
      <c r="A553" s="3"/>
      <c r="B553" s="3"/>
      <c r="C553" s="2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.95" customHeight="1" x14ac:dyDescent="0.25">
      <c r="A554" s="3"/>
      <c r="B554" s="3"/>
      <c r="C554" s="2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.95" customHeight="1" x14ac:dyDescent="0.25">
      <c r="A555" s="3"/>
      <c r="B555" s="3"/>
      <c r="C555" s="2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.95" customHeight="1" x14ac:dyDescent="0.25">
      <c r="A556" s="3"/>
      <c r="B556" s="3"/>
      <c r="C556" s="2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.95" customHeight="1" x14ac:dyDescent="0.25">
      <c r="A557" s="3"/>
      <c r="B557" s="3"/>
      <c r="C557" s="2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.95" customHeight="1" x14ac:dyDescent="0.25">
      <c r="A558" s="3"/>
      <c r="B558" s="3"/>
      <c r="C558" s="2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.95" customHeight="1" x14ac:dyDescent="0.25">
      <c r="A559" s="3"/>
      <c r="B559" s="3"/>
      <c r="C559" s="2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.95" customHeight="1" x14ac:dyDescent="0.25">
      <c r="A560" s="3"/>
      <c r="B560" s="3"/>
      <c r="C560" s="2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.95" customHeight="1" x14ac:dyDescent="0.25">
      <c r="A561" s="3"/>
      <c r="B561" s="3"/>
      <c r="C561" s="2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.95" customHeight="1" x14ac:dyDescent="0.25">
      <c r="A562" s="3"/>
      <c r="B562" s="3"/>
      <c r="C562" s="2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.95" customHeight="1" x14ac:dyDescent="0.25">
      <c r="A563" s="3"/>
      <c r="B563" s="3"/>
      <c r="C563" s="2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.95" customHeight="1" x14ac:dyDescent="0.25">
      <c r="A564" s="3"/>
      <c r="B564" s="3"/>
      <c r="C564" s="2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.95" customHeight="1" x14ac:dyDescent="0.25">
      <c r="A565" s="3"/>
      <c r="B565" s="3"/>
      <c r="C565" s="2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.95" customHeight="1" x14ac:dyDescent="0.25">
      <c r="A566" s="3"/>
      <c r="B566" s="3"/>
      <c r="C566" s="2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.95" customHeight="1" x14ac:dyDescent="0.25">
      <c r="A567" s="3"/>
      <c r="B567" s="3"/>
      <c r="C567" s="2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.95" customHeight="1" x14ac:dyDescent="0.25">
      <c r="A568" s="3"/>
      <c r="B568" s="3"/>
      <c r="C568" s="2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.95" customHeight="1" x14ac:dyDescent="0.25">
      <c r="A569" s="3"/>
      <c r="B569" s="3"/>
      <c r="C569" s="2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.95" customHeight="1" x14ac:dyDescent="0.25">
      <c r="A570" s="3"/>
      <c r="B570" s="3"/>
      <c r="C570" s="2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.95" customHeight="1" x14ac:dyDescent="0.25">
      <c r="A571" s="3"/>
      <c r="B571" s="3"/>
      <c r="C571" s="2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.95" customHeight="1" x14ac:dyDescent="0.25">
      <c r="A572" s="3"/>
      <c r="B572" s="3"/>
      <c r="C572" s="2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.95" customHeight="1" x14ac:dyDescent="0.25">
      <c r="A573" s="3"/>
      <c r="B573" s="3"/>
      <c r="C573" s="2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.95" customHeight="1" x14ac:dyDescent="0.25">
      <c r="A574" s="3"/>
      <c r="B574" s="3"/>
      <c r="C574" s="2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.95" customHeight="1" x14ac:dyDescent="0.25">
      <c r="A575" s="3"/>
      <c r="B575" s="3"/>
      <c r="C575" s="2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.95" customHeight="1" x14ac:dyDescent="0.25">
      <c r="A576" s="3"/>
      <c r="B576" s="3"/>
      <c r="C576" s="2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.95" customHeight="1" x14ac:dyDescent="0.25">
      <c r="A577" s="3"/>
      <c r="B577" s="3"/>
      <c r="C577" s="2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.95" customHeight="1" x14ac:dyDescent="0.25">
      <c r="A578" s="3"/>
      <c r="B578" s="3"/>
      <c r="C578" s="2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.95" customHeight="1" x14ac:dyDescent="0.25">
      <c r="A579" s="3"/>
      <c r="B579" s="3"/>
      <c r="C579" s="2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.95" customHeight="1" x14ac:dyDescent="0.25">
      <c r="A580" s="3"/>
      <c r="B580" s="3"/>
      <c r="C580" s="2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.95" customHeight="1" x14ac:dyDescent="0.25">
      <c r="A581" s="3"/>
      <c r="B581" s="3"/>
      <c r="C581" s="2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.95" customHeight="1" x14ac:dyDescent="0.25">
      <c r="A582" s="3"/>
      <c r="B582" s="3"/>
      <c r="C582" s="2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.95" customHeight="1" x14ac:dyDescent="0.25">
      <c r="A583" s="3"/>
      <c r="B583" s="3"/>
      <c r="C583" s="2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.95" customHeight="1" x14ac:dyDescent="0.25">
      <c r="A584" s="3"/>
      <c r="B584" s="3"/>
      <c r="C584" s="2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.95" customHeight="1" x14ac:dyDescent="0.25">
      <c r="A585" s="3"/>
      <c r="B585" s="3"/>
      <c r="C585" s="2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.95" customHeight="1" x14ac:dyDescent="0.25">
      <c r="A586" s="3"/>
      <c r="B586" s="3"/>
      <c r="C586" s="2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.95" customHeight="1" x14ac:dyDescent="0.25">
      <c r="A587" s="3"/>
      <c r="B587" s="3"/>
      <c r="C587" s="2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.95" customHeight="1" x14ac:dyDescent="0.25">
      <c r="A588" s="3"/>
      <c r="B588" s="3"/>
      <c r="C588" s="2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.95" customHeight="1" x14ac:dyDescent="0.25">
      <c r="A589" s="3"/>
      <c r="B589" s="3"/>
      <c r="C589" s="2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.95" customHeight="1" x14ac:dyDescent="0.25">
      <c r="A590" s="3"/>
      <c r="B590" s="3"/>
      <c r="C590" s="2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.95" customHeight="1" x14ac:dyDescent="0.25">
      <c r="A591" s="3"/>
      <c r="B591" s="3"/>
      <c r="C591" s="2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.95" customHeight="1" x14ac:dyDescent="0.25">
      <c r="A592" s="3"/>
      <c r="B592" s="3"/>
      <c r="C592" s="2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.95" customHeight="1" x14ac:dyDescent="0.25">
      <c r="A593" s="3"/>
      <c r="B593" s="3"/>
      <c r="C593" s="2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.95" customHeight="1" x14ac:dyDescent="0.25">
      <c r="A594" s="3"/>
      <c r="B594" s="3"/>
      <c r="C594" s="2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.95" customHeight="1" x14ac:dyDescent="0.25">
      <c r="A595" s="3"/>
      <c r="B595" s="3"/>
      <c r="C595" s="2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.95" customHeight="1" x14ac:dyDescent="0.25">
      <c r="A596" s="3"/>
      <c r="B596" s="3"/>
      <c r="C596" s="2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.95" customHeight="1" x14ac:dyDescent="0.25">
      <c r="A597" s="3"/>
      <c r="B597" s="3"/>
      <c r="C597" s="2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.95" customHeight="1" x14ac:dyDescent="0.25">
      <c r="A598" s="3"/>
      <c r="B598" s="3"/>
      <c r="C598" s="2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.95" customHeight="1" x14ac:dyDescent="0.25">
      <c r="A599" s="3"/>
      <c r="B599" s="3"/>
      <c r="C599" s="2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.95" customHeight="1" x14ac:dyDescent="0.25">
      <c r="A600" s="3"/>
      <c r="B600" s="3"/>
      <c r="C600" s="2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.95" customHeight="1" x14ac:dyDescent="0.25">
      <c r="A601" s="3"/>
      <c r="B601" s="3"/>
      <c r="C601" s="2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.95" customHeight="1" x14ac:dyDescent="0.25">
      <c r="A602" s="3"/>
      <c r="B602" s="3"/>
      <c r="C602" s="2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.95" customHeight="1" x14ac:dyDescent="0.25">
      <c r="A603" s="3"/>
      <c r="B603" s="3"/>
      <c r="C603" s="2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.95" customHeight="1" x14ac:dyDescent="0.25">
      <c r="A604" s="3"/>
      <c r="B604" s="3"/>
      <c r="C604" s="2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.95" customHeight="1" x14ac:dyDescent="0.25">
      <c r="A605" s="3"/>
      <c r="B605" s="3"/>
      <c r="C605" s="2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.95" customHeight="1" x14ac:dyDescent="0.25">
      <c r="A606" s="3"/>
      <c r="B606" s="3"/>
      <c r="C606" s="2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.95" customHeight="1" x14ac:dyDescent="0.25">
      <c r="A607" s="3"/>
      <c r="B607" s="3"/>
      <c r="C607" s="2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.95" customHeight="1" x14ac:dyDescent="0.25">
      <c r="A608" s="3"/>
      <c r="B608" s="3"/>
      <c r="C608" s="2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.95" customHeight="1" x14ac:dyDescent="0.25">
      <c r="A609" s="3"/>
      <c r="B609" s="3"/>
      <c r="C609" s="2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.95" customHeight="1" x14ac:dyDescent="0.25">
      <c r="A610" s="3"/>
      <c r="B610" s="3"/>
      <c r="C610" s="2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.95" customHeight="1" x14ac:dyDescent="0.25">
      <c r="A611" s="3"/>
      <c r="B611" s="3"/>
      <c r="C611" s="2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.95" customHeight="1" x14ac:dyDescent="0.25">
      <c r="A612" s="3"/>
      <c r="B612" s="3"/>
      <c r="C612" s="2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.95" customHeight="1" x14ac:dyDescent="0.25">
      <c r="A613" s="3"/>
      <c r="B613" s="3"/>
      <c r="C613" s="2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.95" customHeight="1" x14ac:dyDescent="0.25">
      <c r="A614" s="3"/>
      <c r="B614" s="3"/>
      <c r="C614" s="2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.95" customHeight="1" x14ac:dyDescent="0.25">
      <c r="A615" s="3"/>
      <c r="B615" s="3"/>
      <c r="C615" s="2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.95" customHeight="1" x14ac:dyDescent="0.25">
      <c r="A616" s="3"/>
      <c r="B616" s="3"/>
      <c r="C616" s="2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.95" customHeight="1" x14ac:dyDescent="0.25">
      <c r="A617" s="3"/>
      <c r="B617" s="3"/>
      <c r="C617" s="2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.95" customHeight="1" x14ac:dyDescent="0.25">
      <c r="A618" s="3"/>
      <c r="B618" s="3"/>
      <c r="C618" s="2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.95" customHeight="1" x14ac:dyDescent="0.25">
      <c r="A619" s="3"/>
      <c r="B619" s="3"/>
      <c r="C619" s="2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.95" customHeight="1" x14ac:dyDescent="0.25">
      <c r="A620" s="3"/>
      <c r="B620" s="3"/>
      <c r="C620" s="2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.95" customHeight="1" x14ac:dyDescent="0.25">
      <c r="A621" s="3"/>
      <c r="B621" s="3"/>
      <c r="C621" s="2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.95" customHeight="1" x14ac:dyDescent="0.25">
      <c r="A622" s="3"/>
      <c r="B622" s="3"/>
      <c r="C622" s="2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.95" customHeight="1" x14ac:dyDescent="0.25">
      <c r="A623" s="3"/>
      <c r="B623" s="3"/>
      <c r="C623" s="2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.95" customHeight="1" x14ac:dyDescent="0.25">
      <c r="A624" s="3"/>
      <c r="B624" s="3"/>
      <c r="C624" s="2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.95" customHeight="1" x14ac:dyDescent="0.25">
      <c r="A625" s="3"/>
      <c r="B625" s="3"/>
      <c r="C625" s="2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.95" customHeight="1" x14ac:dyDescent="0.25">
      <c r="A626" s="3"/>
      <c r="B626" s="3"/>
      <c r="C626" s="2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.95" customHeight="1" x14ac:dyDescent="0.25">
      <c r="A627" s="3"/>
      <c r="B627" s="3"/>
      <c r="C627" s="2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.95" customHeight="1" x14ac:dyDescent="0.25">
      <c r="A628" s="3"/>
      <c r="B628" s="3"/>
      <c r="C628" s="2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.95" customHeight="1" x14ac:dyDescent="0.25">
      <c r="A629" s="3"/>
      <c r="B629" s="3"/>
      <c r="C629" s="2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.95" customHeight="1" x14ac:dyDescent="0.25">
      <c r="A630" s="3"/>
      <c r="B630" s="3"/>
      <c r="C630" s="2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.95" customHeight="1" x14ac:dyDescent="0.25">
      <c r="A631" s="3"/>
      <c r="B631" s="3"/>
      <c r="C631" s="2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.95" customHeight="1" x14ac:dyDescent="0.25">
      <c r="A632" s="3"/>
      <c r="B632" s="3"/>
      <c r="C632" s="2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.95" customHeight="1" x14ac:dyDescent="0.25">
      <c r="A633" s="3"/>
      <c r="B633" s="3"/>
      <c r="C633" s="2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.95" customHeight="1" x14ac:dyDescent="0.25">
      <c r="A634" s="3"/>
      <c r="B634" s="3"/>
      <c r="C634" s="2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.95" customHeight="1" x14ac:dyDescent="0.25">
      <c r="A635" s="3"/>
      <c r="B635" s="3"/>
      <c r="C635" s="2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.95" customHeight="1" x14ac:dyDescent="0.25">
      <c r="A636" s="3"/>
      <c r="B636" s="3"/>
      <c r="C636" s="2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.95" customHeight="1" x14ac:dyDescent="0.25">
      <c r="A637" s="3"/>
      <c r="B637" s="3"/>
      <c r="C637" s="2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.95" customHeight="1" x14ac:dyDescent="0.25">
      <c r="A638" s="3"/>
      <c r="B638" s="3"/>
      <c r="C638" s="2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.95" customHeight="1" x14ac:dyDescent="0.25">
      <c r="A639" s="3"/>
      <c r="B639" s="3"/>
      <c r="C639" s="2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.95" customHeight="1" x14ac:dyDescent="0.25">
      <c r="A640" s="3"/>
      <c r="B640" s="3"/>
      <c r="C640" s="2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.95" customHeight="1" x14ac:dyDescent="0.25">
      <c r="A641" s="3"/>
      <c r="B641" s="3"/>
      <c r="C641" s="2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.95" customHeight="1" x14ac:dyDescent="0.25">
      <c r="A642" s="3"/>
      <c r="B642" s="3"/>
      <c r="C642" s="2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.95" customHeight="1" x14ac:dyDescent="0.25">
      <c r="A643" s="3"/>
      <c r="B643" s="3"/>
      <c r="C643" s="2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.95" customHeight="1" x14ac:dyDescent="0.25">
      <c r="A644" s="3"/>
      <c r="B644" s="3"/>
      <c r="C644" s="2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.95" customHeight="1" x14ac:dyDescent="0.25">
      <c r="A645" s="3"/>
      <c r="B645" s="3"/>
      <c r="C645" s="2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.95" customHeight="1" x14ac:dyDescent="0.25">
      <c r="A646" s="3"/>
      <c r="B646" s="3"/>
      <c r="C646" s="2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.95" customHeight="1" x14ac:dyDescent="0.25">
      <c r="A647" s="3"/>
      <c r="B647" s="3"/>
      <c r="C647" s="2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.95" customHeight="1" x14ac:dyDescent="0.25">
      <c r="A648" s="3"/>
      <c r="B648" s="3"/>
      <c r="C648" s="2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.95" customHeight="1" x14ac:dyDescent="0.25">
      <c r="A649" s="3"/>
      <c r="B649" s="3"/>
      <c r="C649" s="2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.95" customHeight="1" x14ac:dyDescent="0.25">
      <c r="A650" s="3"/>
      <c r="B650" s="3"/>
      <c r="C650" s="2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.95" customHeight="1" x14ac:dyDescent="0.25">
      <c r="A651" s="3"/>
      <c r="B651" s="3"/>
      <c r="C651" s="2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.95" customHeight="1" x14ac:dyDescent="0.25">
      <c r="A652" s="3"/>
      <c r="B652" s="3"/>
      <c r="C652" s="2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.95" customHeight="1" x14ac:dyDescent="0.25">
      <c r="A653" s="3"/>
      <c r="B653" s="3"/>
      <c r="C653" s="2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.95" customHeight="1" x14ac:dyDescent="0.25">
      <c r="A654" s="3"/>
      <c r="B654" s="3"/>
      <c r="C654" s="2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.95" customHeight="1" x14ac:dyDescent="0.25">
      <c r="A655" s="3"/>
      <c r="B655" s="3"/>
      <c r="C655" s="2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.95" customHeight="1" x14ac:dyDescent="0.25">
      <c r="A656" s="3"/>
      <c r="B656" s="3"/>
      <c r="C656" s="2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.95" customHeight="1" x14ac:dyDescent="0.25">
      <c r="A657" s="3"/>
      <c r="B657" s="3"/>
      <c r="C657" s="2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.95" customHeight="1" x14ac:dyDescent="0.25">
      <c r="A658" s="3"/>
      <c r="B658" s="3"/>
      <c r="C658" s="2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.95" customHeight="1" x14ac:dyDescent="0.25">
      <c r="A659" s="3"/>
      <c r="B659" s="3"/>
      <c r="C659" s="2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.95" customHeight="1" x14ac:dyDescent="0.25">
      <c r="A660" s="3"/>
      <c r="B660" s="3"/>
      <c r="C660" s="2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.95" customHeight="1" x14ac:dyDescent="0.25">
      <c r="A661" s="3"/>
      <c r="B661" s="3"/>
      <c r="C661" s="2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.95" customHeight="1" x14ac:dyDescent="0.25">
      <c r="A662" s="3"/>
      <c r="B662" s="3"/>
      <c r="C662" s="2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.95" customHeight="1" x14ac:dyDescent="0.25">
      <c r="A663" s="3"/>
      <c r="B663" s="3"/>
      <c r="C663" s="2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.95" customHeight="1" x14ac:dyDescent="0.25">
      <c r="A664" s="3"/>
      <c r="B664" s="3"/>
      <c r="C664" s="2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.95" customHeight="1" x14ac:dyDescent="0.25">
      <c r="A665" s="3"/>
      <c r="B665" s="3"/>
      <c r="C665" s="2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.95" customHeight="1" x14ac:dyDescent="0.25">
      <c r="A666" s="3"/>
      <c r="B666" s="3"/>
      <c r="C666" s="2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.95" customHeight="1" x14ac:dyDescent="0.25">
      <c r="A667" s="3"/>
      <c r="B667" s="3"/>
      <c r="C667" s="2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.95" customHeight="1" x14ac:dyDescent="0.25">
      <c r="A668" s="3"/>
      <c r="B668" s="3"/>
      <c r="C668" s="2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.95" customHeight="1" x14ac:dyDescent="0.25">
      <c r="A669" s="3"/>
      <c r="B669" s="3"/>
      <c r="C669" s="2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.95" customHeight="1" x14ac:dyDescent="0.25">
      <c r="A670" s="3"/>
      <c r="B670" s="3"/>
      <c r="C670" s="2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.95" customHeight="1" x14ac:dyDescent="0.25">
      <c r="A671" s="3"/>
      <c r="B671" s="3"/>
      <c r="C671" s="2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.95" customHeight="1" x14ac:dyDescent="0.25">
      <c r="A672" s="3"/>
      <c r="B672" s="3"/>
      <c r="C672" s="2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.95" customHeight="1" x14ac:dyDescent="0.25">
      <c r="A673" s="3"/>
      <c r="B673" s="3"/>
      <c r="C673" s="2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.95" customHeight="1" x14ac:dyDescent="0.25">
      <c r="A674" s="3"/>
      <c r="B674" s="3"/>
      <c r="C674" s="2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.95" customHeight="1" x14ac:dyDescent="0.25">
      <c r="A675" s="3"/>
      <c r="B675" s="3"/>
      <c r="C675" s="2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.95" customHeight="1" x14ac:dyDescent="0.25">
      <c r="A676" s="3"/>
      <c r="B676" s="3"/>
      <c r="C676" s="2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.95" customHeight="1" x14ac:dyDescent="0.25">
      <c r="A677" s="3"/>
      <c r="B677" s="3"/>
      <c r="C677" s="2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.95" customHeight="1" x14ac:dyDescent="0.25">
      <c r="A678" s="3"/>
      <c r="B678" s="3"/>
      <c r="C678" s="2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.95" customHeight="1" x14ac:dyDescent="0.25">
      <c r="A679" s="3"/>
      <c r="B679" s="3"/>
      <c r="C679" s="2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.95" customHeight="1" x14ac:dyDescent="0.25">
      <c r="A680" s="3"/>
      <c r="B680" s="3"/>
      <c r="C680" s="2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.95" customHeight="1" x14ac:dyDescent="0.25">
      <c r="A681" s="3"/>
      <c r="B681" s="3"/>
      <c r="C681" s="2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.95" customHeight="1" x14ac:dyDescent="0.25">
      <c r="A682" s="3"/>
      <c r="B682" s="3"/>
      <c r="C682" s="2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.95" customHeight="1" x14ac:dyDescent="0.25">
      <c r="A683" s="3"/>
      <c r="B683" s="3"/>
      <c r="C683" s="2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.95" customHeight="1" x14ac:dyDescent="0.25">
      <c r="A684" s="3"/>
      <c r="B684" s="3"/>
      <c r="C684" s="2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.95" customHeight="1" x14ac:dyDescent="0.25">
      <c r="A685" s="3"/>
      <c r="B685" s="3"/>
      <c r="C685" s="2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.95" customHeight="1" x14ac:dyDescent="0.25">
      <c r="A686" s="3"/>
      <c r="B686" s="3"/>
      <c r="C686" s="2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.95" customHeight="1" x14ac:dyDescent="0.25">
      <c r="A687" s="3"/>
      <c r="B687" s="3"/>
      <c r="C687" s="2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.95" customHeight="1" x14ac:dyDescent="0.25">
      <c r="A688" s="3"/>
      <c r="B688" s="3"/>
      <c r="C688" s="2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.95" customHeight="1" x14ac:dyDescent="0.25">
      <c r="A689" s="3"/>
      <c r="B689" s="3"/>
      <c r="C689" s="2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.95" customHeight="1" x14ac:dyDescent="0.25">
      <c r="A690" s="3"/>
      <c r="B690" s="3"/>
      <c r="C690" s="2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.95" customHeight="1" x14ac:dyDescent="0.25">
      <c r="A691" s="3"/>
      <c r="B691" s="3"/>
      <c r="C691" s="2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.95" customHeight="1" x14ac:dyDescent="0.25">
      <c r="A692" s="3"/>
      <c r="B692" s="3"/>
      <c r="C692" s="2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.95" customHeight="1" x14ac:dyDescent="0.25">
      <c r="A693" s="3"/>
      <c r="B693" s="3"/>
      <c r="C693" s="2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.95" customHeight="1" x14ac:dyDescent="0.25">
      <c r="A694" s="3"/>
      <c r="B694" s="3"/>
      <c r="C694" s="2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.95" customHeight="1" x14ac:dyDescent="0.25">
      <c r="A695" s="3"/>
      <c r="B695" s="3"/>
      <c r="C695" s="2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.95" customHeight="1" x14ac:dyDescent="0.25">
      <c r="A696" s="3"/>
      <c r="B696" s="3"/>
      <c r="C696" s="2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.95" customHeight="1" x14ac:dyDescent="0.25">
      <c r="A697" s="3"/>
      <c r="B697" s="3"/>
      <c r="C697" s="2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.95" customHeight="1" x14ac:dyDescent="0.25">
      <c r="A698" s="3"/>
      <c r="B698" s="3"/>
      <c r="C698" s="2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.95" customHeight="1" x14ac:dyDescent="0.25">
      <c r="A699" s="3"/>
      <c r="B699" s="3"/>
      <c r="C699" s="2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.95" customHeight="1" x14ac:dyDescent="0.25">
      <c r="A700" s="3"/>
      <c r="B700" s="3"/>
      <c r="C700" s="2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.95" customHeight="1" x14ac:dyDescent="0.25">
      <c r="A701" s="3"/>
      <c r="B701" s="3"/>
      <c r="C701" s="2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.95" customHeight="1" x14ac:dyDescent="0.25">
      <c r="A702" s="3"/>
      <c r="B702" s="3"/>
      <c r="C702" s="2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.95" customHeight="1" x14ac:dyDescent="0.25">
      <c r="A703" s="3"/>
      <c r="B703" s="3"/>
      <c r="C703" s="2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.95" customHeight="1" x14ac:dyDescent="0.25">
      <c r="A704" s="3"/>
      <c r="B704" s="3"/>
      <c r="C704" s="2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.95" customHeight="1" x14ac:dyDescent="0.25">
      <c r="A705" s="3"/>
      <c r="B705" s="3"/>
      <c r="C705" s="2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.95" customHeight="1" x14ac:dyDescent="0.25">
      <c r="A706" s="3"/>
      <c r="B706" s="3"/>
      <c r="C706" s="2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.95" customHeight="1" x14ac:dyDescent="0.25">
      <c r="A707" s="3"/>
      <c r="B707" s="3"/>
      <c r="C707" s="2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.95" customHeight="1" x14ac:dyDescent="0.25">
      <c r="A708" s="3"/>
      <c r="B708" s="3"/>
      <c r="C708" s="2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.95" customHeight="1" x14ac:dyDescent="0.25">
      <c r="A709" s="3"/>
      <c r="B709" s="3"/>
      <c r="C709" s="2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.95" customHeight="1" x14ac:dyDescent="0.25">
      <c r="A710" s="3"/>
      <c r="B710" s="3"/>
      <c r="C710" s="2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.95" customHeight="1" x14ac:dyDescent="0.25">
      <c r="A711" s="3"/>
      <c r="B711" s="3"/>
      <c r="C711" s="2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.95" customHeight="1" x14ac:dyDescent="0.25">
      <c r="A712" s="3"/>
      <c r="B712" s="3"/>
      <c r="C712" s="2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.95" customHeight="1" x14ac:dyDescent="0.25">
      <c r="A713" s="3"/>
      <c r="B713" s="3"/>
      <c r="C713" s="2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.95" customHeight="1" x14ac:dyDescent="0.25">
      <c r="A714" s="3"/>
      <c r="B714" s="3"/>
      <c r="C714" s="2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.95" customHeight="1" x14ac:dyDescent="0.25">
      <c r="A715" s="3"/>
      <c r="B715" s="3"/>
      <c r="C715" s="2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.95" customHeight="1" x14ac:dyDescent="0.25">
      <c r="A716" s="3"/>
      <c r="B716" s="3"/>
      <c r="C716" s="2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.95" customHeight="1" x14ac:dyDescent="0.25">
      <c r="A717" s="3"/>
      <c r="B717" s="3"/>
      <c r="C717" s="2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.95" customHeight="1" x14ac:dyDescent="0.25">
      <c r="A718" s="3"/>
      <c r="B718" s="3"/>
      <c r="C718" s="2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.95" customHeight="1" x14ac:dyDescent="0.25">
      <c r="A719" s="3"/>
      <c r="B719" s="3"/>
      <c r="C719" s="2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.95" customHeight="1" x14ac:dyDescent="0.25">
      <c r="A720" s="3"/>
      <c r="B720" s="3"/>
      <c r="C720" s="2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.95" customHeight="1" x14ac:dyDescent="0.25">
      <c r="A721" s="3"/>
      <c r="B721" s="3"/>
      <c r="C721" s="2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.95" customHeight="1" x14ac:dyDescent="0.25">
      <c r="A722" s="3"/>
      <c r="B722" s="3"/>
      <c r="C722" s="2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.95" customHeight="1" x14ac:dyDescent="0.25">
      <c r="A723" s="3"/>
      <c r="B723" s="3"/>
      <c r="C723" s="2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.95" customHeight="1" x14ac:dyDescent="0.25">
      <c r="A724" s="3"/>
      <c r="B724" s="3"/>
      <c r="C724" s="2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.95" customHeight="1" x14ac:dyDescent="0.25">
      <c r="A725" s="3"/>
      <c r="B725" s="3"/>
      <c r="C725" s="2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.95" customHeight="1" x14ac:dyDescent="0.25">
      <c r="A726" s="3"/>
      <c r="B726" s="3"/>
      <c r="C726" s="2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.95" customHeight="1" x14ac:dyDescent="0.25">
      <c r="A727" s="3"/>
      <c r="B727" s="3"/>
      <c r="C727" s="2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.95" customHeight="1" x14ac:dyDescent="0.25">
      <c r="A728" s="3"/>
      <c r="B728" s="3"/>
      <c r="C728" s="2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.95" customHeight="1" x14ac:dyDescent="0.25">
      <c r="A729" s="3"/>
      <c r="B729" s="3"/>
      <c r="C729" s="2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.95" customHeight="1" x14ac:dyDescent="0.25">
      <c r="A730" s="3"/>
      <c r="B730" s="3"/>
      <c r="C730" s="2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.95" customHeight="1" x14ac:dyDescent="0.25">
      <c r="A731" s="3"/>
      <c r="B731" s="3"/>
      <c r="C731" s="2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.95" customHeight="1" x14ac:dyDescent="0.25">
      <c r="A732" s="3"/>
      <c r="B732" s="3"/>
      <c r="C732" s="2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.95" customHeight="1" x14ac:dyDescent="0.25">
      <c r="A733" s="3"/>
      <c r="B733" s="3"/>
      <c r="C733" s="2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.95" customHeight="1" x14ac:dyDescent="0.25">
      <c r="A734" s="3"/>
      <c r="B734" s="3"/>
      <c r="C734" s="2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.95" customHeight="1" x14ac:dyDescent="0.25">
      <c r="A735" s="3"/>
      <c r="B735" s="3"/>
      <c r="C735" s="2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.95" customHeight="1" x14ac:dyDescent="0.25">
      <c r="A736" s="3"/>
      <c r="B736" s="3"/>
      <c r="C736" s="2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.95" customHeight="1" x14ac:dyDescent="0.25">
      <c r="A737" s="3"/>
      <c r="B737" s="3"/>
      <c r="C737" s="2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.95" customHeight="1" x14ac:dyDescent="0.25">
      <c r="A738" s="3"/>
      <c r="B738" s="3"/>
      <c r="C738" s="2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.95" customHeight="1" x14ac:dyDescent="0.25">
      <c r="A739" s="3"/>
      <c r="B739" s="3"/>
      <c r="C739" s="2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.95" customHeight="1" x14ac:dyDescent="0.25">
      <c r="A740" s="3"/>
      <c r="B740" s="3"/>
      <c r="C740" s="2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.95" customHeight="1" x14ac:dyDescent="0.25">
      <c r="A741" s="3"/>
      <c r="B741" s="3"/>
      <c r="C741" s="2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.95" customHeight="1" x14ac:dyDescent="0.25">
      <c r="A742" s="3"/>
      <c r="B742" s="3"/>
      <c r="C742" s="2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.95" customHeight="1" x14ac:dyDescent="0.25">
      <c r="A743" s="3"/>
      <c r="B743" s="3"/>
      <c r="C743" s="2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.95" customHeight="1" x14ac:dyDescent="0.25">
      <c r="A744" s="3"/>
      <c r="B744" s="3"/>
      <c r="C744" s="2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.95" customHeight="1" x14ac:dyDescent="0.25">
      <c r="A745" s="3"/>
      <c r="B745" s="3"/>
      <c r="C745" s="2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.95" customHeight="1" x14ac:dyDescent="0.25">
      <c r="A746" s="3"/>
      <c r="B746" s="3"/>
      <c r="C746" s="2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.95" customHeight="1" x14ac:dyDescent="0.25">
      <c r="A747" s="3"/>
      <c r="B747" s="3"/>
      <c r="C747" s="2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.95" customHeight="1" x14ac:dyDescent="0.25">
      <c r="A748" s="3"/>
      <c r="B748" s="3"/>
      <c r="C748" s="2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.95" customHeight="1" x14ac:dyDescent="0.25">
      <c r="A749" s="3"/>
      <c r="B749" s="3"/>
      <c r="C749" s="2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.95" customHeight="1" x14ac:dyDescent="0.25">
      <c r="A750" s="3"/>
      <c r="B750" s="3"/>
      <c r="C750" s="2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.95" customHeight="1" x14ac:dyDescent="0.25">
      <c r="A751" s="3"/>
      <c r="B751" s="3"/>
      <c r="C751" s="2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.95" customHeight="1" x14ac:dyDescent="0.25">
      <c r="A752" s="3"/>
      <c r="B752" s="3"/>
      <c r="C752" s="2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.95" customHeight="1" x14ac:dyDescent="0.25">
      <c r="A753" s="3"/>
      <c r="B753" s="3"/>
      <c r="C753" s="2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.95" customHeight="1" x14ac:dyDescent="0.25">
      <c r="A754" s="3"/>
      <c r="B754" s="3"/>
      <c r="C754" s="2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.95" customHeight="1" x14ac:dyDescent="0.25">
      <c r="A755" s="3"/>
      <c r="B755" s="3"/>
      <c r="C755" s="2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.95" customHeight="1" x14ac:dyDescent="0.25">
      <c r="A756" s="3"/>
      <c r="B756" s="3"/>
      <c r="C756" s="2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.95" customHeight="1" x14ac:dyDescent="0.25">
      <c r="A757" s="3"/>
      <c r="B757" s="3"/>
      <c r="C757" s="2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.95" customHeight="1" x14ac:dyDescent="0.25">
      <c r="A758" s="3"/>
      <c r="B758" s="3"/>
      <c r="C758" s="2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.95" customHeight="1" x14ac:dyDescent="0.25">
      <c r="A759" s="3"/>
      <c r="B759" s="3"/>
      <c r="C759" s="2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.95" customHeight="1" x14ac:dyDescent="0.25">
      <c r="A760" s="3"/>
      <c r="B760" s="3"/>
      <c r="C760" s="2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.95" customHeight="1" x14ac:dyDescent="0.25">
      <c r="A761" s="3"/>
      <c r="B761" s="3"/>
      <c r="C761" s="2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.95" customHeight="1" x14ac:dyDescent="0.25">
      <c r="A762" s="3"/>
      <c r="B762" s="3"/>
      <c r="C762" s="2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.95" customHeight="1" x14ac:dyDescent="0.25">
      <c r="A763" s="3"/>
      <c r="B763" s="3"/>
      <c r="C763" s="2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.95" customHeight="1" x14ac:dyDescent="0.25">
      <c r="A764" s="3"/>
      <c r="B764" s="3"/>
      <c r="C764" s="2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.95" customHeight="1" x14ac:dyDescent="0.25">
      <c r="A765" s="3"/>
      <c r="B765" s="3"/>
      <c r="C765" s="2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.95" customHeight="1" x14ac:dyDescent="0.25">
      <c r="A766" s="3"/>
      <c r="B766" s="3"/>
      <c r="C766" s="2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.95" customHeight="1" x14ac:dyDescent="0.25">
      <c r="A767" s="3"/>
      <c r="B767" s="3"/>
      <c r="C767" s="2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.95" customHeight="1" x14ac:dyDescent="0.25">
      <c r="A768" s="3"/>
      <c r="B768" s="3"/>
      <c r="C768" s="2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.95" customHeight="1" x14ac:dyDescent="0.25">
      <c r="A769" s="3"/>
      <c r="B769" s="3"/>
      <c r="C769" s="2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.95" customHeight="1" x14ac:dyDescent="0.25">
      <c r="A770" s="3"/>
      <c r="B770" s="3"/>
      <c r="C770" s="2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.95" customHeight="1" x14ac:dyDescent="0.25">
      <c r="A771" s="3"/>
      <c r="B771" s="3"/>
      <c r="C771" s="2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.95" customHeight="1" x14ac:dyDescent="0.25">
      <c r="A772" s="3"/>
      <c r="B772" s="3"/>
      <c r="C772" s="2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.95" customHeight="1" x14ac:dyDescent="0.25">
      <c r="A773" s="3"/>
      <c r="B773" s="3"/>
      <c r="C773" s="2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.95" customHeight="1" x14ac:dyDescent="0.25">
      <c r="A774" s="3"/>
      <c r="B774" s="3"/>
      <c r="C774" s="2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.95" customHeight="1" x14ac:dyDescent="0.25">
      <c r="A775" s="3"/>
      <c r="B775" s="3"/>
      <c r="C775" s="2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.95" customHeight="1" x14ac:dyDescent="0.25">
      <c r="A776" s="3"/>
      <c r="B776" s="3"/>
      <c r="C776" s="2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.95" customHeight="1" x14ac:dyDescent="0.25">
      <c r="A777" s="3"/>
      <c r="B777" s="3"/>
      <c r="C777" s="2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.95" customHeight="1" x14ac:dyDescent="0.25">
      <c r="A778" s="3"/>
      <c r="B778" s="3"/>
      <c r="C778" s="2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.95" customHeight="1" x14ac:dyDescent="0.25">
      <c r="A779" s="3"/>
      <c r="B779" s="3"/>
      <c r="C779" s="2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.95" customHeight="1" x14ac:dyDescent="0.25">
      <c r="A780" s="3"/>
      <c r="B780" s="3"/>
      <c r="C780" s="2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.95" customHeight="1" x14ac:dyDescent="0.25">
      <c r="A781" s="3"/>
      <c r="B781" s="3"/>
      <c r="C781" s="2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.95" customHeight="1" x14ac:dyDescent="0.25">
      <c r="A782" s="3"/>
      <c r="B782" s="3"/>
      <c r="C782" s="2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.95" customHeight="1" x14ac:dyDescent="0.25">
      <c r="A783" s="3"/>
      <c r="B783" s="3"/>
      <c r="C783" s="2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.95" customHeight="1" x14ac:dyDescent="0.25">
      <c r="A784" s="3"/>
      <c r="B784" s="3"/>
      <c r="C784" s="2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.95" customHeight="1" x14ac:dyDescent="0.25">
      <c r="A785" s="3"/>
      <c r="B785" s="3"/>
      <c r="C785" s="2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.95" customHeight="1" x14ac:dyDescent="0.25">
      <c r="A786" s="3"/>
      <c r="B786" s="3"/>
      <c r="C786" s="2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.95" customHeight="1" x14ac:dyDescent="0.25">
      <c r="A787" s="3"/>
      <c r="B787" s="3"/>
      <c r="C787" s="2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.95" customHeight="1" x14ac:dyDescent="0.25">
      <c r="A788" s="3"/>
      <c r="B788" s="3"/>
      <c r="C788" s="2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.95" customHeight="1" x14ac:dyDescent="0.25">
      <c r="A789" s="3"/>
      <c r="B789" s="3"/>
      <c r="C789" s="2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.95" customHeight="1" x14ac:dyDescent="0.25">
      <c r="A790" s="3"/>
      <c r="B790" s="3"/>
      <c r="C790" s="2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.95" customHeight="1" x14ac:dyDescent="0.25">
      <c r="A791" s="3"/>
      <c r="B791" s="3"/>
      <c r="C791" s="2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.95" customHeight="1" x14ac:dyDescent="0.25">
      <c r="A792" s="3"/>
      <c r="B792" s="3"/>
      <c r="C792" s="2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.95" customHeight="1" x14ac:dyDescent="0.25">
      <c r="A793" s="3"/>
      <c r="B793" s="3"/>
      <c r="C793" s="2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.95" customHeight="1" x14ac:dyDescent="0.25">
      <c r="A794" s="3"/>
      <c r="B794" s="3"/>
      <c r="C794" s="2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.95" customHeight="1" x14ac:dyDescent="0.25">
      <c r="A795" s="3"/>
      <c r="B795" s="3"/>
      <c r="C795" s="2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.95" customHeight="1" x14ac:dyDescent="0.25">
      <c r="A796" s="3"/>
      <c r="B796" s="3"/>
      <c r="C796" s="2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.95" customHeight="1" x14ac:dyDescent="0.25">
      <c r="A797" s="3"/>
      <c r="B797" s="3"/>
      <c r="C797" s="2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.95" customHeight="1" x14ac:dyDescent="0.25">
      <c r="A798" s="3"/>
      <c r="B798" s="3"/>
      <c r="C798" s="2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.95" customHeight="1" x14ac:dyDescent="0.25">
      <c r="A799" s="3"/>
      <c r="B799" s="3"/>
      <c r="C799" s="2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.95" customHeight="1" x14ac:dyDescent="0.25">
      <c r="A800" s="3"/>
      <c r="B800" s="3"/>
      <c r="C800" s="2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.95" customHeight="1" x14ac:dyDescent="0.25">
      <c r="A801" s="3"/>
      <c r="B801" s="3"/>
      <c r="C801" s="2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.95" customHeight="1" x14ac:dyDescent="0.25">
      <c r="A802" s="3"/>
      <c r="B802" s="3"/>
      <c r="C802" s="2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.95" customHeight="1" x14ac:dyDescent="0.25">
      <c r="A803" s="3"/>
      <c r="B803" s="3"/>
      <c r="C803" s="2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.95" customHeight="1" x14ac:dyDescent="0.25">
      <c r="A804" s="3"/>
      <c r="B804" s="3"/>
      <c r="C804" s="2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.95" customHeight="1" x14ac:dyDescent="0.25">
      <c r="A805" s="3"/>
      <c r="B805" s="3"/>
      <c r="C805" s="2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.95" customHeight="1" x14ac:dyDescent="0.25">
      <c r="A806" s="3"/>
      <c r="B806" s="3"/>
      <c r="C806" s="2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.95" customHeight="1" x14ac:dyDescent="0.25">
      <c r="A807" s="3"/>
      <c r="B807" s="3"/>
      <c r="C807" s="2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.95" customHeight="1" x14ac:dyDescent="0.25">
      <c r="A808" s="3"/>
      <c r="B808" s="3"/>
      <c r="C808" s="2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.95" customHeight="1" x14ac:dyDescent="0.25">
      <c r="A809" s="3"/>
      <c r="B809" s="3"/>
      <c r="C809" s="2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.95" customHeight="1" x14ac:dyDescent="0.25">
      <c r="A810" s="3"/>
      <c r="B810" s="3"/>
      <c r="C810" s="2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.95" customHeight="1" x14ac:dyDescent="0.25">
      <c r="A811" s="3"/>
      <c r="B811" s="3"/>
      <c r="C811" s="2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.95" customHeight="1" x14ac:dyDescent="0.25">
      <c r="A812" s="3"/>
      <c r="B812" s="3"/>
      <c r="C812" s="2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.95" customHeight="1" x14ac:dyDescent="0.25">
      <c r="A813" s="3"/>
      <c r="B813" s="3"/>
      <c r="C813" s="2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.95" customHeight="1" x14ac:dyDescent="0.25">
      <c r="A814" s="3"/>
      <c r="B814" s="3"/>
      <c r="C814" s="2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.95" customHeight="1" x14ac:dyDescent="0.25">
      <c r="A815" s="3"/>
      <c r="B815" s="3"/>
      <c r="C815" s="2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.95" customHeight="1" x14ac:dyDescent="0.25">
      <c r="A816" s="3"/>
      <c r="B816" s="3"/>
      <c r="C816" s="2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.95" customHeight="1" x14ac:dyDescent="0.25">
      <c r="A817" s="3"/>
      <c r="B817" s="3"/>
      <c r="C817" s="2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.95" customHeight="1" x14ac:dyDescent="0.25">
      <c r="A818" s="3"/>
      <c r="B818" s="3"/>
      <c r="C818" s="2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.95" customHeight="1" x14ac:dyDescent="0.25">
      <c r="A819" s="3"/>
      <c r="B819" s="3"/>
      <c r="C819" s="2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.95" customHeight="1" x14ac:dyDescent="0.25">
      <c r="A820" s="3"/>
      <c r="B820" s="3"/>
      <c r="C820" s="2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.95" customHeight="1" x14ac:dyDescent="0.25">
      <c r="A821" s="3"/>
      <c r="B821" s="3"/>
      <c r="C821" s="2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.95" customHeight="1" x14ac:dyDescent="0.25">
      <c r="A822" s="3"/>
      <c r="B822" s="3"/>
      <c r="C822" s="2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.95" customHeight="1" x14ac:dyDescent="0.25">
      <c r="A823" s="3"/>
      <c r="B823" s="3"/>
      <c r="C823" s="2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.95" customHeight="1" x14ac:dyDescent="0.25">
      <c r="A824" s="3"/>
      <c r="B824" s="3"/>
      <c r="C824" s="2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.95" customHeight="1" x14ac:dyDescent="0.25">
      <c r="A825" s="3"/>
      <c r="B825" s="3"/>
      <c r="C825" s="2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.95" customHeight="1" x14ac:dyDescent="0.25">
      <c r="A826" s="3"/>
      <c r="B826" s="3"/>
      <c r="C826" s="2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.95" customHeight="1" x14ac:dyDescent="0.25">
      <c r="A827" s="3"/>
      <c r="B827" s="3"/>
      <c r="C827" s="2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.95" customHeight="1" x14ac:dyDescent="0.25">
      <c r="A828" s="3"/>
      <c r="B828" s="3"/>
      <c r="C828" s="2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.95" customHeight="1" x14ac:dyDescent="0.25">
      <c r="A829" s="3"/>
      <c r="B829" s="3"/>
      <c r="C829" s="2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.95" customHeight="1" x14ac:dyDescent="0.25">
      <c r="A830" s="3"/>
      <c r="B830" s="3"/>
      <c r="C830" s="2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.95" customHeight="1" x14ac:dyDescent="0.25">
      <c r="A831" s="3"/>
      <c r="B831" s="3"/>
      <c r="C831" s="2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.95" customHeight="1" x14ac:dyDescent="0.25">
      <c r="A832" s="3"/>
      <c r="B832" s="3"/>
      <c r="C832" s="2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.95" customHeight="1" x14ac:dyDescent="0.25">
      <c r="A833" s="3"/>
      <c r="B833" s="3"/>
      <c r="C833" s="2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.95" customHeight="1" x14ac:dyDescent="0.25">
      <c r="A834" s="3"/>
      <c r="B834" s="3"/>
      <c r="C834" s="2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.95" customHeight="1" x14ac:dyDescent="0.25">
      <c r="A835" s="3"/>
      <c r="B835" s="3"/>
      <c r="C835" s="2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.95" customHeight="1" x14ac:dyDescent="0.25">
      <c r="A836" s="3"/>
      <c r="B836" s="3"/>
      <c r="C836" s="2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.95" customHeight="1" x14ac:dyDescent="0.25">
      <c r="A837" s="3"/>
      <c r="B837" s="3"/>
      <c r="C837" s="2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.95" customHeight="1" x14ac:dyDescent="0.25">
      <c r="A838" s="3"/>
      <c r="B838" s="3"/>
      <c r="C838" s="2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.95" customHeight="1" x14ac:dyDescent="0.25">
      <c r="A839" s="3"/>
      <c r="B839" s="3"/>
      <c r="C839" s="2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.95" customHeight="1" x14ac:dyDescent="0.25">
      <c r="A840" s="3"/>
      <c r="B840" s="3"/>
      <c r="C840" s="2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.95" customHeight="1" x14ac:dyDescent="0.25">
      <c r="A841" s="3"/>
      <c r="B841" s="3"/>
      <c r="C841" s="2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.95" customHeight="1" x14ac:dyDescent="0.25">
      <c r="A842" s="3"/>
      <c r="B842" s="3"/>
      <c r="C842" s="2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.95" customHeight="1" x14ac:dyDescent="0.25">
      <c r="A843" s="3"/>
      <c r="B843" s="3"/>
      <c r="C843" s="2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.95" customHeight="1" x14ac:dyDescent="0.25">
      <c r="A844" s="3"/>
      <c r="B844" s="3"/>
      <c r="C844" s="2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.95" customHeight="1" x14ac:dyDescent="0.25">
      <c r="A845" s="3"/>
      <c r="B845" s="3"/>
      <c r="C845" s="2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.95" customHeight="1" x14ac:dyDescent="0.25">
      <c r="A846" s="3"/>
      <c r="B846" s="3"/>
      <c r="C846" s="2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.95" customHeight="1" x14ac:dyDescent="0.25">
      <c r="A847" s="3"/>
      <c r="B847" s="3"/>
      <c r="C847" s="2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.95" customHeight="1" x14ac:dyDescent="0.25">
      <c r="A848" s="3"/>
      <c r="B848" s="3"/>
      <c r="C848" s="2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.95" customHeight="1" x14ac:dyDescent="0.25">
      <c r="A849" s="3"/>
      <c r="B849" s="3"/>
      <c r="C849" s="2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.95" customHeight="1" x14ac:dyDescent="0.25">
      <c r="A850" s="3"/>
      <c r="B850" s="3"/>
      <c r="C850" s="2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.95" customHeight="1" x14ac:dyDescent="0.25">
      <c r="A851" s="3"/>
      <c r="B851" s="3"/>
      <c r="C851" s="2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.95" customHeight="1" x14ac:dyDescent="0.25">
      <c r="A852" s="3"/>
      <c r="B852" s="3"/>
      <c r="C852" s="2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.95" customHeight="1" x14ac:dyDescent="0.25">
      <c r="A853" s="3"/>
      <c r="B853" s="3"/>
      <c r="C853" s="2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.95" customHeight="1" x14ac:dyDescent="0.25">
      <c r="A854" s="3"/>
      <c r="B854" s="3"/>
      <c r="C854" s="2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.95" customHeight="1" x14ac:dyDescent="0.25">
      <c r="A855" s="3"/>
      <c r="B855" s="3"/>
      <c r="C855" s="2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.95" customHeight="1" x14ac:dyDescent="0.25">
      <c r="A856" s="3"/>
      <c r="B856" s="3"/>
      <c r="C856" s="2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.95" customHeight="1" x14ac:dyDescent="0.25">
      <c r="A857" s="3"/>
      <c r="B857" s="3"/>
      <c r="C857" s="2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.95" customHeight="1" x14ac:dyDescent="0.25">
      <c r="A858" s="3"/>
      <c r="B858" s="3"/>
      <c r="C858" s="2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.95" customHeight="1" x14ac:dyDescent="0.25">
      <c r="A859" s="3"/>
      <c r="B859" s="3"/>
      <c r="C859" s="2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.95" customHeight="1" x14ac:dyDescent="0.25">
      <c r="A860" s="3"/>
      <c r="B860" s="3"/>
      <c r="C860" s="2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.95" customHeight="1" x14ac:dyDescent="0.25">
      <c r="A861" s="3"/>
      <c r="B861" s="3"/>
      <c r="C861" s="2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.95" customHeight="1" x14ac:dyDescent="0.25">
      <c r="A862" s="3"/>
      <c r="B862" s="3"/>
      <c r="C862" s="2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.95" customHeight="1" x14ac:dyDescent="0.25">
      <c r="A863" s="3"/>
      <c r="B863" s="3"/>
      <c r="C863" s="2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.95" customHeight="1" x14ac:dyDescent="0.25">
      <c r="A864" s="3"/>
      <c r="B864" s="3"/>
      <c r="C864" s="2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.95" customHeight="1" x14ac:dyDescent="0.25">
      <c r="A865" s="3"/>
      <c r="B865" s="3"/>
      <c r="C865" s="2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.95" customHeight="1" x14ac:dyDescent="0.25">
      <c r="A866" s="3"/>
      <c r="B866" s="3"/>
      <c r="C866" s="2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.95" customHeight="1" x14ac:dyDescent="0.25">
      <c r="A867" s="3"/>
      <c r="B867" s="3"/>
      <c r="C867" s="2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.95" customHeight="1" x14ac:dyDescent="0.25">
      <c r="A868" s="3"/>
      <c r="B868" s="3"/>
      <c r="C868" s="2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.95" customHeight="1" x14ac:dyDescent="0.25">
      <c r="A869" s="3"/>
      <c r="B869" s="3"/>
      <c r="C869" s="2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.95" customHeight="1" x14ac:dyDescent="0.25">
      <c r="A870" s="3"/>
      <c r="B870" s="3"/>
      <c r="C870" s="2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.95" customHeight="1" x14ac:dyDescent="0.25">
      <c r="A871" s="3"/>
      <c r="B871" s="3"/>
      <c r="C871" s="2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.95" customHeight="1" x14ac:dyDescent="0.25">
      <c r="A872" s="3"/>
      <c r="B872" s="3"/>
      <c r="C872" s="2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.95" customHeight="1" x14ac:dyDescent="0.25">
      <c r="A873" s="3"/>
      <c r="B873" s="3"/>
      <c r="C873" s="2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.95" customHeight="1" x14ac:dyDescent="0.25">
      <c r="A874" s="3"/>
      <c r="B874" s="3"/>
      <c r="C874" s="2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.95" customHeight="1" x14ac:dyDescent="0.25">
      <c r="A875" s="3"/>
      <c r="B875" s="3"/>
      <c r="C875" s="2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.95" customHeight="1" x14ac:dyDescent="0.25">
      <c r="A876" s="3"/>
      <c r="B876" s="3"/>
      <c r="C876" s="2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.95" customHeight="1" x14ac:dyDescent="0.25">
      <c r="A877" s="3"/>
      <c r="B877" s="3"/>
      <c r="C877" s="2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.95" customHeight="1" x14ac:dyDescent="0.25">
      <c r="A878" s="3"/>
      <c r="B878" s="3"/>
      <c r="C878" s="2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.95" customHeight="1" x14ac:dyDescent="0.25">
      <c r="A879" s="3"/>
      <c r="B879" s="3"/>
      <c r="C879" s="2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.95" customHeight="1" x14ac:dyDescent="0.25">
      <c r="A880" s="3"/>
      <c r="B880" s="3"/>
      <c r="C880" s="2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.95" customHeight="1" x14ac:dyDescent="0.25">
      <c r="A881" s="3"/>
      <c r="B881" s="3"/>
      <c r="C881" s="2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.95" customHeight="1" x14ac:dyDescent="0.25">
      <c r="A882" s="3"/>
      <c r="B882" s="3"/>
      <c r="C882" s="2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.95" customHeight="1" x14ac:dyDescent="0.25">
      <c r="A883" s="3"/>
      <c r="B883" s="3"/>
      <c r="C883" s="2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.95" customHeight="1" x14ac:dyDescent="0.25">
      <c r="A884" s="3"/>
      <c r="B884" s="3"/>
      <c r="C884" s="2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.95" customHeight="1" x14ac:dyDescent="0.25">
      <c r="A885" s="3"/>
      <c r="B885" s="3"/>
      <c r="C885" s="2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.95" customHeight="1" x14ac:dyDescent="0.25">
      <c r="A886" s="3"/>
      <c r="B886" s="3"/>
      <c r="C886" s="2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.95" customHeight="1" x14ac:dyDescent="0.25">
      <c r="A887" s="3"/>
      <c r="B887" s="3"/>
      <c r="C887" s="2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.95" customHeight="1" x14ac:dyDescent="0.25">
      <c r="A888" s="3"/>
      <c r="B888" s="3"/>
      <c r="C888" s="2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.95" customHeight="1" x14ac:dyDescent="0.25">
      <c r="A889" s="3"/>
      <c r="B889" s="3"/>
      <c r="C889" s="2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.95" customHeight="1" x14ac:dyDescent="0.25">
      <c r="A890" s="3"/>
      <c r="B890" s="3"/>
      <c r="C890" s="2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.95" customHeight="1" x14ac:dyDescent="0.25">
      <c r="A891" s="3"/>
      <c r="B891" s="3"/>
      <c r="C891" s="2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.95" customHeight="1" x14ac:dyDescent="0.25">
      <c r="A892" s="3"/>
      <c r="B892" s="3"/>
      <c r="C892" s="2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.95" customHeight="1" x14ac:dyDescent="0.25">
      <c r="A893" s="3"/>
      <c r="B893" s="3"/>
      <c r="C893" s="2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.95" customHeight="1" x14ac:dyDescent="0.25">
      <c r="A894" s="3"/>
      <c r="B894" s="3"/>
      <c r="C894" s="2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.95" customHeight="1" x14ac:dyDescent="0.25">
      <c r="A895" s="3"/>
      <c r="B895" s="3"/>
      <c r="C895" s="2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.95" customHeight="1" x14ac:dyDescent="0.25">
      <c r="A896" s="3"/>
      <c r="B896" s="3"/>
      <c r="C896" s="2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.95" customHeight="1" x14ac:dyDescent="0.25">
      <c r="A897" s="3"/>
      <c r="B897" s="3"/>
      <c r="C897" s="2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.95" customHeight="1" x14ac:dyDescent="0.25">
      <c r="A898" s="3"/>
      <c r="B898" s="3"/>
      <c r="C898" s="2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.95" customHeight="1" x14ac:dyDescent="0.25">
      <c r="A899" s="3"/>
      <c r="B899" s="3"/>
      <c r="C899" s="2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.95" customHeight="1" x14ac:dyDescent="0.25">
      <c r="A900" s="3"/>
      <c r="B900" s="3"/>
      <c r="C900" s="2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.95" customHeight="1" x14ac:dyDescent="0.25">
      <c r="A901" s="3"/>
      <c r="B901" s="3"/>
      <c r="C901" s="2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.95" customHeight="1" x14ac:dyDescent="0.25">
      <c r="A902" s="3"/>
      <c r="B902" s="3"/>
      <c r="C902" s="2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.95" customHeight="1" x14ac:dyDescent="0.25">
      <c r="A903" s="3"/>
      <c r="B903" s="3"/>
      <c r="C903" s="2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.95" customHeight="1" x14ac:dyDescent="0.25">
      <c r="A904" s="3"/>
      <c r="B904" s="3"/>
      <c r="C904" s="2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.95" customHeight="1" x14ac:dyDescent="0.25">
      <c r="A905" s="3"/>
      <c r="B905" s="3"/>
      <c r="C905" s="2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.95" customHeight="1" x14ac:dyDescent="0.25">
      <c r="A906" s="3"/>
      <c r="B906" s="3"/>
      <c r="C906" s="2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.95" customHeight="1" x14ac:dyDescent="0.25">
      <c r="A907" s="3"/>
      <c r="B907" s="3"/>
      <c r="C907" s="2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.95" customHeight="1" x14ac:dyDescent="0.25">
      <c r="A908" s="3"/>
      <c r="B908" s="3"/>
      <c r="C908" s="2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.95" customHeight="1" x14ac:dyDescent="0.25">
      <c r="A909" s="3"/>
      <c r="B909" s="3"/>
      <c r="C909" s="2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.95" customHeight="1" x14ac:dyDescent="0.25">
      <c r="A910" s="3"/>
      <c r="B910" s="3"/>
      <c r="C910" s="2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.95" customHeight="1" x14ac:dyDescent="0.25">
      <c r="A911" s="3"/>
      <c r="B911" s="3"/>
      <c r="C911" s="2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.95" customHeight="1" x14ac:dyDescent="0.25">
      <c r="A912" s="3"/>
      <c r="B912" s="3"/>
      <c r="C912" s="2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.95" customHeight="1" x14ac:dyDescent="0.25">
      <c r="A913" s="3"/>
      <c r="B913" s="3"/>
      <c r="C913" s="2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.95" customHeight="1" x14ac:dyDescent="0.25">
      <c r="A914" s="3"/>
      <c r="B914" s="3"/>
      <c r="C914" s="2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.95" customHeight="1" x14ac:dyDescent="0.25">
      <c r="A915" s="3"/>
      <c r="B915" s="3"/>
      <c r="C915" s="2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.95" customHeight="1" x14ac:dyDescent="0.25">
      <c r="A916" s="3"/>
      <c r="B916" s="3"/>
      <c r="C916" s="2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.95" customHeight="1" x14ac:dyDescent="0.25">
      <c r="A917" s="3"/>
      <c r="B917" s="3"/>
      <c r="C917" s="2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.95" customHeight="1" x14ac:dyDescent="0.25">
      <c r="A918" s="3"/>
      <c r="B918" s="3"/>
      <c r="C918" s="2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.95" customHeight="1" x14ac:dyDescent="0.25">
      <c r="A919" s="3"/>
      <c r="B919" s="3"/>
      <c r="C919" s="2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.95" customHeight="1" x14ac:dyDescent="0.25">
      <c r="A920" s="3"/>
      <c r="B920" s="3"/>
      <c r="C920" s="2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.95" customHeight="1" x14ac:dyDescent="0.25">
      <c r="A921" s="3"/>
      <c r="B921" s="3"/>
      <c r="C921" s="2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.95" customHeight="1" x14ac:dyDescent="0.25">
      <c r="A922" s="3"/>
      <c r="B922" s="3"/>
      <c r="C922" s="2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.95" customHeight="1" x14ac:dyDescent="0.25">
      <c r="A923" s="3"/>
      <c r="B923" s="3"/>
      <c r="C923" s="2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.95" customHeight="1" x14ac:dyDescent="0.25">
      <c r="A924" s="3"/>
      <c r="B924" s="3"/>
      <c r="C924" s="2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.95" customHeight="1" x14ac:dyDescent="0.25">
      <c r="A925" s="3"/>
      <c r="B925" s="3"/>
      <c r="C925" s="2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.95" customHeight="1" x14ac:dyDescent="0.25">
      <c r="A926" s="3"/>
      <c r="B926" s="3"/>
      <c r="C926" s="2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.95" customHeight="1" x14ac:dyDescent="0.25">
      <c r="A927" s="3"/>
      <c r="B927" s="3"/>
      <c r="C927" s="2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.95" customHeight="1" x14ac:dyDescent="0.25">
      <c r="A928" s="3"/>
      <c r="B928" s="3"/>
      <c r="C928" s="2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.95" customHeight="1" x14ac:dyDescent="0.25">
      <c r="A929" s="3"/>
      <c r="B929" s="3"/>
      <c r="C929" s="2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.95" customHeight="1" x14ac:dyDescent="0.25">
      <c r="A930" s="3"/>
      <c r="B930" s="3"/>
      <c r="C930" s="2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.95" customHeight="1" x14ac:dyDescent="0.25">
      <c r="A931" s="3"/>
      <c r="B931" s="3"/>
      <c r="C931" s="2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.95" customHeight="1" x14ac:dyDescent="0.25">
      <c r="A932" s="3"/>
      <c r="B932" s="3"/>
      <c r="C932" s="2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.95" customHeight="1" x14ac:dyDescent="0.25">
      <c r="A933" s="3"/>
      <c r="B933" s="3"/>
      <c r="C933" s="2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.95" customHeight="1" x14ac:dyDescent="0.25">
      <c r="A934" s="3"/>
      <c r="B934" s="3"/>
      <c r="C934" s="2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.95" customHeight="1" x14ac:dyDescent="0.25">
      <c r="A935" s="3"/>
      <c r="B935" s="3"/>
      <c r="C935" s="2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.95" customHeight="1" x14ac:dyDescent="0.25">
      <c r="A936" s="3"/>
      <c r="B936" s="3"/>
      <c r="C936" s="2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.95" customHeight="1" x14ac:dyDescent="0.25">
      <c r="A937" s="3"/>
      <c r="B937" s="3"/>
      <c r="C937" s="2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.95" customHeight="1" x14ac:dyDescent="0.25">
      <c r="A938" s="3"/>
      <c r="B938" s="3"/>
      <c r="C938" s="2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.95" customHeight="1" x14ac:dyDescent="0.25">
      <c r="A939" s="3"/>
      <c r="B939" s="3"/>
      <c r="C939" s="2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.95" customHeight="1" x14ac:dyDescent="0.25">
      <c r="A940" s="3"/>
      <c r="B940" s="3"/>
      <c r="C940" s="2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.95" customHeight="1" x14ac:dyDescent="0.25">
      <c r="A941" s="3"/>
      <c r="B941" s="3"/>
      <c r="C941" s="2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.95" customHeight="1" x14ac:dyDescent="0.25">
      <c r="A942" s="3"/>
      <c r="B942" s="3"/>
      <c r="C942" s="2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.95" customHeight="1" x14ac:dyDescent="0.25">
      <c r="A943" s="3"/>
      <c r="B943" s="3"/>
      <c r="C943" s="2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.95" customHeight="1" x14ac:dyDescent="0.25">
      <c r="A944" s="3"/>
      <c r="B944" s="3"/>
      <c r="C944" s="2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.95" customHeight="1" x14ac:dyDescent="0.25">
      <c r="A945" s="3"/>
      <c r="B945" s="3"/>
      <c r="C945" s="2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.95" customHeight="1" x14ac:dyDescent="0.25">
      <c r="A946" s="3"/>
      <c r="B946" s="3"/>
      <c r="C946" s="2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.95" customHeight="1" x14ac:dyDescent="0.25">
      <c r="A947" s="3"/>
      <c r="B947" s="3"/>
      <c r="C947" s="2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.95" customHeight="1" x14ac:dyDescent="0.25">
      <c r="A948" s="3"/>
      <c r="B948" s="3"/>
      <c r="C948" s="2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.95" customHeight="1" x14ac:dyDescent="0.25">
      <c r="A949" s="3"/>
      <c r="B949" s="3"/>
      <c r="C949" s="2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.95" customHeight="1" x14ac:dyDescent="0.25">
      <c r="A950" s="3"/>
      <c r="B950" s="3"/>
      <c r="C950" s="2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.95" customHeight="1" x14ac:dyDescent="0.25">
      <c r="A951" s="3"/>
      <c r="B951" s="3"/>
      <c r="C951" s="2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.95" customHeight="1" x14ac:dyDescent="0.25">
      <c r="A952" s="3"/>
      <c r="B952" s="3"/>
      <c r="C952" s="2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.95" customHeight="1" x14ac:dyDescent="0.25">
      <c r="A953" s="3"/>
      <c r="B953" s="3"/>
      <c r="C953" s="2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.95" customHeight="1" x14ac:dyDescent="0.25">
      <c r="A954" s="3"/>
      <c r="B954" s="3"/>
      <c r="C954" s="2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.95" customHeight="1" x14ac:dyDescent="0.25">
      <c r="A955" s="3"/>
      <c r="B955" s="3"/>
      <c r="C955" s="2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.95" customHeight="1" x14ac:dyDescent="0.25">
      <c r="A956" s="3"/>
      <c r="B956" s="3"/>
      <c r="C956" s="2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.95" customHeight="1" x14ac:dyDescent="0.25">
      <c r="A957" s="3"/>
      <c r="B957" s="3"/>
      <c r="C957" s="2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.95" customHeight="1" x14ac:dyDescent="0.25">
      <c r="A958" s="3"/>
      <c r="B958" s="3"/>
      <c r="C958" s="2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.95" customHeight="1" x14ac:dyDescent="0.25">
      <c r="A959" s="3"/>
      <c r="B959" s="3"/>
      <c r="C959" s="2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.95" customHeight="1" x14ac:dyDescent="0.25">
      <c r="A960" s="3"/>
      <c r="B960" s="3"/>
      <c r="C960" s="2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.95" customHeight="1" x14ac:dyDescent="0.25">
      <c r="A961" s="3"/>
      <c r="B961" s="3"/>
      <c r="C961" s="2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.95" customHeight="1" x14ac:dyDescent="0.25">
      <c r="A962" s="3"/>
      <c r="B962" s="3"/>
      <c r="C962" s="2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.95" customHeight="1" x14ac:dyDescent="0.25">
      <c r="A963" s="3"/>
      <c r="B963" s="3"/>
      <c r="C963" s="2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.95" customHeight="1" x14ac:dyDescent="0.25">
      <c r="A964" s="3"/>
      <c r="B964" s="3"/>
      <c r="C964" s="2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.95" customHeight="1" x14ac:dyDescent="0.25">
      <c r="A965" s="3"/>
      <c r="B965" s="3"/>
      <c r="C965" s="2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.95" customHeight="1" x14ac:dyDescent="0.25">
      <c r="A966" s="3"/>
      <c r="B966" s="3"/>
      <c r="C966" s="2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.95" customHeight="1" x14ac:dyDescent="0.25">
      <c r="A967" s="3"/>
      <c r="B967" s="3"/>
      <c r="C967" s="2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.95" customHeight="1" x14ac:dyDescent="0.25">
      <c r="A968" s="3"/>
      <c r="B968" s="3"/>
      <c r="C968" s="2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.95" customHeight="1" x14ac:dyDescent="0.25">
      <c r="A969" s="3"/>
      <c r="B969" s="3"/>
      <c r="C969" s="2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.95" customHeight="1" x14ac:dyDescent="0.25">
      <c r="A970" s="3"/>
      <c r="B970" s="3"/>
      <c r="C970" s="2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.95" customHeight="1" x14ac:dyDescent="0.25">
      <c r="A971" s="3"/>
      <c r="B971" s="3"/>
      <c r="C971" s="2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.95" customHeight="1" x14ac:dyDescent="0.25">
      <c r="A972" s="3"/>
      <c r="B972" s="3"/>
      <c r="C972" s="2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.95" customHeight="1" x14ac:dyDescent="0.25">
      <c r="A973" s="3"/>
      <c r="B973" s="3"/>
      <c r="C973" s="2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.95" customHeight="1" x14ac:dyDescent="0.25">
      <c r="A974" s="3"/>
      <c r="B974" s="3"/>
      <c r="C974" s="2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.95" customHeight="1" x14ac:dyDescent="0.25">
      <c r="A975" s="3"/>
      <c r="B975" s="3"/>
      <c r="C975" s="2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.95" customHeight="1" x14ac:dyDescent="0.25">
      <c r="A976" s="3"/>
      <c r="B976" s="3"/>
      <c r="C976" s="2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.95" customHeight="1" x14ac:dyDescent="0.25">
      <c r="A977" s="3"/>
      <c r="B977" s="3"/>
      <c r="C977" s="2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.95" customHeight="1" x14ac:dyDescent="0.25">
      <c r="A978" s="3"/>
      <c r="B978" s="3"/>
      <c r="C978" s="2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.95" customHeight="1" x14ac:dyDescent="0.25">
      <c r="A979" s="3"/>
      <c r="B979" s="3"/>
      <c r="C979" s="2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.95" customHeight="1" x14ac:dyDescent="0.25">
      <c r="A980" s="3"/>
      <c r="B980" s="3"/>
      <c r="C980" s="2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.95" customHeight="1" x14ac:dyDescent="0.25">
      <c r="A981" s="3"/>
      <c r="B981" s="3"/>
      <c r="C981" s="2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.95" customHeight="1" x14ac:dyDescent="0.25">
      <c r="A982" s="3"/>
      <c r="B982" s="3"/>
      <c r="C982" s="2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.95" customHeight="1" x14ac:dyDescent="0.25">
      <c r="A983" s="3"/>
      <c r="B983" s="3"/>
      <c r="C983" s="2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.95" customHeight="1" x14ac:dyDescent="0.25">
      <c r="A984" s="3"/>
      <c r="B984" s="3"/>
      <c r="C984" s="2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.95" customHeight="1" x14ac:dyDescent="0.25">
      <c r="A985" s="3"/>
      <c r="B985" s="3"/>
      <c r="C985" s="2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.95" customHeight="1" x14ac:dyDescent="0.25">
      <c r="A986" s="3"/>
      <c r="B986" s="3"/>
      <c r="C986" s="2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.95" customHeight="1" x14ac:dyDescent="0.25">
      <c r="A987" s="3"/>
      <c r="B987" s="3"/>
      <c r="C987" s="2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.95" customHeight="1" x14ac:dyDescent="0.25">
      <c r="A988" s="3"/>
      <c r="B988" s="3"/>
      <c r="C988" s="2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.95" customHeight="1" x14ac:dyDescent="0.25">
      <c r="A989" s="3"/>
      <c r="B989" s="3"/>
      <c r="C989" s="2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.95" customHeight="1" x14ac:dyDescent="0.25">
      <c r="A990" s="3"/>
      <c r="B990" s="3"/>
      <c r="C990" s="2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.95" customHeight="1" x14ac:dyDescent="0.25">
      <c r="A991" s="3"/>
      <c r="B991" s="3"/>
      <c r="C991" s="2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.95" customHeight="1" x14ac:dyDescent="0.25">
      <c r="A992" s="3"/>
      <c r="B992" s="3"/>
      <c r="C992" s="2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.95" customHeight="1" x14ac:dyDescent="0.25">
      <c r="A993" s="3"/>
      <c r="B993" s="3"/>
      <c r="C993" s="2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.95" customHeight="1" x14ac:dyDescent="0.25">
      <c r="A994" s="3"/>
      <c r="B994" s="3"/>
      <c r="C994" s="2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.95" customHeight="1" x14ac:dyDescent="0.25">
      <c r="A995" s="3"/>
      <c r="B995" s="3"/>
      <c r="C995" s="2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.95" customHeight="1" x14ac:dyDescent="0.25">
      <c r="A996" s="3"/>
      <c r="B996" s="3"/>
      <c r="C996" s="2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.95" customHeight="1" x14ac:dyDescent="0.25">
      <c r="A997" s="3"/>
      <c r="B997" s="3"/>
      <c r="C997" s="2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.95" customHeight="1" x14ac:dyDescent="0.25">
      <c r="A998" s="3"/>
      <c r="B998" s="3"/>
      <c r="C998" s="2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.95" customHeight="1" x14ac:dyDescent="0.25">
      <c r="A999" s="3"/>
      <c r="B999" s="3"/>
      <c r="C999" s="28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.95" customHeight="1" x14ac:dyDescent="0.25">
      <c r="A1000" s="3"/>
      <c r="B1000" s="3"/>
      <c r="C1000" s="28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5.95" customHeight="1" x14ac:dyDescent="0.25">
      <c r="A1001" s="3"/>
      <c r="B1001" s="3"/>
      <c r="C1001" s="28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5.95" customHeight="1" x14ac:dyDescent="0.25">
      <c r="A1002" s="3"/>
      <c r="B1002" s="3"/>
      <c r="C1002" s="28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5.95" customHeight="1" x14ac:dyDescent="0.25">
      <c r="A1003" s="3"/>
      <c r="B1003" s="3"/>
      <c r="C1003" s="28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5.95" customHeight="1" x14ac:dyDescent="0.25">
      <c r="A1004" s="3"/>
      <c r="B1004" s="3"/>
      <c r="C1004" s="28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16" ht="15.95" customHeight="1" x14ac:dyDescent="0.25">
      <c r="A1005" s="3"/>
      <c r="B1005" s="3"/>
      <c r="C1005" s="28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5.95" customHeight="1" x14ac:dyDescent="0.25">
      <c r="A1006" s="3"/>
      <c r="B1006" s="3"/>
      <c r="C1006" s="28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15.95" customHeight="1" x14ac:dyDescent="0.25">
      <c r="A1007" s="3"/>
      <c r="B1007" s="3"/>
      <c r="C1007" s="28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5.95" customHeight="1" x14ac:dyDescent="0.25">
      <c r="A1008" s="3"/>
      <c r="B1008" s="3"/>
      <c r="C1008" s="28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15.95" customHeight="1" x14ac:dyDescent="0.25">
      <c r="A1009" s="3"/>
      <c r="B1009" s="3"/>
      <c r="C1009" s="28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15.95" customHeight="1" x14ac:dyDescent="0.25">
      <c r="A1010" s="3"/>
      <c r="B1010" s="3"/>
      <c r="C1010" s="28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5.95" customHeight="1" x14ac:dyDescent="0.25">
      <c r="A1011" s="3"/>
      <c r="B1011" s="3"/>
      <c r="C1011" s="28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15.95" customHeight="1" x14ac:dyDescent="0.25">
      <c r="A1012" s="3"/>
      <c r="B1012" s="3"/>
      <c r="C1012" s="28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15.95" customHeight="1" x14ac:dyDescent="0.25">
      <c r="A1013" s="3"/>
      <c r="B1013" s="3"/>
      <c r="C1013" s="28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15.95" customHeight="1" x14ac:dyDescent="0.25">
      <c r="A1014" s="3"/>
      <c r="B1014" s="3"/>
      <c r="C1014" s="28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</row>
    <row r="1015" spans="1:16" ht="15.95" customHeight="1" x14ac:dyDescent="0.25">
      <c r="A1015" s="3"/>
      <c r="B1015" s="3"/>
      <c r="C1015" s="28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</row>
    <row r="1016" spans="1:16" ht="15.95" customHeight="1" x14ac:dyDescent="0.25">
      <c r="A1016" s="3"/>
      <c r="B1016" s="3"/>
      <c r="C1016" s="28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1:16" ht="15.95" customHeight="1" x14ac:dyDescent="0.25">
      <c r="A1017" s="3"/>
      <c r="B1017" s="3"/>
      <c r="C1017" s="28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</row>
    <row r="1018" spans="1:16" ht="15.95" customHeight="1" x14ac:dyDescent="0.25">
      <c r="A1018" s="3"/>
      <c r="B1018" s="3"/>
      <c r="C1018" s="28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</row>
    <row r="1019" spans="1:16" ht="15.95" customHeight="1" x14ac:dyDescent="0.25">
      <c r="A1019" s="3"/>
      <c r="B1019" s="3"/>
      <c r="C1019" s="28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</row>
    <row r="1020" spans="1:16" ht="15.95" customHeight="1" x14ac:dyDescent="0.25">
      <c r="A1020" s="3"/>
      <c r="B1020" s="3"/>
      <c r="C1020" s="28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</row>
    <row r="1021" spans="1:16" ht="15.95" customHeight="1" x14ac:dyDescent="0.25">
      <c r="A1021" s="3"/>
      <c r="B1021" s="3"/>
      <c r="C1021" s="28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</row>
    <row r="1022" spans="1:16" ht="15.95" customHeight="1" x14ac:dyDescent="0.25">
      <c r="A1022" s="3"/>
      <c r="B1022" s="3"/>
      <c r="C1022" s="28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</row>
    <row r="1023" spans="1:16" ht="15.95" customHeight="1" x14ac:dyDescent="0.25">
      <c r="A1023" s="3"/>
      <c r="B1023" s="3"/>
      <c r="C1023" s="28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15.95" customHeight="1" x14ac:dyDescent="0.25">
      <c r="A1024" s="3"/>
      <c r="B1024" s="3"/>
      <c r="C1024" s="28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</row>
    <row r="1025" spans="1:16" ht="15.95" customHeight="1" x14ac:dyDescent="0.25">
      <c r="A1025" s="3"/>
      <c r="B1025" s="3"/>
      <c r="C1025" s="28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</row>
    <row r="1026" spans="1:16" ht="15.95" customHeight="1" x14ac:dyDescent="0.25">
      <c r="A1026" s="3"/>
      <c r="B1026" s="3"/>
      <c r="C1026" s="28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</row>
    <row r="1027" spans="1:16" ht="15.95" customHeight="1" x14ac:dyDescent="0.25">
      <c r="A1027" s="3"/>
      <c r="B1027" s="3"/>
      <c r="C1027" s="28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</row>
    <row r="1028" spans="1:16" ht="15.95" customHeight="1" x14ac:dyDescent="0.25">
      <c r="A1028" s="3"/>
      <c r="B1028" s="3"/>
      <c r="C1028" s="28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</row>
    <row r="1029" spans="1:16" ht="15.95" customHeight="1" x14ac:dyDescent="0.25">
      <c r="A1029" s="3"/>
      <c r="B1029" s="3"/>
      <c r="C1029" s="28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</row>
    <row r="1030" spans="1:16" ht="15.95" customHeight="1" x14ac:dyDescent="0.25">
      <c r="A1030" s="3"/>
      <c r="B1030" s="3"/>
      <c r="C1030" s="28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</row>
    <row r="1031" spans="1:16" ht="15.95" customHeight="1" x14ac:dyDescent="0.25">
      <c r="A1031" s="3"/>
      <c r="B1031" s="3"/>
      <c r="C1031" s="28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</row>
    <row r="1032" spans="1:16" ht="15.95" customHeight="1" x14ac:dyDescent="0.25">
      <c r="A1032" s="3"/>
      <c r="B1032" s="3"/>
      <c r="C1032" s="28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</row>
    <row r="1033" spans="1:16" ht="15.95" customHeight="1" x14ac:dyDescent="0.25">
      <c r="A1033" s="3"/>
      <c r="B1033" s="3"/>
      <c r="C1033" s="28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</row>
    <row r="1034" spans="1:16" ht="15.95" customHeight="1" x14ac:dyDescent="0.25">
      <c r="A1034" s="3"/>
      <c r="B1034" s="3"/>
      <c r="C1034" s="28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</row>
    <row r="1035" spans="1:16" ht="15.95" customHeight="1" x14ac:dyDescent="0.25">
      <c r="A1035" s="3"/>
      <c r="B1035" s="3"/>
      <c r="C1035" s="28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</row>
    <row r="1036" spans="1:16" ht="15.95" customHeight="1" x14ac:dyDescent="0.25">
      <c r="A1036" s="3"/>
      <c r="B1036" s="3"/>
      <c r="C1036" s="28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</row>
    <row r="1037" spans="1:16" ht="15.95" customHeight="1" x14ac:dyDescent="0.25">
      <c r="A1037" s="3"/>
      <c r="B1037" s="3"/>
      <c r="C1037" s="28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</row>
    <row r="1038" spans="1:16" ht="15.95" customHeight="1" x14ac:dyDescent="0.25">
      <c r="A1038" s="3"/>
      <c r="B1038" s="3"/>
      <c r="C1038" s="28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</row>
    <row r="1039" spans="1:16" ht="15.95" customHeight="1" x14ac:dyDescent="0.25">
      <c r="A1039" s="3"/>
      <c r="B1039" s="3"/>
      <c r="C1039" s="28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</row>
    <row r="1040" spans="1:16" ht="15.95" customHeight="1" x14ac:dyDescent="0.25">
      <c r="A1040" s="3"/>
      <c r="B1040" s="3"/>
      <c r="C1040" s="28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</row>
    <row r="1041" spans="1:16" ht="15.95" customHeight="1" x14ac:dyDescent="0.25">
      <c r="A1041" s="3"/>
      <c r="B1041" s="3"/>
      <c r="C1041" s="28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</row>
    <row r="1042" spans="1:16" ht="15.95" customHeight="1" x14ac:dyDescent="0.25">
      <c r="A1042" s="3"/>
      <c r="B1042" s="3"/>
      <c r="C1042" s="28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</row>
    <row r="1043" spans="1:16" ht="15.95" customHeight="1" x14ac:dyDescent="0.25">
      <c r="A1043" s="3"/>
      <c r="B1043" s="3"/>
      <c r="C1043" s="28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</row>
    <row r="1044" spans="1:16" ht="15.95" customHeight="1" x14ac:dyDescent="0.25">
      <c r="A1044" s="3"/>
      <c r="B1044" s="3"/>
      <c r="C1044" s="28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</row>
    <row r="1045" spans="1:16" ht="15.95" customHeight="1" x14ac:dyDescent="0.25">
      <c r="A1045" s="3"/>
      <c r="B1045" s="3"/>
      <c r="C1045" s="28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</row>
    <row r="1046" spans="1:16" ht="15.95" customHeight="1" x14ac:dyDescent="0.25">
      <c r="A1046" s="3"/>
      <c r="B1046" s="3"/>
      <c r="C1046" s="28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</row>
    <row r="1047" spans="1:16" ht="15.95" customHeight="1" x14ac:dyDescent="0.25">
      <c r="A1047" s="3"/>
      <c r="B1047" s="3"/>
      <c r="C1047" s="28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</row>
  </sheetData>
  <autoFilter ref="A2:P312" xr:uid="{00000000-0001-0000-0100-000000000000}"/>
  <mergeCells count="368">
    <mergeCell ref="A1:A2"/>
    <mergeCell ref="B1:B2"/>
    <mergeCell ref="C1:C2"/>
    <mergeCell ref="D1:D2"/>
    <mergeCell ref="E1:E2"/>
    <mergeCell ref="F4:F7"/>
    <mergeCell ref="F14:F16"/>
    <mergeCell ref="G14:G16"/>
    <mergeCell ref="H14:H16"/>
    <mergeCell ref="I14:I16"/>
    <mergeCell ref="J14:J16"/>
    <mergeCell ref="M4:M7"/>
    <mergeCell ref="N4:N7"/>
    <mergeCell ref="O4:O7"/>
    <mergeCell ref="P4:P7"/>
    <mergeCell ref="F11:F13"/>
    <mergeCell ref="G11:G13"/>
    <mergeCell ref="H11:H13"/>
    <mergeCell ref="I11:I13"/>
    <mergeCell ref="J11:J13"/>
    <mergeCell ref="K11:K13"/>
    <mergeCell ref="G4:G7"/>
    <mergeCell ref="H4:H7"/>
    <mergeCell ref="I4:I7"/>
    <mergeCell ref="J4:J7"/>
    <mergeCell ref="K4:K7"/>
    <mergeCell ref="L4:L7"/>
    <mergeCell ref="K14:K16"/>
    <mergeCell ref="L14:L16"/>
    <mergeCell ref="M14:M16"/>
    <mergeCell ref="N14:N16"/>
    <mergeCell ref="O14:O16"/>
    <mergeCell ref="P14:P16"/>
    <mergeCell ref="L11:L13"/>
    <mergeCell ref="M11:M13"/>
    <mergeCell ref="N11:N13"/>
    <mergeCell ref="O11:O13"/>
    <mergeCell ref="P11:P13"/>
    <mergeCell ref="F29:F30"/>
    <mergeCell ref="G29:G30"/>
    <mergeCell ref="H29:H30"/>
    <mergeCell ref="I29:I30"/>
    <mergeCell ref="J29:J30"/>
    <mergeCell ref="F26:F27"/>
    <mergeCell ref="G26:G27"/>
    <mergeCell ref="H26:H27"/>
    <mergeCell ref="I26:I27"/>
    <mergeCell ref="J26:J27"/>
    <mergeCell ref="K29:K30"/>
    <mergeCell ref="L29:L30"/>
    <mergeCell ref="M29:M30"/>
    <mergeCell ref="N29:N30"/>
    <mergeCell ref="O29:O30"/>
    <mergeCell ref="P29:P30"/>
    <mergeCell ref="L26:L27"/>
    <mergeCell ref="M26:M27"/>
    <mergeCell ref="N26:N27"/>
    <mergeCell ref="O26:O27"/>
    <mergeCell ref="P26:P27"/>
    <mergeCell ref="K26:K27"/>
    <mergeCell ref="F34:F37"/>
    <mergeCell ref="G34:G37"/>
    <mergeCell ref="H34:H37"/>
    <mergeCell ref="I34:I37"/>
    <mergeCell ref="J34:J37"/>
    <mergeCell ref="F31:F32"/>
    <mergeCell ref="G31:G32"/>
    <mergeCell ref="H31:H32"/>
    <mergeCell ref="I31:I32"/>
    <mergeCell ref="J31:J32"/>
    <mergeCell ref="K34:K37"/>
    <mergeCell ref="L34:L37"/>
    <mergeCell ref="M34:M37"/>
    <mergeCell ref="N34:N37"/>
    <mergeCell ref="O34:O37"/>
    <mergeCell ref="P34:P37"/>
    <mergeCell ref="L31:L32"/>
    <mergeCell ref="M31:M32"/>
    <mergeCell ref="N31:N32"/>
    <mergeCell ref="O31:O32"/>
    <mergeCell ref="P31:P32"/>
    <mergeCell ref="K31:K32"/>
    <mergeCell ref="F57:F59"/>
    <mergeCell ref="G57:G59"/>
    <mergeCell ref="H57:H59"/>
    <mergeCell ref="I57:I59"/>
    <mergeCell ref="J57:J59"/>
    <mergeCell ref="F38:F41"/>
    <mergeCell ref="G38:G41"/>
    <mergeCell ref="H38:H41"/>
    <mergeCell ref="I38:I41"/>
    <mergeCell ref="J38:J41"/>
    <mergeCell ref="K57:K59"/>
    <mergeCell ref="K38:K41"/>
    <mergeCell ref="L57:L59"/>
    <mergeCell ref="M57:M59"/>
    <mergeCell ref="N57:N59"/>
    <mergeCell ref="O57:O59"/>
    <mergeCell ref="P57:P59"/>
    <mergeCell ref="L38:L41"/>
    <mergeCell ref="M38:M41"/>
    <mergeCell ref="N38:N41"/>
    <mergeCell ref="O38:O41"/>
    <mergeCell ref="P38:P41"/>
    <mergeCell ref="F74:F78"/>
    <mergeCell ref="G74:G78"/>
    <mergeCell ref="H74:H78"/>
    <mergeCell ref="I74:I78"/>
    <mergeCell ref="J74:J78"/>
    <mergeCell ref="F67:F68"/>
    <mergeCell ref="G67:G68"/>
    <mergeCell ref="H67:H68"/>
    <mergeCell ref="I67:I68"/>
    <mergeCell ref="J67:J68"/>
    <mergeCell ref="K74:K78"/>
    <mergeCell ref="L74:L78"/>
    <mergeCell ref="M74:M78"/>
    <mergeCell ref="N74:N78"/>
    <mergeCell ref="O74:O78"/>
    <mergeCell ref="P74:P78"/>
    <mergeCell ref="L67:L68"/>
    <mergeCell ref="M67:M68"/>
    <mergeCell ref="N67:N68"/>
    <mergeCell ref="O67:O68"/>
    <mergeCell ref="P67:P68"/>
    <mergeCell ref="K67:K68"/>
    <mergeCell ref="F93:F94"/>
    <mergeCell ref="G93:G94"/>
    <mergeCell ref="H93:H94"/>
    <mergeCell ref="I93:I94"/>
    <mergeCell ref="J93:J94"/>
    <mergeCell ref="F88:F89"/>
    <mergeCell ref="G88:G89"/>
    <mergeCell ref="H88:H89"/>
    <mergeCell ref="I88:I89"/>
    <mergeCell ref="J88:J89"/>
    <mergeCell ref="K93:K94"/>
    <mergeCell ref="L93:L94"/>
    <mergeCell ref="M93:M94"/>
    <mergeCell ref="N93:N94"/>
    <mergeCell ref="O93:O94"/>
    <mergeCell ref="P93:P94"/>
    <mergeCell ref="L88:L89"/>
    <mergeCell ref="M88:M89"/>
    <mergeCell ref="N88:N89"/>
    <mergeCell ref="O88:O89"/>
    <mergeCell ref="P88:P89"/>
    <mergeCell ref="K88:K89"/>
    <mergeCell ref="F112:F113"/>
    <mergeCell ref="G112:G113"/>
    <mergeCell ref="H112:H113"/>
    <mergeCell ref="I112:I113"/>
    <mergeCell ref="J112:J113"/>
    <mergeCell ref="F110:F111"/>
    <mergeCell ref="G110:G111"/>
    <mergeCell ref="H110:H111"/>
    <mergeCell ref="I110:I111"/>
    <mergeCell ref="J110:J111"/>
    <mergeCell ref="K112:K113"/>
    <mergeCell ref="L112:L113"/>
    <mergeCell ref="M112:M113"/>
    <mergeCell ref="N112:N113"/>
    <mergeCell ref="O112:O113"/>
    <mergeCell ref="P112:P113"/>
    <mergeCell ref="L110:L111"/>
    <mergeCell ref="M110:M111"/>
    <mergeCell ref="N110:N111"/>
    <mergeCell ref="O110:O111"/>
    <mergeCell ref="P110:P111"/>
    <mergeCell ref="K110:K111"/>
    <mergeCell ref="F130:F131"/>
    <mergeCell ref="G130:G131"/>
    <mergeCell ref="H130:H131"/>
    <mergeCell ref="I130:I131"/>
    <mergeCell ref="J130:J131"/>
    <mergeCell ref="F120:F122"/>
    <mergeCell ref="G120:G122"/>
    <mergeCell ref="H120:H122"/>
    <mergeCell ref="I120:I122"/>
    <mergeCell ref="J120:J122"/>
    <mergeCell ref="K130:K131"/>
    <mergeCell ref="L130:L131"/>
    <mergeCell ref="M130:M131"/>
    <mergeCell ref="N130:N131"/>
    <mergeCell ref="O130:O131"/>
    <mergeCell ref="P130:P131"/>
    <mergeCell ref="L120:L122"/>
    <mergeCell ref="M120:M122"/>
    <mergeCell ref="N120:N122"/>
    <mergeCell ref="O120:O122"/>
    <mergeCell ref="P120:P122"/>
    <mergeCell ref="K120:K122"/>
    <mergeCell ref="F142:F144"/>
    <mergeCell ref="G142:G144"/>
    <mergeCell ref="H142:H144"/>
    <mergeCell ref="I142:I144"/>
    <mergeCell ref="J142:J144"/>
    <mergeCell ref="F134:F135"/>
    <mergeCell ref="G134:G135"/>
    <mergeCell ref="H134:H135"/>
    <mergeCell ref="I134:I135"/>
    <mergeCell ref="J134:J135"/>
    <mergeCell ref="K142:K144"/>
    <mergeCell ref="L142:L144"/>
    <mergeCell ref="M142:M144"/>
    <mergeCell ref="N142:N144"/>
    <mergeCell ref="O142:O144"/>
    <mergeCell ref="P142:P144"/>
    <mergeCell ref="L134:L135"/>
    <mergeCell ref="M134:M135"/>
    <mergeCell ref="N134:N135"/>
    <mergeCell ref="O134:O135"/>
    <mergeCell ref="P134:P135"/>
    <mergeCell ref="K134:K135"/>
    <mergeCell ref="F150:F152"/>
    <mergeCell ref="G150:G152"/>
    <mergeCell ref="H150:H152"/>
    <mergeCell ref="I150:I152"/>
    <mergeCell ref="J150:J152"/>
    <mergeCell ref="F148:F149"/>
    <mergeCell ref="G148:G149"/>
    <mergeCell ref="H148:H149"/>
    <mergeCell ref="I148:I149"/>
    <mergeCell ref="J148:J149"/>
    <mergeCell ref="K150:K152"/>
    <mergeCell ref="L150:L152"/>
    <mergeCell ref="M150:M152"/>
    <mergeCell ref="N150:N152"/>
    <mergeCell ref="O150:O152"/>
    <mergeCell ref="P150:P152"/>
    <mergeCell ref="L148:L149"/>
    <mergeCell ref="M148:M149"/>
    <mergeCell ref="N148:N149"/>
    <mergeCell ref="O148:O149"/>
    <mergeCell ref="P148:P149"/>
    <mergeCell ref="K148:K149"/>
    <mergeCell ref="F168:F169"/>
    <mergeCell ref="G168:G169"/>
    <mergeCell ref="H168:H169"/>
    <mergeCell ref="I168:I169"/>
    <mergeCell ref="J168:J169"/>
    <mergeCell ref="F155:F156"/>
    <mergeCell ref="G155:G156"/>
    <mergeCell ref="H155:H156"/>
    <mergeCell ref="I155:I156"/>
    <mergeCell ref="J155:J156"/>
    <mergeCell ref="K168:K169"/>
    <mergeCell ref="L168:L169"/>
    <mergeCell ref="M168:M169"/>
    <mergeCell ref="N168:N169"/>
    <mergeCell ref="O168:O169"/>
    <mergeCell ref="P168:P169"/>
    <mergeCell ref="L155:L156"/>
    <mergeCell ref="M155:M156"/>
    <mergeCell ref="N155:N156"/>
    <mergeCell ref="O155:O156"/>
    <mergeCell ref="P155:P156"/>
    <mergeCell ref="K155:K156"/>
    <mergeCell ref="F179:F183"/>
    <mergeCell ref="G179:G183"/>
    <mergeCell ref="H179:H183"/>
    <mergeCell ref="I179:I183"/>
    <mergeCell ref="J179:J183"/>
    <mergeCell ref="F174:F175"/>
    <mergeCell ref="G174:G175"/>
    <mergeCell ref="H174:H175"/>
    <mergeCell ref="I174:I175"/>
    <mergeCell ref="J174:J175"/>
    <mergeCell ref="K179:K183"/>
    <mergeCell ref="L179:L183"/>
    <mergeCell ref="M179:M183"/>
    <mergeCell ref="N179:N183"/>
    <mergeCell ref="O179:O183"/>
    <mergeCell ref="P179:P183"/>
    <mergeCell ref="L174:L175"/>
    <mergeCell ref="M174:M175"/>
    <mergeCell ref="N174:N175"/>
    <mergeCell ref="O174:O175"/>
    <mergeCell ref="P174:P175"/>
    <mergeCell ref="K174:K175"/>
    <mergeCell ref="F195:F196"/>
    <mergeCell ref="G195:G196"/>
    <mergeCell ref="H195:H196"/>
    <mergeCell ref="I195:I196"/>
    <mergeCell ref="J195:J196"/>
    <mergeCell ref="F191:F192"/>
    <mergeCell ref="G191:G192"/>
    <mergeCell ref="H191:H192"/>
    <mergeCell ref="I191:I192"/>
    <mergeCell ref="J191:J192"/>
    <mergeCell ref="K195:K196"/>
    <mergeCell ref="L195:L196"/>
    <mergeCell ref="M195:M196"/>
    <mergeCell ref="N195:N196"/>
    <mergeCell ref="O195:O196"/>
    <mergeCell ref="P195:P196"/>
    <mergeCell ref="L191:L192"/>
    <mergeCell ref="M191:M192"/>
    <mergeCell ref="N191:N192"/>
    <mergeCell ref="O191:O192"/>
    <mergeCell ref="P191:P192"/>
    <mergeCell ref="K191:K192"/>
    <mergeCell ref="F200:F201"/>
    <mergeCell ref="G200:G201"/>
    <mergeCell ref="H200:H201"/>
    <mergeCell ref="I200:I201"/>
    <mergeCell ref="J200:J201"/>
    <mergeCell ref="F197:F198"/>
    <mergeCell ref="G197:G198"/>
    <mergeCell ref="H197:H198"/>
    <mergeCell ref="I197:I198"/>
    <mergeCell ref="J197:J198"/>
    <mergeCell ref="K200:K201"/>
    <mergeCell ref="L200:L201"/>
    <mergeCell ref="M200:M201"/>
    <mergeCell ref="N200:N201"/>
    <mergeCell ref="O200:O201"/>
    <mergeCell ref="P200:P201"/>
    <mergeCell ref="L197:L198"/>
    <mergeCell ref="M197:M198"/>
    <mergeCell ref="N197:N198"/>
    <mergeCell ref="O197:O198"/>
    <mergeCell ref="P197:P198"/>
    <mergeCell ref="K197:K198"/>
    <mergeCell ref="F206:F207"/>
    <mergeCell ref="G206:G207"/>
    <mergeCell ref="H206:H207"/>
    <mergeCell ref="I206:I207"/>
    <mergeCell ref="J206:J207"/>
    <mergeCell ref="F203:F204"/>
    <mergeCell ref="G203:G204"/>
    <mergeCell ref="H203:H204"/>
    <mergeCell ref="I203:I204"/>
    <mergeCell ref="J203:J204"/>
    <mergeCell ref="K206:K207"/>
    <mergeCell ref="L206:L207"/>
    <mergeCell ref="M206:M207"/>
    <mergeCell ref="N206:N207"/>
    <mergeCell ref="O206:O207"/>
    <mergeCell ref="P206:P207"/>
    <mergeCell ref="L203:L204"/>
    <mergeCell ref="M203:M204"/>
    <mergeCell ref="N203:N204"/>
    <mergeCell ref="O203:O204"/>
    <mergeCell ref="P203:P204"/>
    <mergeCell ref="K203:K204"/>
    <mergeCell ref="L265:L266"/>
    <mergeCell ref="M265:M266"/>
    <mergeCell ref="N265:N266"/>
    <mergeCell ref="O265:O266"/>
    <mergeCell ref="P265:P266"/>
    <mergeCell ref="A312:E312"/>
    <mergeCell ref="L208:L209"/>
    <mergeCell ref="M208:M209"/>
    <mergeCell ref="N208:N209"/>
    <mergeCell ref="O208:O209"/>
    <mergeCell ref="P208:P209"/>
    <mergeCell ref="F265:F266"/>
    <mergeCell ref="G265:G266"/>
    <mergeCell ref="H265:H266"/>
    <mergeCell ref="I265:I266"/>
    <mergeCell ref="K265:K266"/>
    <mergeCell ref="F208:F209"/>
    <mergeCell ref="G208:G209"/>
    <mergeCell ref="H208:H209"/>
    <mergeCell ref="I208:I209"/>
    <mergeCell ref="J208:J209"/>
    <mergeCell ref="K208:K20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1"/>
  <sheetViews>
    <sheetView showGridLines="0" workbookViewId="0">
      <pane xSplit="1" topLeftCell="C1" activePane="topRight" state="frozen"/>
      <selection pane="topRight" activeCell="O312" sqref="O312"/>
    </sheetView>
  </sheetViews>
  <sheetFormatPr baseColWidth="10" defaultColWidth="14.42578125" defaultRowHeight="15" customHeight="1" x14ac:dyDescent="0.25"/>
  <cols>
    <col min="1" max="1" width="11.42578125" customWidth="1"/>
    <col min="2" max="2" width="64.28515625" bestFit="1" customWidth="1"/>
    <col min="3" max="3" width="40.42578125" customWidth="1"/>
    <col min="4" max="4" width="18.85546875" style="19" bestFit="1" customWidth="1"/>
    <col min="5" max="5" width="29.28515625" style="19" bestFit="1" customWidth="1"/>
    <col min="6" max="6" width="25.7109375" style="19" customWidth="1"/>
    <col min="7" max="7" width="23.42578125" style="19" customWidth="1"/>
    <col min="8" max="8" width="8.7109375" style="19" customWidth="1"/>
    <col min="9" max="9" width="15.7109375" style="19" customWidth="1"/>
    <col min="10" max="10" width="14" style="19" customWidth="1"/>
    <col min="11" max="11" width="12.140625" style="19" customWidth="1"/>
    <col min="12" max="12" width="11.140625" style="19" customWidth="1"/>
    <col min="13" max="13" width="4.7109375" style="19" customWidth="1"/>
    <col min="14" max="14" width="8.42578125" style="19" customWidth="1"/>
    <col min="15" max="15" width="6.7109375" style="19" bestFit="1" customWidth="1"/>
  </cols>
  <sheetData>
    <row r="1" spans="1:16" s="19" customFormat="1" ht="15" customHeight="1" x14ac:dyDescent="0.25">
      <c r="A1" s="11" t="s">
        <v>0</v>
      </c>
      <c r="B1" s="11" t="s">
        <v>2</v>
      </c>
      <c r="C1" s="11" t="s">
        <v>4</v>
      </c>
      <c r="D1" s="11" t="s">
        <v>3</v>
      </c>
      <c r="E1" s="11" t="s">
        <v>1</v>
      </c>
      <c r="F1" s="12" t="s">
        <v>748</v>
      </c>
      <c r="G1" s="12" t="s">
        <v>749</v>
      </c>
      <c r="H1" s="12" t="s">
        <v>750</v>
      </c>
      <c r="I1" s="12" t="s">
        <v>751</v>
      </c>
      <c r="J1" s="12" t="s">
        <v>752</v>
      </c>
      <c r="K1" s="12" t="s">
        <v>959</v>
      </c>
      <c r="L1" s="12" t="s">
        <v>753</v>
      </c>
      <c r="M1" s="12" t="s">
        <v>754</v>
      </c>
      <c r="N1" s="12" t="s">
        <v>755</v>
      </c>
      <c r="O1" s="12" t="s">
        <v>1388</v>
      </c>
    </row>
    <row r="2" spans="1:16" x14ac:dyDescent="0.25">
      <c r="A2" s="7">
        <v>1</v>
      </c>
      <c r="B2" s="8" t="s">
        <v>45</v>
      </c>
      <c r="C2" s="34" t="s">
        <v>756</v>
      </c>
      <c r="D2" s="1" t="s">
        <v>46</v>
      </c>
      <c r="E2" s="35" t="s">
        <v>45</v>
      </c>
      <c r="F2" s="36">
        <v>18</v>
      </c>
      <c r="G2" s="36">
        <v>12</v>
      </c>
      <c r="H2" s="37">
        <v>328</v>
      </c>
      <c r="I2" s="36">
        <v>0</v>
      </c>
      <c r="J2" s="36">
        <v>4</v>
      </c>
      <c r="K2" s="36">
        <v>358</v>
      </c>
      <c r="L2" s="36">
        <v>2</v>
      </c>
      <c r="M2" s="36">
        <v>139</v>
      </c>
      <c r="N2" s="36">
        <v>2</v>
      </c>
      <c r="O2" s="36">
        <v>43</v>
      </c>
    </row>
    <row r="3" spans="1:16" x14ac:dyDescent="0.25">
      <c r="A3" s="7">
        <v>2</v>
      </c>
      <c r="B3" s="8" t="s">
        <v>50</v>
      </c>
      <c r="C3" s="34" t="s">
        <v>52</v>
      </c>
      <c r="D3" s="1" t="s">
        <v>51</v>
      </c>
      <c r="E3" s="35" t="s">
        <v>48</v>
      </c>
      <c r="F3" s="188">
        <v>18</v>
      </c>
      <c r="G3" s="188">
        <v>12</v>
      </c>
      <c r="H3" s="194">
        <v>173</v>
      </c>
      <c r="I3" s="188">
        <v>0</v>
      </c>
      <c r="J3" s="188">
        <v>1</v>
      </c>
      <c r="K3" s="188">
        <v>203</v>
      </c>
      <c r="L3" s="188">
        <v>1</v>
      </c>
      <c r="M3" s="188">
        <v>60</v>
      </c>
      <c r="N3" s="188">
        <v>1</v>
      </c>
      <c r="O3" s="188">
        <v>21</v>
      </c>
    </row>
    <row r="4" spans="1:16" x14ac:dyDescent="0.25">
      <c r="A4" s="7" t="s">
        <v>1270</v>
      </c>
      <c r="B4" s="8" t="s">
        <v>48</v>
      </c>
      <c r="C4" s="34" t="s">
        <v>52</v>
      </c>
      <c r="D4" s="1" t="s">
        <v>51</v>
      </c>
      <c r="E4" s="35" t="s">
        <v>48</v>
      </c>
      <c r="F4" s="190"/>
      <c r="G4" s="190"/>
      <c r="H4" s="199"/>
      <c r="I4" s="190"/>
      <c r="J4" s="190"/>
      <c r="K4" s="190"/>
      <c r="L4" s="190"/>
      <c r="M4" s="190"/>
      <c r="N4" s="190"/>
      <c r="O4" s="190"/>
    </row>
    <row r="5" spans="1:16" x14ac:dyDescent="0.25">
      <c r="A5" s="7" t="s">
        <v>1272</v>
      </c>
      <c r="B5" s="8" t="s">
        <v>48</v>
      </c>
      <c r="C5" s="34" t="s">
        <v>52</v>
      </c>
      <c r="D5" s="1" t="s">
        <v>51</v>
      </c>
      <c r="E5" s="35" t="s">
        <v>48</v>
      </c>
      <c r="F5" s="190"/>
      <c r="G5" s="190"/>
      <c r="H5" s="199"/>
      <c r="I5" s="190"/>
      <c r="J5" s="190"/>
      <c r="K5" s="190"/>
      <c r="L5" s="190"/>
      <c r="M5" s="190"/>
      <c r="N5" s="190"/>
      <c r="O5" s="190"/>
    </row>
    <row r="6" spans="1:16" x14ac:dyDescent="0.25">
      <c r="A6" s="7" t="s">
        <v>1274</v>
      </c>
      <c r="B6" s="8" t="s">
        <v>48</v>
      </c>
      <c r="C6" s="34" t="s">
        <v>52</v>
      </c>
      <c r="D6" s="1" t="s">
        <v>51</v>
      </c>
      <c r="E6" s="35" t="s">
        <v>48</v>
      </c>
      <c r="F6" s="189"/>
      <c r="G6" s="189"/>
      <c r="H6" s="195"/>
      <c r="I6" s="189"/>
      <c r="J6" s="189"/>
      <c r="K6" s="189"/>
      <c r="L6" s="189"/>
      <c r="M6" s="189"/>
      <c r="N6" s="189"/>
      <c r="O6" s="189"/>
      <c r="P6" s="159"/>
    </row>
    <row r="7" spans="1:16" x14ac:dyDescent="0.25">
      <c r="A7" s="7">
        <v>4</v>
      </c>
      <c r="B7" s="8" t="s">
        <v>53</v>
      </c>
      <c r="C7" s="34" t="s">
        <v>757</v>
      </c>
      <c r="D7" s="1" t="s">
        <v>51</v>
      </c>
      <c r="E7" s="35" t="s">
        <v>48</v>
      </c>
      <c r="F7" s="36">
        <v>8</v>
      </c>
      <c r="G7" s="36">
        <v>4</v>
      </c>
      <c r="H7" s="37">
        <v>129</v>
      </c>
      <c r="I7" s="36">
        <v>0</v>
      </c>
      <c r="J7" s="36">
        <v>1</v>
      </c>
      <c r="K7" s="36">
        <v>141</v>
      </c>
      <c r="L7" s="36">
        <v>1</v>
      </c>
      <c r="M7" s="36">
        <v>0</v>
      </c>
      <c r="N7" s="36">
        <v>1</v>
      </c>
      <c r="O7" s="36"/>
    </row>
    <row r="8" spans="1:16" x14ac:dyDescent="0.25">
      <c r="A8" s="7">
        <v>5</v>
      </c>
      <c r="B8" s="8" t="s">
        <v>677</v>
      </c>
      <c r="C8" s="34" t="s">
        <v>758</v>
      </c>
      <c r="D8" s="1" t="s">
        <v>56</v>
      </c>
      <c r="E8" s="35" t="s">
        <v>48</v>
      </c>
      <c r="F8" s="36">
        <v>8</v>
      </c>
      <c r="G8" s="36">
        <v>4</v>
      </c>
      <c r="H8" s="37">
        <v>119</v>
      </c>
      <c r="I8" s="36">
        <v>0</v>
      </c>
      <c r="J8" s="36">
        <v>1</v>
      </c>
      <c r="K8" s="36">
        <v>131</v>
      </c>
      <c r="L8" s="36">
        <v>1</v>
      </c>
      <c r="M8" s="36">
        <v>0</v>
      </c>
      <c r="N8" s="36">
        <v>1</v>
      </c>
      <c r="O8" s="36"/>
    </row>
    <row r="9" spans="1:16" x14ac:dyDescent="0.25">
      <c r="A9" s="7">
        <v>7</v>
      </c>
      <c r="B9" s="8" t="s">
        <v>58</v>
      </c>
      <c r="C9" s="34" t="s">
        <v>60</v>
      </c>
      <c r="D9" s="1" t="s">
        <v>59</v>
      </c>
      <c r="E9" s="35" t="s">
        <v>48</v>
      </c>
      <c r="F9" s="36">
        <v>4</v>
      </c>
      <c r="G9" s="36">
        <v>3</v>
      </c>
      <c r="H9" s="37">
        <v>72</v>
      </c>
      <c r="I9" s="36">
        <v>0</v>
      </c>
      <c r="J9" s="36">
        <v>1</v>
      </c>
      <c r="K9" s="36">
        <v>79</v>
      </c>
      <c r="L9" s="36">
        <v>1</v>
      </c>
      <c r="M9" s="36">
        <v>0</v>
      </c>
      <c r="N9" s="36">
        <v>1</v>
      </c>
      <c r="O9" s="36"/>
    </row>
    <row r="10" spans="1:16" x14ac:dyDescent="0.25">
      <c r="A10" s="7">
        <v>8</v>
      </c>
      <c r="B10" s="8" t="s">
        <v>61</v>
      </c>
      <c r="C10" s="34" t="s">
        <v>759</v>
      </c>
      <c r="D10" s="1" t="s">
        <v>62</v>
      </c>
      <c r="E10" s="35" t="s">
        <v>48</v>
      </c>
      <c r="F10" s="188">
        <v>12</v>
      </c>
      <c r="G10" s="188">
        <v>7</v>
      </c>
      <c r="H10" s="194">
        <v>94</v>
      </c>
      <c r="I10" s="188">
        <v>0</v>
      </c>
      <c r="J10" s="188">
        <v>0</v>
      </c>
      <c r="K10" s="188">
        <v>113</v>
      </c>
      <c r="L10" s="188">
        <v>1</v>
      </c>
      <c r="M10" s="188">
        <v>0</v>
      </c>
      <c r="N10" s="188">
        <v>1</v>
      </c>
      <c r="O10" s="188"/>
    </row>
    <row r="11" spans="1:16" x14ac:dyDescent="0.25">
      <c r="A11" s="7" t="s">
        <v>1276</v>
      </c>
      <c r="B11" s="8" t="s">
        <v>1277</v>
      </c>
      <c r="C11" s="34" t="s">
        <v>1386</v>
      </c>
      <c r="D11" s="1" t="s">
        <v>62</v>
      </c>
      <c r="E11" s="35" t="s">
        <v>48</v>
      </c>
      <c r="F11" s="190"/>
      <c r="G11" s="190"/>
      <c r="H11" s="199"/>
      <c r="I11" s="190"/>
      <c r="J11" s="190"/>
      <c r="K11" s="190"/>
      <c r="L11" s="190"/>
      <c r="M11" s="190"/>
      <c r="N11" s="190"/>
      <c r="O11" s="190"/>
    </row>
    <row r="12" spans="1:16" x14ac:dyDescent="0.25">
      <c r="A12" s="7" t="s">
        <v>1278</v>
      </c>
      <c r="B12" s="8" t="s">
        <v>1279</v>
      </c>
      <c r="C12" s="34" t="s">
        <v>1385</v>
      </c>
      <c r="D12" s="1" t="s">
        <v>62</v>
      </c>
      <c r="E12" s="35" t="s">
        <v>48</v>
      </c>
      <c r="F12" s="189"/>
      <c r="G12" s="189"/>
      <c r="H12" s="195"/>
      <c r="I12" s="189"/>
      <c r="J12" s="189"/>
      <c r="K12" s="189"/>
      <c r="L12" s="189"/>
      <c r="M12" s="189"/>
      <c r="N12" s="189"/>
      <c r="O12" s="189"/>
    </row>
    <row r="13" spans="1:16" x14ac:dyDescent="0.25">
      <c r="A13" s="7">
        <v>9</v>
      </c>
      <c r="B13" s="8" t="s">
        <v>678</v>
      </c>
      <c r="C13" s="34" t="s">
        <v>760</v>
      </c>
      <c r="D13" s="1" t="s">
        <v>51</v>
      </c>
      <c r="E13" s="35" t="s">
        <v>48</v>
      </c>
      <c r="F13" s="188">
        <v>12</v>
      </c>
      <c r="G13" s="188">
        <v>7</v>
      </c>
      <c r="H13" s="194">
        <v>89</v>
      </c>
      <c r="I13" s="188">
        <v>0</v>
      </c>
      <c r="J13" s="188">
        <v>1</v>
      </c>
      <c r="K13" s="188">
        <v>108</v>
      </c>
      <c r="L13" s="188">
        <v>2</v>
      </c>
      <c r="M13" s="188">
        <v>0</v>
      </c>
      <c r="N13" s="188">
        <v>1</v>
      </c>
      <c r="O13" s="188"/>
    </row>
    <row r="14" spans="1:16" x14ac:dyDescent="0.25">
      <c r="A14" s="7" t="s">
        <v>1282</v>
      </c>
      <c r="B14" s="8" t="s">
        <v>1283</v>
      </c>
      <c r="C14" s="34" t="s">
        <v>1384</v>
      </c>
      <c r="D14" s="1" t="s">
        <v>51</v>
      </c>
      <c r="E14" s="35" t="s">
        <v>48</v>
      </c>
      <c r="F14" s="190"/>
      <c r="G14" s="190"/>
      <c r="H14" s="199"/>
      <c r="I14" s="190"/>
      <c r="J14" s="190"/>
      <c r="K14" s="190"/>
      <c r="L14" s="190"/>
      <c r="M14" s="190"/>
      <c r="N14" s="190"/>
      <c r="O14" s="190"/>
    </row>
    <row r="15" spans="1:16" x14ac:dyDescent="0.25">
      <c r="A15" s="7" t="s">
        <v>1280</v>
      </c>
      <c r="B15" s="8" t="s">
        <v>1281</v>
      </c>
      <c r="C15" s="34" t="s">
        <v>1384</v>
      </c>
      <c r="D15" s="1" t="s">
        <v>51</v>
      </c>
      <c r="E15" s="35" t="s">
        <v>48</v>
      </c>
      <c r="F15" s="189"/>
      <c r="G15" s="189"/>
      <c r="H15" s="195"/>
      <c r="I15" s="189"/>
      <c r="J15" s="189"/>
      <c r="K15" s="189"/>
      <c r="L15" s="189"/>
      <c r="M15" s="189"/>
      <c r="N15" s="189"/>
      <c r="O15" s="189"/>
    </row>
    <row r="16" spans="1:16" x14ac:dyDescent="0.25">
      <c r="A16" s="7">
        <v>10</v>
      </c>
      <c r="B16" s="8" t="s">
        <v>66</v>
      </c>
      <c r="C16" s="34" t="s">
        <v>761</v>
      </c>
      <c r="D16" s="1" t="s">
        <v>67</v>
      </c>
      <c r="E16" s="35" t="s">
        <v>48</v>
      </c>
      <c r="F16" s="36">
        <v>4</v>
      </c>
      <c r="G16" s="36">
        <v>3</v>
      </c>
      <c r="H16" s="37">
        <v>72</v>
      </c>
      <c r="I16" s="36">
        <v>0</v>
      </c>
      <c r="J16" s="36">
        <v>1</v>
      </c>
      <c r="K16" s="36">
        <v>79</v>
      </c>
      <c r="L16" s="36">
        <v>1</v>
      </c>
      <c r="M16" s="36">
        <v>0</v>
      </c>
      <c r="N16" s="36">
        <v>1</v>
      </c>
      <c r="O16" s="36"/>
    </row>
    <row r="17" spans="1:15" x14ac:dyDescent="0.25">
      <c r="A17" s="7">
        <v>11</v>
      </c>
      <c r="B17" s="8" t="s">
        <v>679</v>
      </c>
      <c r="C17" s="34" t="s">
        <v>70</v>
      </c>
      <c r="D17" s="1" t="s">
        <v>69</v>
      </c>
      <c r="E17" s="35" t="s">
        <v>48</v>
      </c>
      <c r="F17" s="36">
        <v>3</v>
      </c>
      <c r="G17" s="36">
        <v>2</v>
      </c>
      <c r="H17" s="37">
        <v>72</v>
      </c>
      <c r="I17" s="36">
        <v>0</v>
      </c>
      <c r="J17" s="36">
        <v>1</v>
      </c>
      <c r="K17" s="36">
        <v>77</v>
      </c>
      <c r="L17" s="36">
        <v>1</v>
      </c>
      <c r="M17" s="36">
        <v>0</v>
      </c>
      <c r="N17" s="36">
        <v>1</v>
      </c>
      <c r="O17" s="36"/>
    </row>
    <row r="18" spans="1:15" x14ac:dyDescent="0.25">
      <c r="A18" s="7">
        <v>12</v>
      </c>
      <c r="B18" s="8" t="s">
        <v>71</v>
      </c>
      <c r="C18" s="34" t="s">
        <v>762</v>
      </c>
      <c r="D18" s="1" t="s">
        <v>72</v>
      </c>
      <c r="E18" s="35" t="s">
        <v>48</v>
      </c>
      <c r="F18" s="36">
        <v>4</v>
      </c>
      <c r="G18" s="36">
        <v>3</v>
      </c>
      <c r="H18" s="37">
        <v>70</v>
      </c>
      <c r="I18" s="36">
        <v>0</v>
      </c>
      <c r="J18" s="36">
        <v>1</v>
      </c>
      <c r="K18" s="36">
        <v>77</v>
      </c>
      <c r="L18" s="36">
        <v>1</v>
      </c>
      <c r="M18" s="36">
        <v>0</v>
      </c>
      <c r="N18" s="36">
        <v>1</v>
      </c>
      <c r="O18" s="36"/>
    </row>
    <row r="19" spans="1:15" x14ac:dyDescent="0.25">
      <c r="A19" s="7">
        <v>13</v>
      </c>
      <c r="B19" s="8" t="s">
        <v>74</v>
      </c>
      <c r="C19" s="34" t="s">
        <v>76</v>
      </c>
      <c r="D19" s="1" t="s">
        <v>75</v>
      </c>
      <c r="E19" s="35" t="s">
        <v>48</v>
      </c>
      <c r="F19" s="36">
        <v>3</v>
      </c>
      <c r="G19" s="36">
        <v>2</v>
      </c>
      <c r="H19" s="37">
        <v>66</v>
      </c>
      <c r="I19" s="36">
        <v>0</v>
      </c>
      <c r="J19" s="36">
        <v>1</v>
      </c>
      <c r="K19" s="36">
        <v>71</v>
      </c>
      <c r="L19" s="36">
        <v>1</v>
      </c>
      <c r="M19" s="36">
        <v>0</v>
      </c>
      <c r="N19" s="36">
        <v>1</v>
      </c>
      <c r="O19" s="36"/>
    </row>
    <row r="20" spans="1:15" x14ac:dyDescent="0.25">
      <c r="A20" s="7">
        <v>14</v>
      </c>
      <c r="B20" s="8" t="s">
        <v>77</v>
      </c>
      <c r="C20" s="34" t="s">
        <v>763</v>
      </c>
      <c r="D20" s="1" t="s">
        <v>78</v>
      </c>
      <c r="E20" s="35" t="s">
        <v>48</v>
      </c>
      <c r="F20" s="36">
        <v>3</v>
      </c>
      <c r="G20" s="36">
        <v>2</v>
      </c>
      <c r="H20" s="37">
        <v>66</v>
      </c>
      <c r="I20" s="36">
        <v>0</v>
      </c>
      <c r="J20" s="36">
        <v>1</v>
      </c>
      <c r="K20" s="36">
        <v>71</v>
      </c>
      <c r="L20" s="36">
        <v>1</v>
      </c>
      <c r="M20" s="36">
        <v>0</v>
      </c>
      <c r="N20" s="36">
        <v>1</v>
      </c>
      <c r="O20" s="36"/>
    </row>
    <row r="21" spans="1:15" x14ac:dyDescent="0.25">
      <c r="A21" s="7">
        <v>15</v>
      </c>
      <c r="B21" s="8" t="s">
        <v>80</v>
      </c>
      <c r="C21" s="34" t="s">
        <v>82</v>
      </c>
      <c r="D21" s="1" t="s">
        <v>81</v>
      </c>
      <c r="E21" s="35" t="s">
        <v>48</v>
      </c>
      <c r="F21" s="36">
        <v>3</v>
      </c>
      <c r="G21" s="36">
        <v>2</v>
      </c>
      <c r="H21" s="37">
        <v>55</v>
      </c>
      <c r="I21" s="36">
        <v>6</v>
      </c>
      <c r="J21" s="36">
        <v>0</v>
      </c>
      <c r="K21" s="36">
        <v>60</v>
      </c>
      <c r="L21" s="36">
        <v>1</v>
      </c>
      <c r="M21" s="36">
        <v>0</v>
      </c>
      <c r="N21" s="36">
        <v>1</v>
      </c>
      <c r="O21" s="36"/>
    </row>
    <row r="22" spans="1:15" x14ac:dyDescent="0.25">
      <c r="A22" s="7">
        <v>16</v>
      </c>
      <c r="B22" s="8" t="s">
        <v>680</v>
      </c>
      <c r="C22" s="34" t="s">
        <v>764</v>
      </c>
      <c r="D22" s="1" t="s">
        <v>78</v>
      </c>
      <c r="E22" s="35" t="s">
        <v>48</v>
      </c>
      <c r="F22" s="36">
        <v>3</v>
      </c>
      <c r="G22" s="36">
        <v>2</v>
      </c>
      <c r="H22" s="37">
        <v>52</v>
      </c>
      <c r="I22" s="36">
        <v>0</v>
      </c>
      <c r="J22" s="36">
        <v>1</v>
      </c>
      <c r="K22" s="36">
        <v>57</v>
      </c>
      <c r="L22" s="36">
        <v>1</v>
      </c>
      <c r="M22" s="36">
        <v>0</v>
      </c>
      <c r="N22" s="36">
        <v>1</v>
      </c>
      <c r="O22" s="36"/>
    </row>
    <row r="23" spans="1:15" x14ac:dyDescent="0.25">
      <c r="A23" s="7">
        <v>17</v>
      </c>
      <c r="B23" s="8" t="s">
        <v>1383</v>
      </c>
      <c r="C23" s="34" t="s">
        <v>1387</v>
      </c>
      <c r="D23" s="1" t="s">
        <v>78</v>
      </c>
      <c r="E23" s="35" t="s">
        <v>48</v>
      </c>
      <c r="F23" s="36">
        <v>32</v>
      </c>
      <c r="G23" s="36">
        <v>4</v>
      </c>
      <c r="H23" s="37">
        <v>1</v>
      </c>
      <c r="I23" s="36">
        <v>0</v>
      </c>
      <c r="J23" s="36">
        <v>1</v>
      </c>
      <c r="K23" s="36">
        <v>36</v>
      </c>
      <c r="L23" s="36">
        <v>4</v>
      </c>
      <c r="M23" s="36">
        <v>0</v>
      </c>
      <c r="N23" s="36">
        <v>1</v>
      </c>
      <c r="O23" s="36"/>
    </row>
    <row r="24" spans="1:15" x14ac:dyDescent="0.25">
      <c r="A24" s="7">
        <v>18</v>
      </c>
      <c r="B24" s="8" t="s">
        <v>681</v>
      </c>
      <c r="C24" s="34" t="s">
        <v>87</v>
      </c>
      <c r="D24" s="1" t="s">
        <v>86</v>
      </c>
      <c r="E24" s="35" t="s">
        <v>48</v>
      </c>
      <c r="F24" s="36">
        <v>8</v>
      </c>
      <c r="G24" s="36">
        <v>4</v>
      </c>
      <c r="H24" s="37">
        <v>49</v>
      </c>
      <c r="I24" s="36">
        <v>8</v>
      </c>
      <c r="J24" s="36">
        <v>0</v>
      </c>
      <c r="K24" s="36">
        <v>61</v>
      </c>
      <c r="L24" s="36">
        <v>1</v>
      </c>
      <c r="M24" s="36">
        <v>0</v>
      </c>
      <c r="N24" s="36">
        <v>1</v>
      </c>
      <c r="O24" s="36"/>
    </row>
    <row r="25" spans="1:15" x14ac:dyDescent="0.25">
      <c r="A25" s="7">
        <v>19</v>
      </c>
      <c r="B25" s="8" t="s">
        <v>89</v>
      </c>
      <c r="C25" s="34" t="s">
        <v>765</v>
      </c>
      <c r="D25" s="1" t="s">
        <v>90</v>
      </c>
      <c r="E25" s="35" t="s">
        <v>88</v>
      </c>
      <c r="F25" s="188">
        <v>8</v>
      </c>
      <c r="G25" s="188">
        <v>4</v>
      </c>
      <c r="H25" s="194">
        <v>49</v>
      </c>
      <c r="I25" s="188">
        <v>0</v>
      </c>
      <c r="J25" s="188">
        <v>1</v>
      </c>
      <c r="K25" s="188">
        <v>61</v>
      </c>
      <c r="L25" s="188">
        <v>1</v>
      </c>
      <c r="M25" s="188">
        <v>16</v>
      </c>
      <c r="N25" s="188">
        <v>1</v>
      </c>
      <c r="O25" s="188">
        <v>7</v>
      </c>
    </row>
    <row r="26" spans="1:15" x14ac:dyDescent="0.25">
      <c r="A26" s="7" t="s">
        <v>1284</v>
      </c>
      <c r="B26" s="8" t="s">
        <v>1285</v>
      </c>
      <c r="C26" s="34" t="s">
        <v>1381</v>
      </c>
      <c r="D26" s="1" t="s">
        <v>90</v>
      </c>
      <c r="E26" s="35" t="s">
        <v>88</v>
      </c>
      <c r="F26" s="189"/>
      <c r="G26" s="189"/>
      <c r="H26" s="195"/>
      <c r="I26" s="189"/>
      <c r="J26" s="189"/>
      <c r="K26" s="189"/>
      <c r="L26" s="189"/>
      <c r="M26" s="189"/>
      <c r="N26" s="189"/>
      <c r="O26" s="189"/>
    </row>
    <row r="27" spans="1:15" x14ac:dyDescent="0.25">
      <c r="A27" s="7">
        <v>20</v>
      </c>
      <c r="B27" s="8" t="s">
        <v>92</v>
      </c>
      <c r="C27" s="34" t="s">
        <v>766</v>
      </c>
      <c r="D27" s="1" t="s">
        <v>93</v>
      </c>
      <c r="E27" s="35" t="s">
        <v>88</v>
      </c>
      <c r="F27" s="36">
        <v>4</v>
      </c>
      <c r="G27" s="36">
        <v>3</v>
      </c>
      <c r="H27" s="37">
        <v>48</v>
      </c>
      <c r="I27" s="36">
        <v>0</v>
      </c>
      <c r="J27" s="36">
        <v>1</v>
      </c>
      <c r="K27" s="36">
        <v>55</v>
      </c>
      <c r="L27" s="36">
        <v>1</v>
      </c>
      <c r="M27" s="36">
        <v>0</v>
      </c>
      <c r="N27" s="36">
        <v>1</v>
      </c>
      <c r="O27" s="36"/>
    </row>
    <row r="28" spans="1:15" x14ac:dyDescent="0.25">
      <c r="A28" s="7">
        <v>21</v>
      </c>
      <c r="B28" s="8" t="s">
        <v>95</v>
      </c>
      <c r="C28" s="34" t="s">
        <v>767</v>
      </c>
      <c r="D28" s="1" t="s">
        <v>90</v>
      </c>
      <c r="E28" s="35" t="s">
        <v>88</v>
      </c>
      <c r="F28" s="188">
        <v>8</v>
      </c>
      <c r="G28" s="188">
        <v>4</v>
      </c>
      <c r="H28" s="194">
        <v>47</v>
      </c>
      <c r="I28" s="188">
        <v>12</v>
      </c>
      <c r="J28" s="188">
        <v>0</v>
      </c>
      <c r="K28" s="188">
        <v>59</v>
      </c>
      <c r="L28" s="188">
        <v>1</v>
      </c>
      <c r="M28" s="188">
        <v>0</v>
      </c>
      <c r="N28" s="188">
        <v>1</v>
      </c>
      <c r="O28" s="188"/>
    </row>
    <row r="29" spans="1:15" x14ac:dyDescent="0.25">
      <c r="A29" s="7" t="s">
        <v>1286</v>
      </c>
      <c r="B29" s="8" t="s">
        <v>1287</v>
      </c>
      <c r="C29" s="34" t="s">
        <v>96</v>
      </c>
      <c r="D29" s="1" t="s">
        <v>90</v>
      </c>
      <c r="E29" s="35" t="s">
        <v>88</v>
      </c>
      <c r="F29" s="189"/>
      <c r="G29" s="189"/>
      <c r="H29" s="195"/>
      <c r="I29" s="189"/>
      <c r="J29" s="189"/>
      <c r="K29" s="189"/>
      <c r="L29" s="189"/>
      <c r="M29" s="189"/>
      <c r="N29" s="189"/>
      <c r="O29" s="189"/>
    </row>
    <row r="30" spans="1:15" x14ac:dyDescent="0.25">
      <c r="A30" s="7">
        <v>22</v>
      </c>
      <c r="B30" s="8" t="s">
        <v>98</v>
      </c>
      <c r="C30" s="34" t="s">
        <v>99</v>
      </c>
      <c r="D30" s="1" t="s">
        <v>46</v>
      </c>
      <c r="E30" s="35" t="s">
        <v>97</v>
      </c>
      <c r="F30" s="188">
        <v>18</v>
      </c>
      <c r="G30" s="188">
        <v>12</v>
      </c>
      <c r="H30" s="194">
        <v>45</v>
      </c>
      <c r="I30" s="188">
        <v>4</v>
      </c>
      <c r="J30" s="188">
        <v>0</v>
      </c>
      <c r="K30" s="188">
        <v>75</v>
      </c>
      <c r="L30" s="188">
        <v>1</v>
      </c>
      <c r="M30" s="188">
        <v>50</v>
      </c>
      <c r="N30" s="188">
        <v>1</v>
      </c>
      <c r="O30" s="188">
        <v>35</v>
      </c>
    </row>
    <row r="31" spans="1:15" x14ac:dyDescent="0.25">
      <c r="A31" s="7" t="s">
        <v>1288</v>
      </c>
      <c r="B31" s="8" t="s">
        <v>1289</v>
      </c>
      <c r="C31" s="34" t="s">
        <v>99</v>
      </c>
      <c r="D31" s="1" t="s">
        <v>46</v>
      </c>
      <c r="E31" s="35" t="s">
        <v>97</v>
      </c>
      <c r="F31" s="189"/>
      <c r="G31" s="189"/>
      <c r="H31" s="195"/>
      <c r="I31" s="189"/>
      <c r="J31" s="189"/>
      <c r="K31" s="189"/>
      <c r="L31" s="189"/>
      <c r="M31" s="189"/>
      <c r="N31" s="189"/>
      <c r="O31" s="189"/>
    </row>
    <row r="32" spans="1:15" x14ac:dyDescent="0.25">
      <c r="A32" s="7">
        <v>23</v>
      </c>
      <c r="B32" s="8" t="s">
        <v>100</v>
      </c>
      <c r="C32" s="34" t="s">
        <v>101</v>
      </c>
      <c r="D32" s="1" t="s">
        <v>46</v>
      </c>
      <c r="E32" s="35" t="s">
        <v>97</v>
      </c>
      <c r="F32" s="36">
        <v>3</v>
      </c>
      <c r="G32" s="36">
        <v>2</v>
      </c>
      <c r="H32" s="37">
        <v>40</v>
      </c>
      <c r="I32" s="36">
        <v>16</v>
      </c>
      <c r="J32" s="36">
        <v>0</v>
      </c>
      <c r="K32" s="36">
        <v>45</v>
      </c>
      <c r="L32" s="36">
        <v>1</v>
      </c>
      <c r="M32" s="36">
        <v>0</v>
      </c>
      <c r="N32" s="36">
        <v>1</v>
      </c>
      <c r="O32" s="36"/>
    </row>
    <row r="33" spans="1:15" x14ac:dyDescent="0.25">
      <c r="A33" s="7">
        <v>24</v>
      </c>
      <c r="B33" s="8" t="s">
        <v>682</v>
      </c>
      <c r="C33" s="34" t="s">
        <v>103</v>
      </c>
      <c r="D33" s="1" t="s">
        <v>46</v>
      </c>
      <c r="E33" s="35" t="s">
        <v>97</v>
      </c>
      <c r="F33" s="188">
        <v>12</v>
      </c>
      <c r="G33" s="188">
        <v>7</v>
      </c>
      <c r="H33" s="194">
        <v>40</v>
      </c>
      <c r="I33" s="188">
        <v>0</v>
      </c>
      <c r="J33" s="188">
        <v>1</v>
      </c>
      <c r="K33" s="188">
        <v>59</v>
      </c>
      <c r="L33" s="188">
        <v>1</v>
      </c>
      <c r="M33" s="188">
        <v>0</v>
      </c>
      <c r="N33" s="188">
        <v>1</v>
      </c>
      <c r="O33" s="188"/>
    </row>
    <row r="34" spans="1:15" x14ac:dyDescent="0.25">
      <c r="A34" s="7" t="s">
        <v>1290</v>
      </c>
      <c r="B34" s="8" t="s">
        <v>1291</v>
      </c>
      <c r="C34" s="34" t="s">
        <v>103</v>
      </c>
      <c r="D34" s="1" t="s">
        <v>46</v>
      </c>
      <c r="E34" s="35" t="s">
        <v>97</v>
      </c>
      <c r="F34" s="190"/>
      <c r="G34" s="190"/>
      <c r="H34" s="199"/>
      <c r="I34" s="190"/>
      <c r="J34" s="190"/>
      <c r="K34" s="190"/>
      <c r="L34" s="190"/>
      <c r="M34" s="190"/>
      <c r="N34" s="190"/>
      <c r="O34" s="190"/>
    </row>
    <row r="35" spans="1:15" x14ac:dyDescent="0.25">
      <c r="A35" s="7" t="s">
        <v>1292</v>
      </c>
      <c r="B35" s="8" t="s">
        <v>1293</v>
      </c>
      <c r="C35" s="34" t="s">
        <v>103</v>
      </c>
      <c r="D35" s="1" t="s">
        <v>46</v>
      </c>
      <c r="E35" s="35" t="s">
        <v>97</v>
      </c>
      <c r="F35" s="190"/>
      <c r="G35" s="190"/>
      <c r="H35" s="199"/>
      <c r="I35" s="190"/>
      <c r="J35" s="190"/>
      <c r="K35" s="190"/>
      <c r="L35" s="190"/>
      <c r="M35" s="190"/>
      <c r="N35" s="190"/>
      <c r="O35" s="190"/>
    </row>
    <row r="36" spans="1:15" x14ac:dyDescent="0.25">
      <c r="A36" s="7" t="s">
        <v>1294</v>
      </c>
      <c r="B36" s="8" t="s">
        <v>1295</v>
      </c>
      <c r="C36" s="34" t="s">
        <v>103</v>
      </c>
      <c r="D36" s="1" t="s">
        <v>46</v>
      </c>
      <c r="E36" s="35" t="s">
        <v>97</v>
      </c>
      <c r="F36" s="189"/>
      <c r="G36" s="189"/>
      <c r="H36" s="195"/>
      <c r="I36" s="189"/>
      <c r="J36" s="189"/>
      <c r="K36" s="189"/>
      <c r="L36" s="189"/>
      <c r="M36" s="189"/>
      <c r="N36" s="189"/>
      <c r="O36" s="189"/>
    </row>
    <row r="37" spans="1:15" x14ac:dyDescent="0.25">
      <c r="A37" s="7">
        <v>25</v>
      </c>
      <c r="B37" s="8" t="s">
        <v>104</v>
      </c>
      <c r="C37" s="34" t="s">
        <v>105</v>
      </c>
      <c r="D37" s="1" t="s">
        <v>46</v>
      </c>
      <c r="E37" s="35" t="s">
        <v>97</v>
      </c>
      <c r="F37" s="188">
        <v>18</v>
      </c>
      <c r="G37" s="188">
        <v>12</v>
      </c>
      <c r="H37" s="194">
        <v>41</v>
      </c>
      <c r="I37" s="188">
        <v>0</v>
      </c>
      <c r="J37" s="188">
        <v>1</v>
      </c>
      <c r="K37" s="188">
        <v>71</v>
      </c>
      <c r="L37" s="188">
        <v>1</v>
      </c>
      <c r="M37" s="188">
        <v>6</v>
      </c>
      <c r="N37" s="188">
        <v>1</v>
      </c>
      <c r="O37" s="188"/>
    </row>
    <row r="38" spans="1:15" x14ac:dyDescent="0.25">
      <c r="A38" s="7" t="s">
        <v>1296</v>
      </c>
      <c r="B38" s="8" t="s">
        <v>1297</v>
      </c>
      <c r="C38" s="34" t="s">
        <v>105</v>
      </c>
      <c r="D38" s="1" t="s">
        <v>46</v>
      </c>
      <c r="E38" s="35" t="s">
        <v>97</v>
      </c>
      <c r="F38" s="190"/>
      <c r="G38" s="190"/>
      <c r="H38" s="199"/>
      <c r="I38" s="190"/>
      <c r="J38" s="190"/>
      <c r="K38" s="190"/>
      <c r="L38" s="190"/>
      <c r="M38" s="190"/>
      <c r="N38" s="190"/>
      <c r="O38" s="190"/>
    </row>
    <row r="39" spans="1:15" x14ac:dyDescent="0.25">
      <c r="A39" s="7" t="s">
        <v>1298</v>
      </c>
      <c r="B39" s="8" t="s">
        <v>1299</v>
      </c>
      <c r="C39" s="34" t="s">
        <v>105</v>
      </c>
      <c r="D39" s="1" t="s">
        <v>46</v>
      </c>
      <c r="E39" s="35" t="s">
        <v>97</v>
      </c>
      <c r="F39" s="190"/>
      <c r="G39" s="190"/>
      <c r="H39" s="199"/>
      <c r="I39" s="190"/>
      <c r="J39" s="190"/>
      <c r="K39" s="190"/>
      <c r="L39" s="190"/>
      <c r="M39" s="190"/>
      <c r="N39" s="190"/>
      <c r="O39" s="190"/>
    </row>
    <row r="40" spans="1:15" x14ac:dyDescent="0.25">
      <c r="A40" s="7" t="s">
        <v>1300</v>
      </c>
      <c r="B40" s="8" t="s">
        <v>1301</v>
      </c>
      <c r="C40" s="34" t="s">
        <v>105</v>
      </c>
      <c r="D40" s="1" t="s">
        <v>46</v>
      </c>
      <c r="E40" s="35" t="s">
        <v>97</v>
      </c>
      <c r="F40" s="189"/>
      <c r="G40" s="189"/>
      <c r="H40" s="195"/>
      <c r="I40" s="189"/>
      <c r="J40" s="189"/>
      <c r="K40" s="189"/>
      <c r="L40" s="189"/>
      <c r="M40" s="189"/>
      <c r="N40" s="189"/>
      <c r="O40" s="189"/>
    </row>
    <row r="41" spans="1:15" x14ac:dyDescent="0.25">
      <c r="A41" s="7">
        <v>26</v>
      </c>
      <c r="B41" s="8" t="s">
        <v>106</v>
      </c>
      <c r="C41" s="34" t="s">
        <v>107</v>
      </c>
      <c r="D41" s="1" t="s">
        <v>46</v>
      </c>
      <c r="E41" s="35" t="s">
        <v>97</v>
      </c>
      <c r="F41" s="36">
        <v>3</v>
      </c>
      <c r="G41" s="36">
        <v>2</v>
      </c>
      <c r="H41" s="37">
        <v>37</v>
      </c>
      <c r="I41" s="36">
        <v>0</v>
      </c>
      <c r="J41" s="36">
        <v>0</v>
      </c>
      <c r="K41" s="36">
        <v>42</v>
      </c>
      <c r="L41" s="36">
        <v>1</v>
      </c>
      <c r="M41" s="36">
        <v>0</v>
      </c>
      <c r="N41" s="36">
        <v>1</v>
      </c>
      <c r="O41" s="36"/>
    </row>
    <row r="42" spans="1:15" x14ac:dyDescent="0.25">
      <c r="A42" s="7">
        <v>27</v>
      </c>
      <c r="B42" s="8" t="s">
        <v>108</v>
      </c>
      <c r="C42" s="34" t="s">
        <v>109</v>
      </c>
      <c r="D42" s="1" t="s">
        <v>46</v>
      </c>
      <c r="E42" s="35" t="s">
        <v>97</v>
      </c>
      <c r="F42" s="36">
        <v>3</v>
      </c>
      <c r="G42" s="36">
        <v>2</v>
      </c>
      <c r="H42" s="37">
        <v>37</v>
      </c>
      <c r="I42" s="36">
        <v>1</v>
      </c>
      <c r="J42" s="36">
        <v>0</v>
      </c>
      <c r="K42" s="36">
        <v>42</v>
      </c>
      <c r="L42" s="36">
        <v>1</v>
      </c>
      <c r="M42" s="36">
        <v>0</v>
      </c>
      <c r="N42" s="36">
        <v>1</v>
      </c>
      <c r="O42" s="36"/>
    </row>
    <row r="43" spans="1:15" x14ac:dyDescent="0.25">
      <c r="A43" s="7">
        <v>28</v>
      </c>
      <c r="B43" s="8" t="s">
        <v>683</v>
      </c>
      <c r="C43" s="34" t="s">
        <v>111</v>
      </c>
      <c r="D43" s="1" t="s">
        <v>46</v>
      </c>
      <c r="E43" s="35" t="s">
        <v>97</v>
      </c>
      <c r="F43" s="36">
        <v>4</v>
      </c>
      <c r="G43" s="36">
        <v>3</v>
      </c>
      <c r="H43" s="37">
        <v>36</v>
      </c>
      <c r="I43" s="36">
        <v>0</v>
      </c>
      <c r="J43" s="36">
        <v>0</v>
      </c>
      <c r="K43" s="36">
        <v>43</v>
      </c>
      <c r="L43" s="36">
        <v>1</v>
      </c>
      <c r="M43" s="36">
        <v>0</v>
      </c>
      <c r="N43" s="36">
        <v>1</v>
      </c>
      <c r="O43" s="36"/>
    </row>
    <row r="44" spans="1:15" x14ac:dyDescent="0.25">
      <c r="A44" s="7">
        <v>29</v>
      </c>
      <c r="B44" s="8" t="s">
        <v>112</v>
      </c>
      <c r="C44" s="34" t="s">
        <v>113</v>
      </c>
      <c r="D44" s="1" t="s">
        <v>46</v>
      </c>
      <c r="E44" s="35" t="s">
        <v>768</v>
      </c>
      <c r="F44" s="36">
        <v>3</v>
      </c>
      <c r="G44" s="36">
        <v>2</v>
      </c>
      <c r="H44" s="37">
        <v>36</v>
      </c>
      <c r="I44" s="36">
        <v>0</v>
      </c>
      <c r="J44" s="36">
        <v>1</v>
      </c>
      <c r="K44" s="36">
        <v>41</v>
      </c>
      <c r="L44" s="36">
        <v>1</v>
      </c>
      <c r="M44" s="36">
        <v>0</v>
      </c>
      <c r="N44" s="36">
        <v>1</v>
      </c>
      <c r="O44" s="36"/>
    </row>
    <row r="45" spans="1:15" x14ac:dyDescent="0.25">
      <c r="A45" s="7">
        <v>30</v>
      </c>
      <c r="B45" s="8" t="s">
        <v>114</v>
      </c>
      <c r="C45" s="34" t="s">
        <v>115</v>
      </c>
      <c r="D45" s="1" t="s">
        <v>46</v>
      </c>
      <c r="E45" s="35" t="s">
        <v>97</v>
      </c>
      <c r="F45" s="36">
        <v>8</v>
      </c>
      <c r="G45" s="36">
        <v>4</v>
      </c>
      <c r="H45" s="37">
        <v>36</v>
      </c>
      <c r="I45" s="36">
        <v>0</v>
      </c>
      <c r="J45" s="36">
        <v>1</v>
      </c>
      <c r="K45" s="36">
        <v>48</v>
      </c>
      <c r="L45" s="36">
        <v>1</v>
      </c>
      <c r="M45" s="36">
        <v>0</v>
      </c>
      <c r="N45" s="36">
        <v>1</v>
      </c>
      <c r="O45" s="36"/>
    </row>
    <row r="46" spans="1:15" x14ac:dyDescent="0.25">
      <c r="A46" s="7">
        <v>31</v>
      </c>
      <c r="B46" s="8" t="s">
        <v>116</v>
      </c>
      <c r="C46" s="34" t="s">
        <v>769</v>
      </c>
      <c r="D46" s="1" t="s">
        <v>46</v>
      </c>
      <c r="E46" s="35" t="s">
        <v>97</v>
      </c>
      <c r="F46" s="36">
        <v>3</v>
      </c>
      <c r="G46" s="36">
        <v>2</v>
      </c>
      <c r="H46" s="37">
        <v>35</v>
      </c>
      <c r="I46" s="36">
        <v>7</v>
      </c>
      <c r="J46" s="36">
        <v>0</v>
      </c>
      <c r="K46" s="36">
        <v>40</v>
      </c>
      <c r="L46" s="36">
        <v>1</v>
      </c>
      <c r="M46" s="36">
        <v>0</v>
      </c>
      <c r="N46" s="36">
        <v>1</v>
      </c>
      <c r="O46" s="36"/>
    </row>
    <row r="47" spans="1:15" x14ac:dyDescent="0.25">
      <c r="A47" s="7">
        <v>32</v>
      </c>
      <c r="B47" s="8" t="s">
        <v>118</v>
      </c>
      <c r="C47" s="34" t="s">
        <v>119</v>
      </c>
      <c r="D47" s="1" t="s">
        <v>46</v>
      </c>
      <c r="E47" s="35" t="s">
        <v>97</v>
      </c>
      <c r="F47" s="36">
        <v>8</v>
      </c>
      <c r="G47" s="36">
        <v>4</v>
      </c>
      <c r="H47" s="37">
        <v>36</v>
      </c>
      <c r="I47" s="36">
        <v>0</v>
      </c>
      <c r="J47" s="36">
        <v>1</v>
      </c>
      <c r="K47" s="36">
        <v>48</v>
      </c>
      <c r="L47" s="36">
        <v>1</v>
      </c>
      <c r="M47" s="36">
        <v>0</v>
      </c>
      <c r="N47" s="36">
        <v>1</v>
      </c>
      <c r="O47" s="36"/>
    </row>
    <row r="48" spans="1:15" x14ac:dyDescent="0.25">
      <c r="A48" s="7">
        <v>33</v>
      </c>
      <c r="B48" s="8" t="s">
        <v>120</v>
      </c>
      <c r="C48" s="34" t="s">
        <v>121</v>
      </c>
      <c r="D48" s="1" t="s">
        <v>46</v>
      </c>
      <c r="E48" s="35" t="s">
        <v>97</v>
      </c>
      <c r="F48" s="36">
        <v>3</v>
      </c>
      <c r="G48" s="36">
        <v>2</v>
      </c>
      <c r="H48" s="37">
        <v>33</v>
      </c>
      <c r="I48" s="36">
        <v>12</v>
      </c>
      <c r="J48" s="36">
        <v>0</v>
      </c>
      <c r="K48" s="36">
        <v>38</v>
      </c>
      <c r="L48" s="36">
        <v>1</v>
      </c>
      <c r="M48" s="36">
        <v>0</v>
      </c>
      <c r="N48" s="36">
        <v>1</v>
      </c>
      <c r="O48" s="36"/>
    </row>
    <row r="49" spans="1:15" x14ac:dyDescent="0.25">
      <c r="A49" s="7">
        <v>34</v>
      </c>
      <c r="B49" s="8" t="s">
        <v>122</v>
      </c>
      <c r="C49" s="34" t="s">
        <v>123</v>
      </c>
      <c r="D49" s="1" t="s">
        <v>46</v>
      </c>
      <c r="E49" s="35" t="s">
        <v>97</v>
      </c>
      <c r="F49" s="36">
        <v>3</v>
      </c>
      <c r="G49" s="36">
        <v>2</v>
      </c>
      <c r="H49" s="37">
        <v>27</v>
      </c>
      <c r="I49" s="36">
        <v>0</v>
      </c>
      <c r="J49" s="36">
        <v>1</v>
      </c>
      <c r="K49" s="36">
        <v>32</v>
      </c>
      <c r="L49" s="36">
        <v>1</v>
      </c>
      <c r="M49" s="36">
        <v>0</v>
      </c>
      <c r="N49" s="36">
        <v>1</v>
      </c>
      <c r="O49" s="36"/>
    </row>
    <row r="50" spans="1:15" x14ac:dyDescent="0.25">
      <c r="A50" s="7">
        <v>35</v>
      </c>
      <c r="B50" s="8" t="s">
        <v>124</v>
      </c>
      <c r="C50" s="34" t="s">
        <v>770</v>
      </c>
      <c r="D50" s="1" t="s">
        <v>125</v>
      </c>
      <c r="E50" s="35" t="s">
        <v>97</v>
      </c>
      <c r="F50" s="36">
        <v>8</v>
      </c>
      <c r="G50" s="36">
        <v>4</v>
      </c>
      <c r="H50" s="37">
        <v>31</v>
      </c>
      <c r="I50" s="36">
        <v>9</v>
      </c>
      <c r="J50" s="36">
        <v>0</v>
      </c>
      <c r="K50" s="36">
        <v>43</v>
      </c>
      <c r="L50" s="36">
        <v>1</v>
      </c>
      <c r="M50" s="36">
        <v>0</v>
      </c>
      <c r="N50" s="36">
        <v>1</v>
      </c>
      <c r="O50" s="36"/>
    </row>
    <row r="51" spans="1:15" x14ac:dyDescent="0.25">
      <c r="A51" s="7">
        <v>37</v>
      </c>
      <c r="B51" s="8" t="s">
        <v>127</v>
      </c>
      <c r="C51" s="34" t="s">
        <v>128</v>
      </c>
      <c r="D51" s="1" t="s">
        <v>46</v>
      </c>
      <c r="E51" s="35" t="s">
        <v>97</v>
      </c>
      <c r="F51" s="36">
        <v>4</v>
      </c>
      <c r="G51" s="36">
        <v>3</v>
      </c>
      <c r="H51" s="37">
        <v>30</v>
      </c>
      <c r="I51" s="36">
        <v>3</v>
      </c>
      <c r="J51" s="36">
        <v>0</v>
      </c>
      <c r="K51" s="36">
        <v>37</v>
      </c>
      <c r="L51" s="36">
        <v>1</v>
      </c>
      <c r="M51" s="36">
        <v>0</v>
      </c>
      <c r="N51" s="36">
        <v>1</v>
      </c>
      <c r="O51" s="36"/>
    </row>
    <row r="52" spans="1:15" x14ac:dyDescent="0.25">
      <c r="A52" s="7">
        <v>38</v>
      </c>
      <c r="B52" s="8" t="s">
        <v>684</v>
      </c>
      <c r="C52" s="34" t="s">
        <v>130</v>
      </c>
      <c r="D52" s="1" t="s">
        <v>46</v>
      </c>
      <c r="E52" s="35" t="s">
        <v>97</v>
      </c>
      <c r="F52" s="36">
        <v>3</v>
      </c>
      <c r="G52" s="36">
        <v>2</v>
      </c>
      <c r="H52" s="37">
        <v>28</v>
      </c>
      <c r="I52" s="36">
        <v>0</v>
      </c>
      <c r="J52" s="36">
        <v>1</v>
      </c>
      <c r="K52" s="36">
        <v>33</v>
      </c>
      <c r="L52" s="36">
        <v>1</v>
      </c>
      <c r="M52" s="36">
        <v>0</v>
      </c>
      <c r="N52" s="36">
        <v>1</v>
      </c>
      <c r="O52" s="36"/>
    </row>
    <row r="53" spans="1:15" x14ac:dyDescent="0.25">
      <c r="A53" s="7">
        <v>41</v>
      </c>
      <c r="B53" s="8" t="s">
        <v>685</v>
      </c>
      <c r="C53" s="34" t="s">
        <v>132</v>
      </c>
      <c r="D53" s="1" t="s">
        <v>46</v>
      </c>
      <c r="E53" s="35" t="s">
        <v>97</v>
      </c>
      <c r="F53" s="36">
        <v>8</v>
      </c>
      <c r="G53" s="36">
        <v>4</v>
      </c>
      <c r="H53" s="37">
        <v>27</v>
      </c>
      <c r="I53" s="36">
        <v>0</v>
      </c>
      <c r="J53" s="36">
        <v>0</v>
      </c>
      <c r="K53" s="36">
        <v>39</v>
      </c>
      <c r="L53" s="36">
        <v>1</v>
      </c>
      <c r="M53" s="36">
        <v>0</v>
      </c>
      <c r="N53" s="36">
        <v>1</v>
      </c>
      <c r="O53" s="36"/>
    </row>
    <row r="54" spans="1:15" x14ac:dyDescent="0.25">
      <c r="A54" s="7">
        <v>42</v>
      </c>
      <c r="B54" s="8" t="s">
        <v>133</v>
      </c>
      <c r="C54" s="34" t="s">
        <v>134</v>
      </c>
      <c r="D54" s="1" t="s">
        <v>46</v>
      </c>
      <c r="E54" s="35" t="s">
        <v>97</v>
      </c>
      <c r="F54" s="36">
        <v>12</v>
      </c>
      <c r="G54" s="36">
        <v>7</v>
      </c>
      <c r="H54" s="37">
        <v>28</v>
      </c>
      <c r="I54" s="36">
        <v>7</v>
      </c>
      <c r="J54" s="36">
        <v>0</v>
      </c>
      <c r="K54" s="36">
        <v>47</v>
      </c>
      <c r="L54" s="36">
        <v>1</v>
      </c>
      <c r="M54" s="36">
        <v>0</v>
      </c>
      <c r="N54" s="36">
        <v>1</v>
      </c>
      <c r="O54" s="36"/>
    </row>
    <row r="55" spans="1:15" x14ac:dyDescent="0.25">
      <c r="A55" s="7">
        <v>43</v>
      </c>
      <c r="B55" s="8" t="s">
        <v>136</v>
      </c>
      <c r="C55" s="34" t="s">
        <v>772</v>
      </c>
      <c r="D55" s="1" t="s">
        <v>137</v>
      </c>
      <c r="E55" s="35" t="s">
        <v>771</v>
      </c>
      <c r="F55" s="36">
        <v>3</v>
      </c>
      <c r="G55" s="36">
        <v>2</v>
      </c>
      <c r="H55" s="37">
        <v>27</v>
      </c>
      <c r="I55" s="36">
        <v>0</v>
      </c>
      <c r="J55" s="36">
        <v>1</v>
      </c>
      <c r="K55" s="36">
        <v>32</v>
      </c>
      <c r="L55" s="36">
        <v>1</v>
      </c>
      <c r="M55" s="36">
        <v>0</v>
      </c>
      <c r="N55" s="36">
        <v>1</v>
      </c>
      <c r="O55" s="36"/>
    </row>
    <row r="56" spans="1:15" x14ac:dyDescent="0.25">
      <c r="A56" s="7">
        <v>44</v>
      </c>
      <c r="B56" s="8" t="s">
        <v>139</v>
      </c>
      <c r="C56" s="34" t="s">
        <v>773</v>
      </c>
      <c r="D56" s="1" t="s">
        <v>137</v>
      </c>
      <c r="E56" s="35" t="s">
        <v>771</v>
      </c>
      <c r="F56" s="188">
        <v>12</v>
      </c>
      <c r="G56" s="188">
        <v>7</v>
      </c>
      <c r="H56" s="194">
        <v>29</v>
      </c>
      <c r="I56" s="188">
        <v>5</v>
      </c>
      <c r="J56" s="188">
        <v>0</v>
      </c>
      <c r="K56" s="188">
        <v>48</v>
      </c>
      <c r="L56" s="188">
        <v>1</v>
      </c>
      <c r="M56" s="188">
        <v>0</v>
      </c>
      <c r="N56" s="188">
        <v>2</v>
      </c>
      <c r="O56" s="188">
        <v>8</v>
      </c>
    </row>
    <row r="57" spans="1:15" x14ac:dyDescent="0.25">
      <c r="A57" s="7" t="s">
        <v>1302</v>
      </c>
      <c r="B57" s="8" t="s">
        <v>1303</v>
      </c>
      <c r="C57" s="34" t="s">
        <v>140</v>
      </c>
      <c r="D57" s="1" t="s">
        <v>137</v>
      </c>
      <c r="E57" s="35" t="s">
        <v>771</v>
      </c>
      <c r="F57" s="190"/>
      <c r="G57" s="190"/>
      <c r="H57" s="199"/>
      <c r="I57" s="190"/>
      <c r="J57" s="190"/>
      <c r="K57" s="190"/>
      <c r="L57" s="190"/>
      <c r="M57" s="190"/>
      <c r="N57" s="190"/>
      <c r="O57" s="190"/>
    </row>
    <row r="58" spans="1:15" x14ac:dyDescent="0.25">
      <c r="A58" s="7" t="s">
        <v>1304</v>
      </c>
      <c r="B58" s="8" t="s">
        <v>1285</v>
      </c>
      <c r="C58" s="34" t="s">
        <v>773</v>
      </c>
      <c r="D58" s="1" t="s">
        <v>137</v>
      </c>
      <c r="E58" s="35" t="s">
        <v>771</v>
      </c>
      <c r="F58" s="189"/>
      <c r="G58" s="189"/>
      <c r="H58" s="195"/>
      <c r="I58" s="189"/>
      <c r="J58" s="189"/>
      <c r="K58" s="189"/>
      <c r="L58" s="189"/>
      <c r="M58" s="189"/>
      <c r="N58" s="189"/>
      <c r="O58" s="189"/>
    </row>
    <row r="59" spans="1:15" x14ac:dyDescent="0.25">
      <c r="A59" s="7">
        <v>46</v>
      </c>
      <c r="B59" s="8" t="s">
        <v>141</v>
      </c>
      <c r="C59" s="34" t="s">
        <v>774</v>
      </c>
      <c r="D59" s="1" t="s">
        <v>137</v>
      </c>
      <c r="E59" s="35" t="s">
        <v>771</v>
      </c>
      <c r="F59" s="36">
        <v>4</v>
      </c>
      <c r="G59" s="36">
        <v>3</v>
      </c>
      <c r="H59" s="37">
        <v>24</v>
      </c>
      <c r="I59" s="36">
        <v>8</v>
      </c>
      <c r="J59" s="36">
        <v>0</v>
      </c>
      <c r="K59" s="36">
        <v>31</v>
      </c>
      <c r="L59" s="36">
        <v>1</v>
      </c>
      <c r="M59" s="36">
        <v>0</v>
      </c>
      <c r="N59" s="36">
        <v>1</v>
      </c>
      <c r="O59" s="36"/>
    </row>
    <row r="60" spans="1:15" x14ac:dyDescent="0.25">
      <c r="A60" s="7">
        <v>47</v>
      </c>
      <c r="B60" s="8" t="s">
        <v>143</v>
      </c>
      <c r="C60" s="34" t="s">
        <v>775</v>
      </c>
      <c r="D60" s="1" t="s">
        <v>137</v>
      </c>
      <c r="E60" s="35" t="s">
        <v>771</v>
      </c>
      <c r="F60" s="36">
        <v>8</v>
      </c>
      <c r="G60" s="36">
        <v>4</v>
      </c>
      <c r="H60" s="37">
        <v>27</v>
      </c>
      <c r="I60" s="36">
        <v>5</v>
      </c>
      <c r="J60" s="36">
        <v>0</v>
      </c>
      <c r="K60" s="36">
        <v>39</v>
      </c>
      <c r="L60" s="36">
        <v>1</v>
      </c>
      <c r="M60" s="36">
        <v>16</v>
      </c>
      <c r="N60" s="36">
        <v>1</v>
      </c>
      <c r="O60" s="36"/>
    </row>
    <row r="61" spans="1:15" x14ac:dyDescent="0.25">
      <c r="A61" s="7">
        <v>48</v>
      </c>
      <c r="B61" s="8" t="s">
        <v>686</v>
      </c>
      <c r="C61" s="34" t="s">
        <v>776</v>
      </c>
      <c r="D61" s="1" t="s">
        <v>146</v>
      </c>
      <c r="E61" s="35" t="s">
        <v>771</v>
      </c>
      <c r="F61" s="36">
        <v>3</v>
      </c>
      <c r="G61" s="36">
        <v>2</v>
      </c>
      <c r="H61" s="37">
        <v>25</v>
      </c>
      <c r="I61" s="36">
        <v>14</v>
      </c>
      <c r="J61" s="36">
        <v>0</v>
      </c>
      <c r="K61" s="36">
        <v>30</v>
      </c>
      <c r="L61" s="36">
        <v>1</v>
      </c>
      <c r="M61" s="36">
        <v>0</v>
      </c>
      <c r="N61" s="36">
        <v>1</v>
      </c>
      <c r="O61" s="36"/>
    </row>
    <row r="62" spans="1:15" x14ac:dyDescent="0.25">
      <c r="A62" s="7">
        <v>49</v>
      </c>
      <c r="B62" s="8" t="s">
        <v>148</v>
      </c>
      <c r="C62" s="34" t="s">
        <v>777</v>
      </c>
      <c r="D62" s="1" t="s">
        <v>149</v>
      </c>
      <c r="E62" s="35" t="s">
        <v>771</v>
      </c>
      <c r="F62" s="36">
        <v>3</v>
      </c>
      <c r="G62" s="36">
        <v>2</v>
      </c>
      <c r="H62" s="37">
        <v>24</v>
      </c>
      <c r="I62" s="36">
        <v>1</v>
      </c>
      <c r="J62" s="36">
        <v>0</v>
      </c>
      <c r="K62" s="36">
        <v>29</v>
      </c>
      <c r="L62" s="36">
        <v>1</v>
      </c>
      <c r="M62" s="36">
        <v>0</v>
      </c>
      <c r="N62" s="36">
        <v>1</v>
      </c>
      <c r="O62" s="36"/>
    </row>
    <row r="63" spans="1:15" x14ac:dyDescent="0.25">
      <c r="A63" s="7">
        <v>50</v>
      </c>
      <c r="B63" s="8" t="s">
        <v>151</v>
      </c>
      <c r="C63" s="34" t="s">
        <v>778</v>
      </c>
      <c r="D63" s="1" t="s">
        <v>51</v>
      </c>
      <c r="E63" s="35" t="s">
        <v>48</v>
      </c>
      <c r="F63" s="36">
        <v>8</v>
      </c>
      <c r="G63" s="36">
        <v>4</v>
      </c>
      <c r="H63" s="37">
        <v>25</v>
      </c>
      <c r="I63" s="36">
        <v>2</v>
      </c>
      <c r="J63" s="36">
        <v>0</v>
      </c>
      <c r="K63" s="36">
        <v>37</v>
      </c>
      <c r="L63" s="36">
        <v>1</v>
      </c>
      <c r="M63" s="36">
        <v>0</v>
      </c>
      <c r="N63" s="36">
        <v>1</v>
      </c>
      <c r="O63" s="36"/>
    </row>
    <row r="64" spans="1:15" x14ac:dyDescent="0.25">
      <c r="A64" s="7">
        <v>51</v>
      </c>
      <c r="B64" s="8" t="s">
        <v>154</v>
      </c>
      <c r="C64" s="34" t="s">
        <v>779</v>
      </c>
      <c r="D64" s="1" t="s">
        <v>155</v>
      </c>
      <c r="E64" s="35" t="s">
        <v>153</v>
      </c>
      <c r="F64" s="36">
        <v>3</v>
      </c>
      <c r="G64" s="36">
        <v>2</v>
      </c>
      <c r="H64" s="37">
        <v>23</v>
      </c>
      <c r="I64" s="36">
        <v>1</v>
      </c>
      <c r="J64" s="36">
        <v>0</v>
      </c>
      <c r="K64" s="36">
        <v>28</v>
      </c>
      <c r="L64" s="36">
        <v>1</v>
      </c>
      <c r="M64" s="36">
        <v>0</v>
      </c>
      <c r="N64" s="36">
        <v>1</v>
      </c>
      <c r="O64" s="36"/>
    </row>
    <row r="65" spans="1:15" x14ac:dyDescent="0.25">
      <c r="A65" s="7">
        <v>52</v>
      </c>
      <c r="B65" s="8" t="s">
        <v>157</v>
      </c>
      <c r="C65" s="34" t="s">
        <v>780</v>
      </c>
      <c r="D65" s="1" t="s">
        <v>158</v>
      </c>
      <c r="E65" s="35" t="s">
        <v>153</v>
      </c>
      <c r="F65" s="36">
        <v>3</v>
      </c>
      <c r="G65" s="36">
        <v>2</v>
      </c>
      <c r="H65" s="37">
        <v>23</v>
      </c>
      <c r="I65" s="36">
        <v>0</v>
      </c>
      <c r="J65" s="36">
        <v>0</v>
      </c>
      <c r="K65" s="36">
        <v>28</v>
      </c>
      <c r="L65" s="36">
        <v>1</v>
      </c>
      <c r="M65" s="36">
        <v>0</v>
      </c>
      <c r="N65" s="36">
        <v>1</v>
      </c>
      <c r="O65" s="36"/>
    </row>
    <row r="66" spans="1:15" x14ac:dyDescent="0.25">
      <c r="A66" s="7">
        <v>53</v>
      </c>
      <c r="B66" s="8" t="s">
        <v>160</v>
      </c>
      <c r="C66" s="34" t="s">
        <v>781</v>
      </c>
      <c r="D66" s="1" t="s">
        <v>161</v>
      </c>
      <c r="E66" s="35" t="s">
        <v>153</v>
      </c>
      <c r="F66" s="188">
        <v>12</v>
      </c>
      <c r="G66" s="188">
        <v>7</v>
      </c>
      <c r="H66" s="194">
        <v>24</v>
      </c>
      <c r="I66" s="188">
        <v>7</v>
      </c>
      <c r="J66" s="188">
        <v>0</v>
      </c>
      <c r="K66" s="188">
        <v>43</v>
      </c>
      <c r="L66" s="188">
        <v>1</v>
      </c>
      <c r="M66" s="188">
        <v>0</v>
      </c>
      <c r="N66" s="188">
        <v>1</v>
      </c>
      <c r="O66" s="188">
        <v>9</v>
      </c>
    </row>
    <row r="67" spans="1:15" x14ac:dyDescent="0.25">
      <c r="A67" s="7" t="s">
        <v>1305</v>
      </c>
      <c r="B67" s="8" t="s">
        <v>1306</v>
      </c>
      <c r="C67" s="34" t="s">
        <v>162</v>
      </c>
      <c r="D67" s="1" t="s">
        <v>161</v>
      </c>
      <c r="E67" s="35" t="s">
        <v>153</v>
      </c>
      <c r="F67" s="189"/>
      <c r="G67" s="189"/>
      <c r="H67" s="195"/>
      <c r="I67" s="189"/>
      <c r="J67" s="189"/>
      <c r="K67" s="189"/>
      <c r="L67" s="189"/>
      <c r="M67" s="189"/>
      <c r="N67" s="189"/>
      <c r="O67" s="189"/>
    </row>
    <row r="68" spans="1:15" x14ac:dyDescent="0.25">
      <c r="A68" s="7">
        <v>54</v>
      </c>
      <c r="B68" s="8" t="s">
        <v>163</v>
      </c>
      <c r="C68" s="34" t="s">
        <v>782</v>
      </c>
      <c r="D68" s="1" t="s">
        <v>158</v>
      </c>
      <c r="E68" s="35" t="s">
        <v>153</v>
      </c>
      <c r="F68" s="36">
        <v>4</v>
      </c>
      <c r="G68" s="36">
        <v>3</v>
      </c>
      <c r="H68" s="37">
        <v>22</v>
      </c>
      <c r="I68" s="36">
        <v>0</v>
      </c>
      <c r="J68" s="36">
        <v>0</v>
      </c>
      <c r="K68" s="36">
        <v>29</v>
      </c>
      <c r="L68" s="36">
        <v>1</v>
      </c>
      <c r="M68" s="36">
        <v>0</v>
      </c>
      <c r="N68" s="36">
        <v>1</v>
      </c>
      <c r="O68" s="36"/>
    </row>
    <row r="69" spans="1:15" x14ac:dyDescent="0.25">
      <c r="A69" s="7">
        <v>55</v>
      </c>
      <c r="B69" s="8" t="s">
        <v>165</v>
      </c>
      <c r="C69" s="34" t="s">
        <v>783</v>
      </c>
      <c r="D69" s="1" t="s">
        <v>166</v>
      </c>
      <c r="E69" s="35" t="s">
        <v>153</v>
      </c>
      <c r="F69" s="36">
        <v>8</v>
      </c>
      <c r="G69" s="36">
        <v>4</v>
      </c>
      <c r="H69" s="37">
        <v>22</v>
      </c>
      <c r="I69" s="36">
        <v>0</v>
      </c>
      <c r="J69" s="36">
        <v>1</v>
      </c>
      <c r="K69" s="36">
        <v>34</v>
      </c>
      <c r="L69" s="36">
        <v>1</v>
      </c>
      <c r="M69" s="36">
        <v>0</v>
      </c>
      <c r="N69" s="36">
        <v>1</v>
      </c>
      <c r="O69" s="36"/>
    </row>
    <row r="70" spans="1:15" x14ac:dyDescent="0.25">
      <c r="A70" s="7">
        <v>56</v>
      </c>
      <c r="B70" s="8" t="s">
        <v>168</v>
      </c>
      <c r="C70" s="34" t="s">
        <v>784</v>
      </c>
      <c r="D70" s="1" t="s">
        <v>169</v>
      </c>
      <c r="E70" s="35" t="s">
        <v>153</v>
      </c>
      <c r="F70" s="36">
        <v>8</v>
      </c>
      <c r="G70" s="36">
        <v>4</v>
      </c>
      <c r="H70" s="37">
        <v>22</v>
      </c>
      <c r="I70" s="36">
        <v>4</v>
      </c>
      <c r="J70" s="36">
        <v>0</v>
      </c>
      <c r="K70" s="36">
        <v>34</v>
      </c>
      <c r="L70" s="36">
        <v>1</v>
      </c>
      <c r="M70" s="36">
        <v>17</v>
      </c>
      <c r="N70" s="36">
        <v>1</v>
      </c>
      <c r="O70" s="36"/>
    </row>
    <row r="71" spans="1:15" x14ac:dyDescent="0.25">
      <c r="A71" s="7">
        <v>57</v>
      </c>
      <c r="B71" s="8" t="s">
        <v>171</v>
      </c>
      <c r="C71" s="34" t="s">
        <v>173</v>
      </c>
      <c r="D71" s="1" t="s">
        <v>172</v>
      </c>
      <c r="E71" s="35" t="s">
        <v>153</v>
      </c>
      <c r="F71" s="36">
        <v>3</v>
      </c>
      <c r="G71" s="36">
        <v>2</v>
      </c>
      <c r="H71" s="37">
        <v>21</v>
      </c>
      <c r="I71" s="36">
        <v>7</v>
      </c>
      <c r="J71" s="36">
        <v>0</v>
      </c>
      <c r="K71" s="36">
        <v>26</v>
      </c>
      <c r="L71" s="36">
        <v>1</v>
      </c>
      <c r="M71" s="36">
        <v>0</v>
      </c>
      <c r="N71" s="36">
        <v>1</v>
      </c>
      <c r="O71" s="36"/>
    </row>
    <row r="72" spans="1:15" x14ac:dyDescent="0.25">
      <c r="A72" s="7">
        <v>58</v>
      </c>
      <c r="B72" s="8" t="s">
        <v>174</v>
      </c>
      <c r="C72" s="34" t="s">
        <v>175</v>
      </c>
      <c r="D72" s="1" t="s">
        <v>169</v>
      </c>
      <c r="E72" s="35" t="s">
        <v>153</v>
      </c>
      <c r="F72" s="36">
        <v>3</v>
      </c>
      <c r="G72" s="36">
        <v>2</v>
      </c>
      <c r="H72" s="37">
        <v>21</v>
      </c>
      <c r="I72" s="36">
        <v>0</v>
      </c>
      <c r="J72" s="36">
        <v>0</v>
      </c>
      <c r="K72" s="36">
        <v>26</v>
      </c>
      <c r="L72" s="36">
        <v>1</v>
      </c>
      <c r="M72" s="36">
        <v>0</v>
      </c>
      <c r="N72" s="36">
        <v>1</v>
      </c>
      <c r="O72" s="36"/>
    </row>
    <row r="73" spans="1:15" x14ac:dyDescent="0.25">
      <c r="A73" s="7">
        <v>59</v>
      </c>
      <c r="B73" s="8" t="s">
        <v>176</v>
      </c>
      <c r="C73" s="34" t="s">
        <v>785</v>
      </c>
      <c r="D73" s="1" t="s">
        <v>177</v>
      </c>
      <c r="E73" s="35" t="s">
        <v>56</v>
      </c>
      <c r="F73" s="188">
        <v>18</v>
      </c>
      <c r="G73" s="188">
        <v>12</v>
      </c>
      <c r="H73" s="194">
        <v>24</v>
      </c>
      <c r="I73" s="188">
        <v>5</v>
      </c>
      <c r="J73" s="188">
        <v>0</v>
      </c>
      <c r="K73" s="188">
        <v>54</v>
      </c>
      <c r="L73" s="188">
        <v>1</v>
      </c>
      <c r="M73" s="188">
        <v>19</v>
      </c>
      <c r="N73" s="188">
        <v>2</v>
      </c>
      <c r="O73" s="188">
        <v>13</v>
      </c>
    </row>
    <row r="74" spans="1:15" x14ac:dyDescent="0.25">
      <c r="A74" s="7" t="s">
        <v>1307</v>
      </c>
      <c r="B74" s="8" t="s">
        <v>1308</v>
      </c>
      <c r="C74" s="34" t="s">
        <v>785</v>
      </c>
      <c r="D74" s="1" t="s">
        <v>177</v>
      </c>
      <c r="E74" s="35" t="s">
        <v>56</v>
      </c>
      <c r="F74" s="190"/>
      <c r="G74" s="190"/>
      <c r="H74" s="199"/>
      <c r="I74" s="190"/>
      <c r="J74" s="190"/>
      <c r="K74" s="190"/>
      <c r="L74" s="190"/>
      <c r="M74" s="190"/>
      <c r="N74" s="190"/>
      <c r="O74" s="190"/>
    </row>
    <row r="75" spans="1:15" x14ac:dyDescent="0.25">
      <c r="A75" s="7" t="s">
        <v>1309</v>
      </c>
      <c r="B75" s="8" t="s">
        <v>1310</v>
      </c>
      <c r="C75" s="34" t="s">
        <v>785</v>
      </c>
      <c r="D75" s="1" t="s">
        <v>177</v>
      </c>
      <c r="E75" s="35" t="s">
        <v>56</v>
      </c>
      <c r="F75" s="190"/>
      <c r="G75" s="190"/>
      <c r="H75" s="199"/>
      <c r="I75" s="190"/>
      <c r="J75" s="190"/>
      <c r="K75" s="190"/>
      <c r="L75" s="190"/>
      <c r="M75" s="190"/>
      <c r="N75" s="190"/>
      <c r="O75" s="190"/>
    </row>
    <row r="76" spans="1:15" x14ac:dyDescent="0.25">
      <c r="A76" s="7" t="s">
        <v>1311</v>
      </c>
      <c r="B76" s="8" t="s">
        <v>1312</v>
      </c>
      <c r="C76" s="34" t="s">
        <v>1380</v>
      </c>
      <c r="D76" s="1" t="s">
        <v>177</v>
      </c>
      <c r="E76" s="35" t="s">
        <v>56</v>
      </c>
      <c r="F76" s="190"/>
      <c r="G76" s="190"/>
      <c r="H76" s="199"/>
      <c r="I76" s="190"/>
      <c r="J76" s="190"/>
      <c r="K76" s="190"/>
      <c r="L76" s="190"/>
      <c r="M76" s="190"/>
      <c r="N76" s="190"/>
      <c r="O76" s="190"/>
    </row>
    <row r="77" spans="1:15" x14ac:dyDescent="0.25">
      <c r="A77" s="7" t="s">
        <v>1313</v>
      </c>
      <c r="B77" s="8" t="s">
        <v>1285</v>
      </c>
      <c r="C77" s="34" t="s">
        <v>785</v>
      </c>
      <c r="D77" s="1" t="s">
        <v>177</v>
      </c>
      <c r="E77" s="35" t="s">
        <v>56</v>
      </c>
      <c r="F77" s="189"/>
      <c r="G77" s="189"/>
      <c r="H77" s="195"/>
      <c r="I77" s="189"/>
      <c r="J77" s="189"/>
      <c r="K77" s="189"/>
      <c r="L77" s="189"/>
      <c r="M77" s="189"/>
      <c r="N77" s="189"/>
      <c r="O77" s="189"/>
    </row>
    <row r="78" spans="1:15" x14ac:dyDescent="0.25">
      <c r="A78" s="7">
        <v>60</v>
      </c>
      <c r="B78" s="8" t="s">
        <v>687</v>
      </c>
      <c r="C78" s="34" t="s">
        <v>786</v>
      </c>
      <c r="D78" s="1" t="s">
        <v>177</v>
      </c>
      <c r="E78" s="35" t="s">
        <v>56</v>
      </c>
      <c r="F78" s="36">
        <v>3</v>
      </c>
      <c r="G78" s="36">
        <v>2</v>
      </c>
      <c r="H78" s="37">
        <v>19</v>
      </c>
      <c r="I78" s="36">
        <v>4</v>
      </c>
      <c r="J78" s="36">
        <v>0</v>
      </c>
      <c r="K78" s="36">
        <v>24</v>
      </c>
      <c r="L78" s="36">
        <v>1</v>
      </c>
      <c r="M78" s="36">
        <v>0</v>
      </c>
      <c r="N78" s="36">
        <v>1</v>
      </c>
      <c r="O78" s="36"/>
    </row>
    <row r="79" spans="1:15" x14ac:dyDescent="0.25">
      <c r="A79" s="7">
        <v>61</v>
      </c>
      <c r="B79" s="8" t="s">
        <v>181</v>
      </c>
      <c r="C79" s="34" t="s">
        <v>787</v>
      </c>
      <c r="D79" s="1" t="s">
        <v>182</v>
      </c>
      <c r="E79" s="35" t="s">
        <v>56</v>
      </c>
      <c r="F79" s="36">
        <v>3</v>
      </c>
      <c r="G79" s="36">
        <v>2</v>
      </c>
      <c r="H79" s="37">
        <v>20</v>
      </c>
      <c r="I79" s="36">
        <v>3</v>
      </c>
      <c r="J79" s="36">
        <v>0</v>
      </c>
      <c r="K79" s="36">
        <v>25</v>
      </c>
      <c r="L79" s="36">
        <v>1</v>
      </c>
      <c r="M79" s="36">
        <v>0</v>
      </c>
      <c r="N79" s="36">
        <v>1</v>
      </c>
      <c r="O79" s="36"/>
    </row>
    <row r="80" spans="1:15" x14ac:dyDescent="0.25">
      <c r="A80" s="7">
        <v>62</v>
      </c>
      <c r="B80" s="8" t="s">
        <v>184</v>
      </c>
      <c r="C80" s="34" t="s">
        <v>186</v>
      </c>
      <c r="D80" s="1" t="s">
        <v>185</v>
      </c>
      <c r="E80" s="35" t="s">
        <v>56</v>
      </c>
      <c r="F80" s="36">
        <v>4</v>
      </c>
      <c r="G80" s="36">
        <v>3</v>
      </c>
      <c r="H80" s="37">
        <v>20</v>
      </c>
      <c r="I80" s="36">
        <v>12</v>
      </c>
      <c r="J80" s="36">
        <v>0</v>
      </c>
      <c r="K80" s="36">
        <v>27</v>
      </c>
      <c r="L80" s="36">
        <v>1</v>
      </c>
      <c r="M80" s="36">
        <v>0</v>
      </c>
      <c r="N80" s="36">
        <v>1</v>
      </c>
      <c r="O80" s="36"/>
    </row>
    <row r="81" spans="1:15" x14ac:dyDescent="0.25">
      <c r="A81" s="7">
        <v>64</v>
      </c>
      <c r="B81" s="8" t="s">
        <v>191</v>
      </c>
      <c r="C81" s="34" t="s">
        <v>788</v>
      </c>
      <c r="D81" s="1" t="s">
        <v>192</v>
      </c>
      <c r="E81" s="35" t="s">
        <v>187</v>
      </c>
      <c r="F81" s="36">
        <v>3</v>
      </c>
      <c r="G81" s="36">
        <v>2</v>
      </c>
      <c r="H81" s="37">
        <v>20</v>
      </c>
      <c r="I81" s="36">
        <v>0</v>
      </c>
      <c r="J81" s="36">
        <v>0</v>
      </c>
      <c r="K81" s="36">
        <v>25</v>
      </c>
      <c r="L81" s="36">
        <v>1</v>
      </c>
      <c r="M81" s="36">
        <v>0</v>
      </c>
      <c r="N81" s="36">
        <v>1</v>
      </c>
      <c r="O81" s="36"/>
    </row>
    <row r="82" spans="1:15" x14ac:dyDescent="0.25">
      <c r="A82" s="7">
        <v>65</v>
      </c>
      <c r="B82" s="8" t="s">
        <v>195</v>
      </c>
      <c r="C82" s="34" t="s">
        <v>789</v>
      </c>
      <c r="D82" s="1" t="s">
        <v>196</v>
      </c>
      <c r="E82" s="35" t="s">
        <v>194</v>
      </c>
      <c r="F82" s="36">
        <v>4</v>
      </c>
      <c r="G82" s="36">
        <v>3</v>
      </c>
      <c r="H82" s="37">
        <v>20</v>
      </c>
      <c r="I82" s="36">
        <v>0</v>
      </c>
      <c r="J82" s="36">
        <v>0</v>
      </c>
      <c r="K82" s="36">
        <v>27</v>
      </c>
      <c r="L82" s="36">
        <v>1</v>
      </c>
      <c r="M82" s="36">
        <v>19</v>
      </c>
      <c r="N82" s="36">
        <v>1</v>
      </c>
      <c r="O82" s="36">
        <v>6</v>
      </c>
    </row>
    <row r="83" spans="1:15" x14ac:dyDescent="0.25">
      <c r="A83" s="7">
        <v>66</v>
      </c>
      <c r="B83" s="8" t="s">
        <v>198</v>
      </c>
      <c r="C83" s="34" t="s">
        <v>790</v>
      </c>
      <c r="D83" s="1" t="s">
        <v>196</v>
      </c>
      <c r="E83" s="35" t="s">
        <v>194</v>
      </c>
      <c r="F83" s="36">
        <v>12</v>
      </c>
      <c r="G83" s="36">
        <v>7</v>
      </c>
      <c r="H83" s="37">
        <v>21</v>
      </c>
      <c r="I83" s="36">
        <v>15</v>
      </c>
      <c r="J83" s="36">
        <v>0</v>
      </c>
      <c r="K83" s="36">
        <v>40</v>
      </c>
      <c r="L83" s="36">
        <v>1</v>
      </c>
      <c r="M83" s="36">
        <v>0</v>
      </c>
      <c r="N83" s="36">
        <v>2</v>
      </c>
      <c r="O83" s="36"/>
    </row>
    <row r="84" spans="1:15" x14ac:dyDescent="0.25">
      <c r="A84" s="7">
        <v>67</v>
      </c>
      <c r="B84" s="8" t="s">
        <v>200</v>
      </c>
      <c r="C84" s="34" t="s">
        <v>202</v>
      </c>
      <c r="D84" s="1" t="s">
        <v>201</v>
      </c>
      <c r="E84" s="35" t="s">
        <v>194</v>
      </c>
      <c r="F84" s="36">
        <v>3</v>
      </c>
      <c r="G84" s="36">
        <v>2</v>
      </c>
      <c r="H84" s="37">
        <v>18</v>
      </c>
      <c r="I84" s="36">
        <v>0</v>
      </c>
      <c r="J84" s="36">
        <v>0</v>
      </c>
      <c r="K84" s="36">
        <v>23</v>
      </c>
      <c r="L84" s="36">
        <v>1</v>
      </c>
      <c r="M84" s="36">
        <v>0</v>
      </c>
      <c r="N84" s="36">
        <v>1</v>
      </c>
      <c r="O84" s="36"/>
    </row>
    <row r="85" spans="1:15" x14ac:dyDescent="0.25">
      <c r="A85" s="7">
        <v>68</v>
      </c>
      <c r="B85" s="8" t="s">
        <v>203</v>
      </c>
      <c r="C85" s="34" t="s">
        <v>792</v>
      </c>
      <c r="D85" s="1" t="s">
        <v>196</v>
      </c>
      <c r="E85" s="35" t="s">
        <v>194</v>
      </c>
      <c r="F85" s="36">
        <v>8</v>
      </c>
      <c r="G85" s="36">
        <v>4</v>
      </c>
      <c r="H85" s="37">
        <v>19</v>
      </c>
      <c r="I85" s="36">
        <v>6</v>
      </c>
      <c r="J85" s="36">
        <v>0</v>
      </c>
      <c r="K85" s="36">
        <v>31</v>
      </c>
      <c r="L85" s="36">
        <v>1</v>
      </c>
      <c r="M85" s="36">
        <v>0</v>
      </c>
      <c r="N85" s="36">
        <v>1</v>
      </c>
      <c r="O85" s="36"/>
    </row>
    <row r="86" spans="1:15" x14ac:dyDescent="0.25">
      <c r="A86" s="7">
        <v>69</v>
      </c>
      <c r="B86" s="8" t="s">
        <v>204</v>
      </c>
      <c r="C86" s="34" t="s">
        <v>793</v>
      </c>
      <c r="D86" s="1" t="s">
        <v>205</v>
      </c>
      <c r="E86" s="35" t="s">
        <v>194</v>
      </c>
      <c r="F86" s="36">
        <v>3</v>
      </c>
      <c r="G86" s="36">
        <v>2</v>
      </c>
      <c r="H86" s="37">
        <v>18</v>
      </c>
      <c r="I86" s="36">
        <v>7</v>
      </c>
      <c r="J86" s="36">
        <v>0</v>
      </c>
      <c r="K86" s="36">
        <v>23</v>
      </c>
      <c r="L86" s="36">
        <v>1</v>
      </c>
      <c r="M86" s="36">
        <v>0</v>
      </c>
      <c r="N86" s="36">
        <v>1</v>
      </c>
      <c r="O86" s="36"/>
    </row>
    <row r="87" spans="1:15" x14ac:dyDescent="0.25">
      <c r="A87" s="7">
        <v>70</v>
      </c>
      <c r="B87" s="8" t="s">
        <v>208</v>
      </c>
      <c r="C87" s="34" t="s">
        <v>794</v>
      </c>
      <c r="D87" s="1" t="s">
        <v>209</v>
      </c>
      <c r="E87" s="35" t="s">
        <v>207</v>
      </c>
      <c r="F87" s="36">
        <v>8</v>
      </c>
      <c r="G87" s="36">
        <v>4</v>
      </c>
      <c r="H87" s="37">
        <v>18</v>
      </c>
      <c r="I87" s="36">
        <v>5</v>
      </c>
      <c r="J87" s="36">
        <v>0</v>
      </c>
      <c r="K87" s="36">
        <v>30</v>
      </c>
      <c r="L87" s="36">
        <v>1</v>
      </c>
      <c r="M87" s="36">
        <v>21</v>
      </c>
      <c r="N87" s="36">
        <v>1</v>
      </c>
      <c r="O87" s="36">
        <v>6</v>
      </c>
    </row>
    <row r="88" spans="1:15" x14ac:dyDescent="0.25">
      <c r="A88" s="7" t="s">
        <v>1314</v>
      </c>
      <c r="B88" s="8" t="s">
        <v>1315</v>
      </c>
      <c r="C88" s="34" t="s">
        <v>794</v>
      </c>
      <c r="D88" s="1" t="s">
        <v>209</v>
      </c>
      <c r="E88" s="35" t="s">
        <v>207</v>
      </c>
      <c r="F88" s="36"/>
      <c r="G88" s="36"/>
      <c r="H88" s="37"/>
      <c r="I88" s="36"/>
      <c r="J88" s="36"/>
      <c r="K88" s="36"/>
      <c r="L88" s="36"/>
      <c r="M88" s="36"/>
      <c r="N88" s="36"/>
      <c r="O88" s="36"/>
    </row>
    <row r="89" spans="1:15" x14ac:dyDescent="0.25">
      <c r="A89" s="7">
        <v>72</v>
      </c>
      <c r="B89" s="8" t="s">
        <v>688</v>
      </c>
      <c r="C89" s="34" t="s">
        <v>795</v>
      </c>
      <c r="D89" s="1" t="s">
        <v>209</v>
      </c>
      <c r="E89" s="35" t="s">
        <v>207</v>
      </c>
      <c r="F89" s="36">
        <v>3</v>
      </c>
      <c r="G89" s="36">
        <v>2</v>
      </c>
      <c r="H89" s="37">
        <v>17</v>
      </c>
      <c r="I89" s="36">
        <v>0</v>
      </c>
      <c r="J89" s="36">
        <v>0</v>
      </c>
      <c r="K89" s="36">
        <v>22</v>
      </c>
      <c r="L89" s="36">
        <v>1</v>
      </c>
      <c r="M89" s="36">
        <v>0</v>
      </c>
      <c r="N89" s="36">
        <v>1</v>
      </c>
      <c r="O89" s="36"/>
    </row>
    <row r="90" spans="1:15" x14ac:dyDescent="0.25">
      <c r="A90" s="7">
        <v>73</v>
      </c>
      <c r="B90" s="8" t="s">
        <v>213</v>
      </c>
      <c r="C90" s="34" t="s">
        <v>796</v>
      </c>
      <c r="D90" s="1" t="s">
        <v>209</v>
      </c>
      <c r="E90" s="35" t="s">
        <v>207</v>
      </c>
      <c r="F90" s="36">
        <v>4</v>
      </c>
      <c r="G90" s="36">
        <v>3</v>
      </c>
      <c r="H90" s="37">
        <v>17</v>
      </c>
      <c r="I90" s="36">
        <v>3</v>
      </c>
      <c r="J90" s="36">
        <v>0</v>
      </c>
      <c r="K90" s="36">
        <v>24</v>
      </c>
      <c r="L90" s="36">
        <v>1</v>
      </c>
      <c r="M90" s="36">
        <v>0</v>
      </c>
      <c r="N90" s="36">
        <v>1</v>
      </c>
      <c r="O90" s="36"/>
    </row>
    <row r="91" spans="1:15" x14ac:dyDescent="0.25">
      <c r="A91" s="7">
        <v>74</v>
      </c>
      <c r="B91" s="8" t="s">
        <v>215</v>
      </c>
      <c r="C91" s="34" t="s">
        <v>217</v>
      </c>
      <c r="D91" s="1" t="s">
        <v>216</v>
      </c>
      <c r="E91" s="35" t="s">
        <v>207</v>
      </c>
      <c r="F91" s="36">
        <v>4</v>
      </c>
      <c r="G91" s="36">
        <v>3</v>
      </c>
      <c r="H91" s="37">
        <v>17</v>
      </c>
      <c r="I91" s="36">
        <v>3</v>
      </c>
      <c r="J91" s="36">
        <v>0</v>
      </c>
      <c r="K91" s="36">
        <v>24</v>
      </c>
      <c r="L91" s="36">
        <v>1</v>
      </c>
      <c r="M91" s="36">
        <v>0</v>
      </c>
      <c r="N91" s="36">
        <v>1</v>
      </c>
      <c r="O91" s="36"/>
    </row>
    <row r="92" spans="1:15" x14ac:dyDescent="0.25">
      <c r="A92" s="7">
        <v>75</v>
      </c>
      <c r="B92" s="8" t="s">
        <v>219</v>
      </c>
      <c r="C92" s="34" t="s">
        <v>797</v>
      </c>
      <c r="D92" s="1" t="s">
        <v>220</v>
      </c>
      <c r="E92" s="35" t="s">
        <v>218</v>
      </c>
      <c r="F92" s="188">
        <v>8</v>
      </c>
      <c r="G92" s="188">
        <v>4</v>
      </c>
      <c r="H92" s="194">
        <v>17</v>
      </c>
      <c r="I92" s="188">
        <v>4</v>
      </c>
      <c r="J92" s="188">
        <v>0</v>
      </c>
      <c r="K92" s="188">
        <v>29</v>
      </c>
      <c r="L92" s="188">
        <v>1</v>
      </c>
      <c r="M92" s="188">
        <v>8</v>
      </c>
      <c r="N92" s="188">
        <v>1</v>
      </c>
      <c r="O92" s="188">
        <v>4</v>
      </c>
    </row>
    <row r="93" spans="1:15" x14ac:dyDescent="0.25">
      <c r="A93" s="7" t="s">
        <v>1316</v>
      </c>
      <c r="B93" s="8" t="s">
        <v>1317</v>
      </c>
      <c r="C93" s="34" t="s">
        <v>797</v>
      </c>
      <c r="D93" s="1" t="s">
        <v>220</v>
      </c>
      <c r="E93" s="35" t="s">
        <v>218</v>
      </c>
      <c r="F93" s="189"/>
      <c r="G93" s="189"/>
      <c r="H93" s="195"/>
      <c r="I93" s="189"/>
      <c r="J93" s="189"/>
      <c r="K93" s="189"/>
      <c r="L93" s="189"/>
      <c r="M93" s="189"/>
      <c r="N93" s="189"/>
      <c r="O93" s="189"/>
    </row>
    <row r="94" spans="1:15" x14ac:dyDescent="0.25">
      <c r="A94" s="7">
        <v>76</v>
      </c>
      <c r="B94" s="8" t="s">
        <v>689</v>
      </c>
      <c r="C94" s="34" t="s">
        <v>798</v>
      </c>
      <c r="D94" s="1" t="s">
        <v>223</v>
      </c>
      <c r="E94" s="35" t="s">
        <v>218</v>
      </c>
      <c r="F94" s="36">
        <v>3</v>
      </c>
      <c r="G94" s="36">
        <v>2</v>
      </c>
      <c r="H94" s="37">
        <v>16</v>
      </c>
      <c r="I94" s="36">
        <v>10</v>
      </c>
      <c r="J94" s="36">
        <v>0</v>
      </c>
      <c r="K94" s="36">
        <v>21</v>
      </c>
      <c r="L94" s="36">
        <v>1</v>
      </c>
      <c r="M94" s="36">
        <v>0</v>
      </c>
      <c r="N94" s="36">
        <v>1</v>
      </c>
      <c r="O94" s="36"/>
    </row>
    <row r="95" spans="1:15" x14ac:dyDescent="0.25">
      <c r="A95" s="7">
        <v>77</v>
      </c>
      <c r="B95" s="8" t="s">
        <v>225</v>
      </c>
      <c r="C95" s="34" t="s">
        <v>799</v>
      </c>
      <c r="D95" s="1" t="s">
        <v>220</v>
      </c>
      <c r="E95" s="35" t="s">
        <v>218</v>
      </c>
      <c r="F95" s="36">
        <v>4</v>
      </c>
      <c r="G95" s="36">
        <v>3</v>
      </c>
      <c r="H95" s="37">
        <v>17</v>
      </c>
      <c r="I95" s="36">
        <v>9</v>
      </c>
      <c r="J95" s="36">
        <v>0</v>
      </c>
      <c r="K95" s="36">
        <v>24</v>
      </c>
      <c r="L95" s="36">
        <v>1</v>
      </c>
      <c r="M95" s="36">
        <v>0</v>
      </c>
      <c r="N95" s="36">
        <v>1</v>
      </c>
      <c r="O95" s="36"/>
    </row>
    <row r="96" spans="1:15" x14ac:dyDescent="0.25">
      <c r="A96" s="7">
        <v>78</v>
      </c>
      <c r="B96" s="8" t="s">
        <v>228</v>
      </c>
      <c r="C96" s="34" t="s">
        <v>229</v>
      </c>
      <c r="D96" s="1" t="s">
        <v>46</v>
      </c>
      <c r="E96" s="35" t="s">
        <v>227</v>
      </c>
      <c r="F96" s="36">
        <v>8</v>
      </c>
      <c r="G96" s="36">
        <v>4</v>
      </c>
      <c r="H96" s="37">
        <v>17</v>
      </c>
      <c r="I96" s="36">
        <v>7</v>
      </c>
      <c r="J96" s="36">
        <v>0</v>
      </c>
      <c r="K96" s="36">
        <v>29</v>
      </c>
      <c r="L96" s="36">
        <v>1</v>
      </c>
      <c r="M96" s="36">
        <v>20</v>
      </c>
      <c r="N96" s="36">
        <v>1</v>
      </c>
      <c r="O96" s="36">
        <v>14</v>
      </c>
    </row>
    <row r="97" spans="1:15" x14ac:dyDescent="0.25">
      <c r="A97" s="7">
        <v>79</v>
      </c>
      <c r="B97" s="8" t="s">
        <v>230</v>
      </c>
      <c r="C97" s="34" t="s">
        <v>232</v>
      </c>
      <c r="D97" s="1" t="s">
        <v>231</v>
      </c>
      <c r="E97" s="35" t="s">
        <v>227</v>
      </c>
      <c r="F97" s="36">
        <v>8</v>
      </c>
      <c r="G97" s="36">
        <v>4</v>
      </c>
      <c r="H97" s="37">
        <v>17</v>
      </c>
      <c r="I97" s="36">
        <v>4</v>
      </c>
      <c r="J97" s="36">
        <v>0</v>
      </c>
      <c r="K97" s="36">
        <v>29</v>
      </c>
      <c r="L97" s="36">
        <v>1</v>
      </c>
      <c r="M97" s="36">
        <v>4</v>
      </c>
      <c r="N97" s="36">
        <v>1</v>
      </c>
      <c r="O97" s="36"/>
    </row>
    <row r="98" spans="1:15" x14ac:dyDescent="0.25">
      <c r="A98" s="7">
        <v>80</v>
      </c>
      <c r="B98" s="8" t="s">
        <v>233</v>
      </c>
      <c r="C98" s="34" t="s">
        <v>800</v>
      </c>
      <c r="D98" s="1" t="s">
        <v>234</v>
      </c>
      <c r="E98" s="35" t="s">
        <v>227</v>
      </c>
      <c r="F98" s="36">
        <v>3</v>
      </c>
      <c r="G98" s="36">
        <v>2</v>
      </c>
      <c r="H98" s="37">
        <v>15</v>
      </c>
      <c r="I98" s="36">
        <v>4</v>
      </c>
      <c r="J98" s="36">
        <v>0</v>
      </c>
      <c r="K98" s="36">
        <v>20</v>
      </c>
      <c r="L98" s="36">
        <v>1</v>
      </c>
      <c r="M98" s="36">
        <v>0</v>
      </c>
      <c r="N98" s="36">
        <v>1</v>
      </c>
      <c r="O98" s="36"/>
    </row>
    <row r="99" spans="1:15" x14ac:dyDescent="0.25">
      <c r="A99" s="7">
        <v>81</v>
      </c>
      <c r="B99" s="8" t="s">
        <v>236</v>
      </c>
      <c r="C99" s="34" t="s">
        <v>801</v>
      </c>
      <c r="D99" s="1" t="s">
        <v>237</v>
      </c>
      <c r="E99" s="35" t="s">
        <v>227</v>
      </c>
      <c r="F99" s="36">
        <v>3</v>
      </c>
      <c r="G99" s="36">
        <v>2</v>
      </c>
      <c r="H99" s="37">
        <v>15</v>
      </c>
      <c r="I99" s="36">
        <v>8</v>
      </c>
      <c r="J99" s="36">
        <v>0</v>
      </c>
      <c r="K99" s="36">
        <v>20</v>
      </c>
      <c r="L99" s="36">
        <v>1</v>
      </c>
      <c r="M99" s="36">
        <v>0</v>
      </c>
      <c r="N99" s="36">
        <v>1</v>
      </c>
      <c r="O99" s="36"/>
    </row>
    <row r="100" spans="1:15" x14ac:dyDescent="0.25">
      <c r="A100" s="7">
        <v>82</v>
      </c>
      <c r="B100" s="8" t="s">
        <v>239</v>
      </c>
      <c r="C100" s="34" t="s">
        <v>802</v>
      </c>
      <c r="D100" s="1" t="s">
        <v>240</v>
      </c>
      <c r="E100" s="35" t="s">
        <v>227</v>
      </c>
      <c r="F100" s="36">
        <v>3</v>
      </c>
      <c r="G100" s="36">
        <v>2</v>
      </c>
      <c r="H100" s="37">
        <v>15</v>
      </c>
      <c r="I100" s="36">
        <v>4</v>
      </c>
      <c r="J100" s="36">
        <v>0</v>
      </c>
      <c r="K100" s="36">
        <v>20</v>
      </c>
      <c r="L100" s="36">
        <v>1</v>
      </c>
      <c r="M100" s="36">
        <v>0</v>
      </c>
      <c r="N100" s="36">
        <v>1</v>
      </c>
      <c r="O100" s="36"/>
    </row>
    <row r="101" spans="1:15" x14ac:dyDescent="0.25">
      <c r="A101" s="7">
        <v>83</v>
      </c>
      <c r="B101" s="8" t="s">
        <v>242</v>
      </c>
      <c r="C101" s="34" t="s">
        <v>803</v>
      </c>
      <c r="D101" s="1" t="s">
        <v>243</v>
      </c>
      <c r="E101" s="35" t="s">
        <v>227</v>
      </c>
      <c r="F101" s="36">
        <v>3</v>
      </c>
      <c r="G101" s="36">
        <v>2</v>
      </c>
      <c r="H101" s="37">
        <v>15</v>
      </c>
      <c r="I101" s="36">
        <v>4</v>
      </c>
      <c r="J101" s="36">
        <v>0</v>
      </c>
      <c r="K101" s="36">
        <v>20</v>
      </c>
      <c r="L101" s="36">
        <v>1</v>
      </c>
      <c r="M101" s="36">
        <v>0</v>
      </c>
      <c r="N101" s="36">
        <v>1</v>
      </c>
      <c r="O101" s="36"/>
    </row>
    <row r="102" spans="1:15" x14ac:dyDescent="0.25">
      <c r="A102" s="7">
        <v>85</v>
      </c>
      <c r="B102" s="8" t="s">
        <v>245</v>
      </c>
      <c r="C102" s="34" t="s">
        <v>247</v>
      </c>
      <c r="D102" s="1" t="s">
        <v>246</v>
      </c>
      <c r="E102" s="35" t="s">
        <v>227</v>
      </c>
      <c r="F102" s="36">
        <v>8</v>
      </c>
      <c r="G102" s="36">
        <v>4</v>
      </c>
      <c r="H102" s="37">
        <v>16</v>
      </c>
      <c r="I102" s="36">
        <v>3</v>
      </c>
      <c r="J102" s="36">
        <v>0</v>
      </c>
      <c r="K102" s="36">
        <v>28</v>
      </c>
      <c r="L102" s="36">
        <v>1</v>
      </c>
      <c r="M102" s="36">
        <v>6</v>
      </c>
      <c r="N102" s="36">
        <v>1</v>
      </c>
      <c r="O102" s="36"/>
    </row>
    <row r="103" spans="1:15" x14ac:dyDescent="0.25">
      <c r="A103" s="7">
        <v>87</v>
      </c>
      <c r="B103" s="8" t="s">
        <v>248</v>
      </c>
      <c r="C103" s="34" t="s">
        <v>250</v>
      </c>
      <c r="D103" s="1" t="s">
        <v>249</v>
      </c>
      <c r="E103" s="35" t="s">
        <v>227</v>
      </c>
      <c r="F103" s="36">
        <v>8</v>
      </c>
      <c r="G103" s="36">
        <v>4</v>
      </c>
      <c r="H103" s="37">
        <v>15</v>
      </c>
      <c r="I103" s="36">
        <v>7</v>
      </c>
      <c r="J103" s="36">
        <v>0</v>
      </c>
      <c r="K103" s="36">
        <v>27</v>
      </c>
      <c r="L103" s="36">
        <v>1</v>
      </c>
      <c r="M103" s="36">
        <v>0</v>
      </c>
      <c r="N103" s="36">
        <v>1</v>
      </c>
      <c r="O103" s="36"/>
    </row>
    <row r="104" spans="1:15" x14ac:dyDescent="0.25">
      <c r="A104" s="7">
        <v>89</v>
      </c>
      <c r="B104" s="8" t="s">
        <v>251</v>
      </c>
      <c r="C104" s="34" t="s">
        <v>252</v>
      </c>
      <c r="D104" s="1" t="s">
        <v>125</v>
      </c>
      <c r="E104" s="35" t="s">
        <v>227</v>
      </c>
      <c r="F104" s="36">
        <v>3</v>
      </c>
      <c r="G104" s="36">
        <v>2</v>
      </c>
      <c r="H104" s="37">
        <v>14</v>
      </c>
      <c r="I104" s="36">
        <v>6</v>
      </c>
      <c r="J104" s="36">
        <v>0</v>
      </c>
      <c r="K104" s="36">
        <v>19</v>
      </c>
      <c r="L104" s="36">
        <v>1</v>
      </c>
      <c r="M104" s="36">
        <v>0</v>
      </c>
      <c r="N104" s="36">
        <v>1</v>
      </c>
      <c r="O104" s="36"/>
    </row>
    <row r="105" spans="1:15" x14ac:dyDescent="0.25">
      <c r="A105" s="7">
        <v>90</v>
      </c>
      <c r="B105" s="8" t="s">
        <v>253</v>
      </c>
      <c r="C105" s="34" t="s">
        <v>804</v>
      </c>
      <c r="D105" s="1" t="s">
        <v>254</v>
      </c>
      <c r="E105" s="35" t="s">
        <v>227</v>
      </c>
      <c r="F105" s="36">
        <v>4</v>
      </c>
      <c r="G105" s="36">
        <v>3</v>
      </c>
      <c r="H105" s="37">
        <v>14</v>
      </c>
      <c r="I105" s="36">
        <v>0</v>
      </c>
      <c r="J105" s="36">
        <v>0</v>
      </c>
      <c r="K105" s="36">
        <v>21</v>
      </c>
      <c r="L105" s="36">
        <v>1</v>
      </c>
      <c r="M105" s="36">
        <v>0</v>
      </c>
      <c r="N105" s="36">
        <v>1</v>
      </c>
      <c r="O105" s="36"/>
    </row>
    <row r="106" spans="1:15" x14ac:dyDescent="0.25">
      <c r="A106" s="7">
        <v>92</v>
      </c>
      <c r="B106" s="8" t="s">
        <v>256</v>
      </c>
      <c r="C106" s="34" t="s">
        <v>805</v>
      </c>
      <c r="D106" s="1" t="s">
        <v>257</v>
      </c>
      <c r="E106" s="35" t="s">
        <v>227</v>
      </c>
      <c r="F106" s="36">
        <v>3</v>
      </c>
      <c r="G106" s="36">
        <v>2</v>
      </c>
      <c r="H106" s="37">
        <v>14</v>
      </c>
      <c r="I106" s="36">
        <v>3</v>
      </c>
      <c r="J106" s="36">
        <v>0</v>
      </c>
      <c r="K106" s="36">
        <v>19</v>
      </c>
      <c r="L106" s="36">
        <v>1</v>
      </c>
      <c r="M106" s="36">
        <v>0</v>
      </c>
      <c r="N106" s="36">
        <v>1</v>
      </c>
      <c r="O106" s="36"/>
    </row>
    <row r="107" spans="1:15" x14ac:dyDescent="0.25">
      <c r="A107" s="7">
        <v>93</v>
      </c>
      <c r="B107" s="8" t="s">
        <v>690</v>
      </c>
      <c r="C107" s="34" t="s">
        <v>806</v>
      </c>
      <c r="D107" s="1" t="s">
        <v>260</v>
      </c>
      <c r="E107" s="35" t="s">
        <v>227</v>
      </c>
      <c r="F107" s="36">
        <v>3</v>
      </c>
      <c r="G107" s="36">
        <v>2</v>
      </c>
      <c r="H107" s="37">
        <v>14</v>
      </c>
      <c r="I107" s="36">
        <v>0</v>
      </c>
      <c r="J107" s="36">
        <v>0</v>
      </c>
      <c r="K107" s="36">
        <v>19</v>
      </c>
      <c r="L107" s="36">
        <v>1</v>
      </c>
      <c r="M107" s="36">
        <v>0</v>
      </c>
      <c r="N107" s="36">
        <v>1</v>
      </c>
      <c r="O107" s="36"/>
    </row>
    <row r="108" spans="1:15" x14ac:dyDescent="0.25">
      <c r="A108" s="7">
        <v>95</v>
      </c>
      <c r="B108" s="8" t="s">
        <v>691</v>
      </c>
      <c r="C108" s="34" t="s">
        <v>807</v>
      </c>
      <c r="D108" s="1" t="s">
        <v>263</v>
      </c>
      <c r="E108" s="35" t="s">
        <v>227</v>
      </c>
      <c r="F108" s="36">
        <v>3</v>
      </c>
      <c r="G108" s="36">
        <v>2</v>
      </c>
      <c r="H108" s="37">
        <v>5</v>
      </c>
      <c r="I108" s="36">
        <v>0</v>
      </c>
      <c r="J108" s="36">
        <v>0</v>
      </c>
      <c r="K108" s="36">
        <v>10</v>
      </c>
      <c r="L108" s="36">
        <v>1</v>
      </c>
      <c r="M108" s="36">
        <v>0</v>
      </c>
      <c r="N108" s="36">
        <v>1</v>
      </c>
      <c r="O108" s="36"/>
    </row>
    <row r="109" spans="1:15" x14ac:dyDescent="0.25">
      <c r="A109" s="7">
        <v>96</v>
      </c>
      <c r="B109" s="8" t="s">
        <v>266</v>
      </c>
      <c r="C109" s="34" t="s">
        <v>268</v>
      </c>
      <c r="D109" s="1" t="s">
        <v>267</v>
      </c>
      <c r="E109" s="35" t="s">
        <v>265</v>
      </c>
      <c r="F109" s="188">
        <v>8</v>
      </c>
      <c r="G109" s="188">
        <v>4</v>
      </c>
      <c r="H109" s="194">
        <v>13</v>
      </c>
      <c r="I109" s="188">
        <v>3</v>
      </c>
      <c r="J109" s="188">
        <v>0</v>
      </c>
      <c r="K109" s="188">
        <v>25</v>
      </c>
      <c r="L109" s="188">
        <v>1</v>
      </c>
      <c r="M109" s="188">
        <v>28</v>
      </c>
      <c r="N109" s="188">
        <v>1</v>
      </c>
      <c r="O109" s="188">
        <v>2</v>
      </c>
    </row>
    <row r="110" spans="1:15" x14ac:dyDescent="0.25">
      <c r="A110" s="7" t="s">
        <v>1318</v>
      </c>
      <c r="B110" s="8" t="s">
        <v>1319</v>
      </c>
      <c r="C110" s="34" t="s">
        <v>268</v>
      </c>
      <c r="D110" s="1" t="s">
        <v>267</v>
      </c>
      <c r="E110" s="35" t="s">
        <v>265</v>
      </c>
      <c r="F110" s="189"/>
      <c r="G110" s="189"/>
      <c r="H110" s="195"/>
      <c r="I110" s="189"/>
      <c r="J110" s="189"/>
      <c r="K110" s="189"/>
      <c r="L110" s="189"/>
      <c r="M110" s="189"/>
      <c r="N110" s="189"/>
      <c r="O110" s="189"/>
    </row>
    <row r="111" spans="1:15" x14ac:dyDescent="0.25">
      <c r="A111" s="7">
        <v>99</v>
      </c>
      <c r="B111" s="8" t="s">
        <v>270</v>
      </c>
      <c r="C111" s="34" t="s">
        <v>272</v>
      </c>
      <c r="D111" s="1" t="s">
        <v>271</v>
      </c>
      <c r="E111" s="35" t="s">
        <v>269</v>
      </c>
      <c r="F111" s="192">
        <v>8</v>
      </c>
      <c r="G111" s="188">
        <v>4</v>
      </c>
      <c r="H111" s="194">
        <v>14</v>
      </c>
      <c r="I111" s="188">
        <v>4</v>
      </c>
      <c r="J111" s="188">
        <v>0</v>
      </c>
      <c r="K111" s="188">
        <v>26</v>
      </c>
      <c r="L111" s="188">
        <v>1</v>
      </c>
      <c r="M111" s="188">
        <v>26</v>
      </c>
      <c r="N111" s="188">
        <v>1</v>
      </c>
      <c r="O111" s="188">
        <v>11</v>
      </c>
    </row>
    <row r="112" spans="1:15" x14ac:dyDescent="0.25">
      <c r="A112" s="7" t="s">
        <v>1320</v>
      </c>
      <c r="B112" s="8" t="s">
        <v>1321</v>
      </c>
      <c r="C112" s="34" t="s">
        <v>272</v>
      </c>
      <c r="D112" s="1" t="s">
        <v>271</v>
      </c>
      <c r="E112" s="35" t="s">
        <v>269</v>
      </c>
      <c r="F112" s="193"/>
      <c r="G112" s="189"/>
      <c r="H112" s="195"/>
      <c r="I112" s="189"/>
      <c r="J112" s="189"/>
      <c r="K112" s="189"/>
      <c r="L112" s="189"/>
      <c r="M112" s="189"/>
      <c r="N112" s="189"/>
      <c r="O112" s="189"/>
    </row>
    <row r="113" spans="1:15" x14ac:dyDescent="0.25">
      <c r="A113" s="7">
        <v>100</v>
      </c>
      <c r="B113" s="8" t="s">
        <v>273</v>
      </c>
      <c r="C113" s="34" t="s">
        <v>274</v>
      </c>
      <c r="D113" s="1" t="s">
        <v>271</v>
      </c>
      <c r="E113" s="35" t="s">
        <v>269</v>
      </c>
      <c r="F113" s="36">
        <v>4</v>
      </c>
      <c r="G113" s="36">
        <v>3</v>
      </c>
      <c r="H113" s="37">
        <v>14</v>
      </c>
      <c r="I113" s="36">
        <v>0</v>
      </c>
      <c r="J113" s="36">
        <v>0</v>
      </c>
      <c r="K113" s="36">
        <v>21</v>
      </c>
      <c r="L113" s="36">
        <v>1</v>
      </c>
      <c r="M113" s="36">
        <v>0</v>
      </c>
      <c r="N113" s="36">
        <v>1</v>
      </c>
      <c r="O113" s="36"/>
    </row>
    <row r="114" spans="1:15" x14ac:dyDescent="0.25">
      <c r="A114" s="7">
        <v>101</v>
      </c>
      <c r="B114" s="8" t="s">
        <v>275</v>
      </c>
      <c r="C114" s="34" t="s">
        <v>808</v>
      </c>
      <c r="D114" s="1" t="s">
        <v>276</v>
      </c>
      <c r="E114" s="35" t="s">
        <v>269</v>
      </c>
      <c r="F114" s="36">
        <v>8</v>
      </c>
      <c r="G114" s="36">
        <v>4</v>
      </c>
      <c r="H114" s="37">
        <v>14</v>
      </c>
      <c r="I114" s="36">
        <v>0</v>
      </c>
      <c r="J114" s="36">
        <v>0</v>
      </c>
      <c r="K114" s="36">
        <v>26</v>
      </c>
      <c r="L114" s="36">
        <v>1</v>
      </c>
      <c r="M114" s="36">
        <v>0</v>
      </c>
      <c r="N114" s="36">
        <v>1</v>
      </c>
      <c r="O114" s="36"/>
    </row>
    <row r="115" spans="1:15" x14ac:dyDescent="0.25">
      <c r="A115" s="7">
        <v>102</v>
      </c>
      <c r="B115" s="8" t="s">
        <v>278</v>
      </c>
      <c r="C115" s="34" t="s">
        <v>280</v>
      </c>
      <c r="D115" s="1" t="s">
        <v>279</v>
      </c>
      <c r="E115" s="35" t="s">
        <v>269</v>
      </c>
      <c r="F115" s="36">
        <v>4</v>
      </c>
      <c r="G115" s="36">
        <v>3</v>
      </c>
      <c r="H115" s="37">
        <v>13</v>
      </c>
      <c r="I115" s="36">
        <v>4</v>
      </c>
      <c r="J115" s="36">
        <v>0</v>
      </c>
      <c r="K115" s="36">
        <v>20</v>
      </c>
      <c r="L115" s="36">
        <v>1</v>
      </c>
      <c r="M115" s="36">
        <v>0</v>
      </c>
      <c r="N115" s="36">
        <v>1</v>
      </c>
      <c r="O115" s="36"/>
    </row>
    <row r="116" spans="1:15" x14ac:dyDescent="0.25">
      <c r="A116" s="7">
        <v>103</v>
      </c>
      <c r="B116" s="8" t="s">
        <v>692</v>
      </c>
      <c r="C116" s="34" t="s">
        <v>810</v>
      </c>
      <c r="D116" s="1" t="s">
        <v>282</v>
      </c>
      <c r="E116" s="35" t="s">
        <v>269</v>
      </c>
      <c r="F116" s="36">
        <v>4</v>
      </c>
      <c r="G116" s="36">
        <v>3</v>
      </c>
      <c r="H116" s="37">
        <v>12</v>
      </c>
      <c r="I116" s="36">
        <v>7</v>
      </c>
      <c r="J116" s="36">
        <v>0</v>
      </c>
      <c r="K116" s="36">
        <v>19</v>
      </c>
      <c r="L116" s="36">
        <v>1</v>
      </c>
      <c r="M116" s="36">
        <v>0</v>
      </c>
      <c r="N116" s="36">
        <v>1</v>
      </c>
      <c r="O116" s="36"/>
    </row>
    <row r="117" spans="1:15" x14ac:dyDescent="0.25">
      <c r="A117" s="7">
        <v>104</v>
      </c>
      <c r="B117" s="8" t="s">
        <v>693</v>
      </c>
      <c r="C117" s="34" t="s">
        <v>286</v>
      </c>
      <c r="D117" s="1" t="s">
        <v>285</v>
      </c>
      <c r="E117" s="35" t="s">
        <v>269</v>
      </c>
      <c r="F117" s="36">
        <v>8</v>
      </c>
      <c r="G117" s="36">
        <v>4</v>
      </c>
      <c r="H117" s="37">
        <v>13</v>
      </c>
      <c r="I117" s="36">
        <v>4</v>
      </c>
      <c r="J117" s="36">
        <v>0</v>
      </c>
      <c r="K117" s="36">
        <v>25</v>
      </c>
      <c r="L117" s="36">
        <v>1</v>
      </c>
      <c r="M117" s="36">
        <v>0</v>
      </c>
      <c r="N117" s="36">
        <v>1</v>
      </c>
      <c r="O117" s="36"/>
    </row>
    <row r="118" spans="1:15" x14ac:dyDescent="0.25">
      <c r="A118" s="7">
        <v>105</v>
      </c>
      <c r="B118" s="8" t="s">
        <v>694</v>
      </c>
      <c r="C118" s="34" t="s">
        <v>811</v>
      </c>
      <c r="D118" s="1" t="s">
        <v>285</v>
      </c>
      <c r="E118" s="35" t="s">
        <v>269</v>
      </c>
      <c r="F118" s="36">
        <v>8</v>
      </c>
      <c r="G118" s="36">
        <v>4</v>
      </c>
      <c r="H118" s="37">
        <v>12</v>
      </c>
      <c r="I118" s="36">
        <v>0</v>
      </c>
      <c r="J118" s="36">
        <v>1</v>
      </c>
      <c r="K118" s="36">
        <v>24</v>
      </c>
      <c r="L118" s="36">
        <v>1</v>
      </c>
      <c r="M118" s="36">
        <v>0</v>
      </c>
      <c r="N118" s="36">
        <v>1</v>
      </c>
      <c r="O118" s="36"/>
    </row>
    <row r="119" spans="1:15" x14ac:dyDescent="0.25">
      <c r="A119" s="7">
        <v>106</v>
      </c>
      <c r="B119" s="8" t="s">
        <v>290</v>
      </c>
      <c r="C119" s="34" t="s">
        <v>292</v>
      </c>
      <c r="D119" s="1" t="s">
        <v>291</v>
      </c>
      <c r="E119" s="35" t="s">
        <v>289</v>
      </c>
      <c r="F119" s="188">
        <v>8</v>
      </c>
      <c r="G119" s="188">
        <v>4</v>
      </c>
      <c r="H119" s="194">
        <v>12</v>
      </c>
      <c r="I119" s="188">
        <v>0</v>
      </c>
      <c r="J119" s="188">
        <v>0</v>
      </c>
      <c r="K119" s="188">
        <v>24</v>
      </c>
      <c r="L119" s="188">
        <v>1</v>
      </c>
      <c r="M119" s="188">
        <v>12</v>
      </c>
      <c r="N119" s="188">
        <v>1</v>
      </c>
      <c r="O119" s="188">
        <v>5</v>
      </c>
    </row>
    <row r="120" spans="1:15" x14ac:dyDescent="0.25">
      <c r="A120" s="7" t="s">
        <v>1322</v>
      </c>
      <c r="B120" s="8" t="s">
        <v>1323</v>
      </c>
      <c r="C120" s="34" t="s">
        <v>292</v>
      </c>
      <c r="D120" s="1" t="s">
        <v>291</v>
      </c>
      <c r="E120" s="35" t="s">
        <v>289</v>
      </c>
      <c r="F120" s="190"/>
      <c r="G120" s="190"/>
      <c r="H120" s="199"/>
      <c r="I120" s="190"/>
      <c r="J120" s="190"/>
      <c r="K120" s="190"/>
      <c r="L120" s="190"/>
      <c r="M120" s="190"/>
      <c r="N120" s="190"/>
      <c r="O120" s="190"/>
    </row>
    <row r="121" spans="1:15" x14ac:dyDescent="0.25">
      <c r="A121" s="7" t="s">
        <v>1324</v>
      </c>
      <c r="B121" s="8" t="s">
        <v>1325</v>
      </c>
      <c r="C121" s="34" t="s">
        <v>292</v>
      </c>
      <c r="D121" s="1" t="s">
        <v>291</v>
      </c>
      <c r="E121" s="35" t="s">
        <v>289</v>
      </c>
      <c r="F121" s="189"/>
      <c r="G121" s="189"/>
      <c r="H121" s="195"/>
      <c r="I121" s="189"/>
      <c r="J121" s="189"/>
      <c r="K121" s="189"/>
      <c r="L121" s="189"/>
      <c r="M121" s="189"/>
      <c r="N121" s="189"/>
      <c r="O121" s="189"/>
    </row>
    <row r="122" spans="1:15" x14ac:dyDescent="0.25">
      <c r="A122" s="7">
        <v>107</v>
      </c>
      <c r="B122" s="8" t="s">
        <v>273</v>
      </c>
      <c r="C122" s="34" t="s">
        <v>812</v>
      </c>
      <c r="D122" s="1" t="s">
        <v>291</v>
      </c>
      <c r="E122" s="35" t="s">
        <v>289</v>
      </c>
      <c r="F122" s="36">
        <v>3</v>
      </c>
      <c r="G122" s="36">
        <v>2</v>
      </c>
      <c r="H122" s="37">
        <v>12</v>
      </c>
      <c r="I122" s="36">
        <v>9</v>
      </c>
      <c r="J122" s="36">
        <v>0</v>
      </c>
      <c r="K122" s="36">
        <v>17</v>
      </c>
      <c r="L122" s="36">
        <v>1</v>
      </c>
      <c r="M122" s="36">
        <v>0</v>
      </c>
      <c r="N122" s="36">
        <v>1</v>
      </c>
      <c r="O122" s="36"/>
    </row>
    <row r="123" spans="1:15" x14ac:dyDescent="0.25">
      <c r="A123" s="7">
        <v>108</v>
      </c>
      <c r="B123" s="8" t="s">
        <v>294</v>
      </c>
      <c r="C123" s="34" t="s">
        <v>813</v>
      </c>
      <c r="D123" s="1" t="s">
        <v>295</v>
      </c>
      <c r="E123" s="35" t="s">
        <v>289</v>
      </c>
      <c r="F123" s="36">
        <v>3</v>
      </c>
      <c r="G123" s="36">
        <v>2</v>
      </c>
      <c r="H123" s="37">
        <v>11</v>
      </c>
      <c r="I123" s="36">
        <v>2</v>
      </c>
      <c r="J123" s="36">
        <v>0</v>
      </c>
      <c r="K123" s="36">
        <v>16</v>
      </c>
      <c r="L123" s="36">
        <v>1</v>
      </c>
      <c r="M123" s="36">
        <v>0</v>
      </c>
      <c r="N123" s="36">
        <v>1</v>
      </c>
      <c r="O123" s="36"/>
    </row>
    <row r="124" spans="1:15" x14ac:dyDescent="0.25">
      <c r="A124" s="7">
        <v>110</v>
      </c>
      <c r="B124" s="8" t="s">
        <v>297</v>
      </c>
      <c r="C124" s="34" t="s">
        <v>299</v>
      </c>
      <c r="D124" s="1" t="s">
        <v>298</v>
      </c>
      <c r="E124" s="35" t="s">
        <v>289</v>
      </c>
      <c r="F124" s="36">
        <v>3</v>
      </c>
      <c r="G124" s="36">
        <v>2</v>
      </c>
      <c r="H124" s="37">
        <v>11</v>
      </c>
      <c r="I124" s="36">
        <v>2</v>
      </c>
      <c r="J124" s="36">
        <v>0</v>
      </c>
      <c r="K124" s="36">
        <v>16</v>
      </c>
      <c r="L124" s="36">
        <v>1</v>
      </c>
      <c r="M124" s="36">
        <v>0</v>
      </c>
      <c r="N124" s="36">
        <v>1</v>
      </c>
      <c r="O124" s="36"/>
    </row>
    <row r="125" spans="1:15" x14ac:dyDescent="0.25">
      <c r="A125" s="7">
        <v>111</v>
      </c>
      <c r="B125" s="8" t="s">
        <v>301</v>
      </c>
      <c r="C125" s="34" t="s">
        <v>814</v>
      </c>
      <c r="D125" s="1" t="s">
        <v>302</v>
      </c>
      <c r="E125" s="35" t="s">
        <v>300</v>
      </c>
      <c r="F125" s="36">
        <v>8</v>
      </c>
      <c r="G125" s="36">
        <v>4</v>
      </c>
      <c r="H125" s="37">
        <v>12</v>
      </c>
      <c r="I125" s="36">
        <v>2</v>
      </c>
      <c r="J125" s="36">
        <v>0</v>
      </c>
      <c r="K125" s="36">
        <v>24</v>
      </c>
      <c r="L125" s="36">
        <v>1</v>
      </c>
      <c r="M125" s="36">
        <v>14</v>
      </c>
      <c r="N125" s="36">
        <v>1</v>
      </c>
      <c r="O125" s="36">
        <v>6</v>
      </c>
    </row>
    <row r="126" spans="1:15" x14ac:dyDescent="0.25">
      <c r="A126" s="7">
        <v>112</v>
      </c>
      <c r="B126" s="8" t="s">
        <v>304</v>
      </c>
      <c r="C126" s="34" t="s">
        <v>815</v>
      </c>
      <c r="D126" s="1" t="s">
        <v>302</v>
      </c>
      <c r="E126" s="35" t="s">
        <v>300</v>
      </c>
      <c r="F126" s="36">
        <v>3</v>
      </c>
      <c r="G126" s="36">
        <v>2</v>
      </c>
      <c r="H126" s="37">
        <v>11</v>
      </c>
      <c r="I126" s="36">
        <v>12</v>
      </c>
      <c r="J126" s="36">
        <v>0</v>
      </c>
      <c r="K126" s="36">
        <v>16</v>
      </c>
      <c r="L126" s="36">
        <v>1</v>
      </c>
      <c r="M126" s="36">
        <v>0</v>
      </c>
      <c r="N126" s="36">
        <v>1</v>
      </c>
      <c r="O126" s="36"/>
    </row>
    <row r="127" spans="1:15" x14ac:dyDescent="0.25">
      <c r="A127" s="7">
        <v>113</v>
      </c>
      <c r="B127" s="8" t="s">
        <v>306</v>
      </c>
      <c r="C127" s="34" t="s">
        <v>308</v>
      </c>
      <c r="D127" s="1" t="s">
        <v>307</v>
      </c>
      <c r="E127" s="35" t="s">
        <v>300</v>
      </c>
      <c r="F127" s="36">
        <v>3</v>
      </c>
      <c r="G127" s="36">
        <v>2</v>
      </c>
      <c r="H127" s="37">
        <v>11</v>
      </c>
      <c r="I127" s="36">
        <v>3</v>
      </c>
      <c r="J127" s="36">
        <v>0</v>
      </c>
      <c r="K127" s="36">
        <v>16</v>
      </c>
      <c r="L127" s="36">
        <v>1</v>
      </c>
      <c r="M127" s="36">
        <v>0</v>
      </c>
      <c r="N127" s="36">
        <v>1</v>
      </c>
      <c r="O127" s="36"/>
    </row>
    <row r="128" spans="1:15" x14ac:dyDescent="0.25">
      <c r="A128" s="7">
        <v>114</v>
      </c>
      <c r="B128" s="8" t="s">
        <v>309</v>
      </c>
      <c r="C128" s="34" t="s">
        <v>311</v>
      </c>
      <c r="D128" s="1" t="s">
        <v>310</v>
      </c>
      <c r="E128" s="35" t="s">
        <v>300</v>
      </c>
      <c r="F128" s="36">
        <v>8</v>
      </c>
      <c r="G128" s="36">
        <v>4</v>
      </c>
      <c r="H128" s="37">
        <v>12</v>
      </c>
      <c r="I128" s="36">
        <v>4</v>
      </c>
      <c r="J128" s="36">
        <v>0</v>
      </c>
      <c r="K128" s="36">
        <v>24</v>
      </c>
      <c r="L128" s="36">
        <v>1</v>
      </c>
      <c r="M128" s="36">
        <v>0</v>
      </c>
      <c r="N128" s="36">
        <v>1</v>
      </c>
      <c r="O128" s="36"/>
    </row>
    <row r="129" spans="1:15" x14ac:dyDescent="0.25">
      <c r="A129" s="7">
        <v>115</v>
      </c>
      <c r="B129" s="8" t="s">
        <v>313</v>
      </c>
      <c r="C129" s="34" t="s">
        <v>315</v>
      </c>
      <c r="D129" s="1" t="s">
        <v>314</v>
      </c>
      <c r="E129" s="35" t="s">
        <v>312</v>
      </c>
      <c r="F129" s="188">
        <v>8</v>
      </c>
      <c r="G129" s="188">
        <v>4</v>
      </c>
      <c r="H129" s="194">
        <v>12</v>
      </c>
      <c r="I129" s="188">
        <v>0</v>
      </c>
      <c r="J129" s="188">
        <v>0</v>
      </c>
      <c r="K129" s="188">
        <v>24</v>
      </c>
      <c r="L129" s="188">
        <v>1</v>
      </c>
      <c r="M129" s="188">
        <v>12</v>
      </c>
      <c r="N129" s="188">
        <v>1</v>
      </c>
      <c r="O129" s="188">
        <v>5</v>
      </c>
    </row>
    <row r="130" spans="1:15" x14ac:dyDescent="0.25">
      <c r="A130" s="7" t="s">
        <v>1326</v>
      </c>
      <c r="B130" s="8" t="s">
        <v>1327</v>
      </c>
      <c r="C130" s="34" t="s">
        <v>1327</v>
      </c>
      <c r="D130" s="1" t="s">
        <v>314</v>
      </c>
      <c r="E130" s="35" t="s">
        <v>312</v>
      </c>
      <c r="F130" s="189"/>
      <c r="G130" s="189"/>
      <c r="H130" s="195"/>
      <c r="I130" s="189"/>
      <c r="J130" s="189"/>
      <c r="K130" s="189"/>
      <c r="L130" s="189"/>
      <c r="M130" s="189"/>
      <c r="N130" s="189"/>
      <c r="O130" s="189"/>
    </row>
    <row r="131" spans="1:15" x14ac:dyDescent="0.25">
      <c r="A131" s="7">
        <v>117</v>
      </c>
      <c r="B131" s="8" t="s">
        <v>316</v>
      </c>
      <c r="C131" s="34" t="s">
        <v>816</v>
      </c>
      <c r="D131" s="1" t="s">
        <v>314</v>
      </c>
      <c r="E131" s="35" t="s">
        <v>312</v>
      </c>
      <c r="F131" s="36">
        <v>3</v>
      </c>
      <c r="G131" s="36">
        <v>2</v>
      </c>
      <c r="H131" s="37">
        <v>10</v>
      </c>
      <c r="I131" s="36">
        <v>0</v>
      </c>
      <c r="J131" s="36">
        <v>0</v>
      </c>
      <c r="K131" s="36">
        <v>15</v>
      </c>
      <c r="L131" s="36">
        <v>1</v>
      </c>
      <c r="M131" s="36">
        <v>0</v>
      </c>
      <c r="N131" s="36">
        <v>1</v>
      </c>
      <c r="O131" s="36"/>
    </row>
    <row r="132" spans="1:15" x14ac:dyDescent="0.25">
      <c r="A132" s="7">
        <v>118</v>
      </c>
      <c r="B132" s="8" t="s">
        <v>927</v>
      </c>
      <c r="C132" s="34" t="s">
        <v>817</v>
      </c>
      <c r="D132" s="1" t="s">
        <v>319</v>
      </c>
      <c r="E132" s="35" t="s">
        <v>312</v>
      </c>
      <c r="F132" s="36">
        <v>3</v>
      </c>
      <c r="G132" s="36">
        <v>2</v>
      </c>
      <c r="H132" s="37">
        <v>10</v>
      </c>
      <c r="I132" s="36">
        <v>0</v>
      </c>
      <c r="J132" s="36">
        <v>0</v>
      </c>
      <c r="K132" s="36">
        <v>15</v>
      </c>
      <c r="L132" s="36">
        <v>1</v>
      </c>
      <c r="M132" s="36">
        <v>0</v>
      </c>
      <c r="N132" s="36">
        <v>1</v>
      </c>
      <c r="O132" s="36"/>
    </row>
    <row r="133" spans="1:15" x14ac:dyDescent="0.25">
      <c r="A133" s="7">
        <v>119</v>
      </c>
      <c r="B133" s="8" t="s">
        <v>322</v>
      </c>
      <c r="C133" s="34" t="s">
        <v>818</v>
      </c>
      <c r="D133" s="1" t="s">
        <v>323</v>
      </c>
      <c r="E133" s="35" t="s">
        <v>321</v>
      </c>
      <c r="F133" s="188">
        <v>12</v>
      </c>
      <c r="G133" s="188">
        <v>7</v>
      </c>
      <c r="H133" s="194">
        <v>12</v>
      </c>
      <c r="I133" s="188">
        <v>3</v>
      </c>
      <c r="J133" s="188">
        <v>0</v>
      </c>
      <c r="K133" s="188">
        <v>31</v>
      </c>
      <c r="L133" s="188">
        <v>1</v>
      </c>
      <c r="M133" s="188">
        <v>15</v>
      </c>
      <c r="N133" s="188">
        <v>2</v>
      </c>
      <c r="O133" s="188">
        <v>8</v>
      </c>
    </row>
    <row r="134" spans="1:15" x14ac:dyDescent="0.25">
      <c r="A134" s="7" t="s">
        <v>1328</v>
      </c>
      <c r="B134" s="8" t="s">
        <v>1329</v>
      </c>
      <c r="C134" s="34" t="s">
        <v>818</v>
      </c>
      <c r="D134" s="158" t="s">
        <v>323</v>
      </c>
      <c r="E134" s="35" t="s">
        <v>321</v>
      </c>
      <c r="F134" s="189"/>
      <c r="G134" s="189"/>
      <c r="H134" s="195"/>
      <c r="I134" s="189"/>
      <c r="J134" s="189"/>
      <c r="K134" s="189"/>
      <c r="L134" s="189"/>
      <c r="M134" s="189"/>
      <c r="N134" s="189"/>
      <c r="O134" s="189"/>
    </row>
    <row r="135" spans="1:15" x14ac:dyDescent="0.25">
      <c r="A135" s="7">
        <v>120</v>
      </c>
      <c r="B135" s="8" t="s">
        <v>695</v>
      </c>
      <c r="C135" s="34" t="s">
        <v>819</v>
      </c>
      <c r="D135" s="1" t="s">
        <v>323</v>
      </c>
      <c r="E135" s="35" t="s">
        <v>321</v>
      </c>
      <c r="F135" s="36">
        <v>3</v>
      </c>
      <c r="G135" s="36">
        <v>2</v>
      </c>
      <c r="H135" s="37">
        <v>9</v>
      </c>
      <c r="I135" s="36">
        <v>0</v>
      </c>
      <c r="J135" s="36">
        <v>0</v>
      </c>
      <c r="K135" s="36">
        <v>14</v>
      </c>
      <c r="L135" s="36">
        <v>1</v>
      </c>
      <c r="M135" s="36">
        <v>0</v>
      </c>
      <c r="N135" s="36">
        <v>1</v>
      </c>
      <c r="O135" s="36"/>
    </row>
    <row r="136" spans="1:15" x14ac:dyDescent="0.25">
      <c r="A136" s="7">
        <v>121</v>
      </c>
      <c r="B136" s="8" t="s">
        <v>327</v>
      </c>
      <c r="C136" s="34" t="s">
        <v>820</v>
      </c>
      <c r="D136" s="1" t="s">
        <v>328</v>
      </c>
      <c r="E136" s="35" t="s">
        <v>321</v>
      </c>
      <c r="F136" s="36">
        <v>4</v>
      </c>
      <c r="G136" s="36">
        <v>3</v>
      </c>
      <c r="H136" s="37">
        <v>10</v>
      </c>
      <c r="I136" s="36">
        <v>6</v>
      </c>
      <c r="J136" s="36">
        <v>0</v>
      </c>
      <c r="K136" s="36">
        <v>17</v>
      </c>
      <c r="L136" s="36">
        <v>1</v>
      </c>
      <c r="M136" s="36">
        <v>0</v>
      </c>
      <c r="N136" s="36">
        <v>1</v>
      </c>
      <c r="O136" s="36"/>
    </row>
    <row r="137" spans="1:15" x14ac:dyDescent="0.25">
      <c r="A137" s="7">
        <v>123</v>
      </c>
      <c r="B137" s="8" t="s">
        <v>696</v>
      </c>
      <c r="C137" s="34" t="s">
        <v>821</v>
      </c>
      <c r="D137" s="1" t="s">
        <v>331</v>
      </c>
      <c r="E137" s="35" t="s">
        <v>48</v>
      </c>
      <c r="F137" s="36">
        <v>3</v>
      </c>
      <c r="G137" s="36">
        <v>2</v>
      </c>
      <c r="H137" s="37">
        <v>9</v>
      </c>
      <c r="I137" s="36">
        <v>0</v>
      </c>
      <c r="J137" s="36">
        <v>0</v>
      </c>
      <c r="K137" s="36">
        <v>14</v>
      </c>
      <c r="L137" s="36">
        <v>1</v>
      </c>
      <c r="M137" s="36">
        <v>0</v>
      </c>
      <c r="N137" s="36">
        <v>1</v>
      </c>
      <c r="O137" s="36"/>
    </row>
    <row r="138" spans="1:15" x14ac:dyDescent="0.25">
      <c r="A138" s="7">
        <v>124</v>
      </c>
      <c r="B138" s="8" t="s">
        <v>333</v>
      </c>
      <c r="C138" s="34" t="s">
        <v>822</v>
      </c>
      <c r="D138" s="1" t="s">
        <v>334</v>
      </c>
      <c r="E138" s="35" t="s">
        <v>321</v>
      </c>
      <c r="F138" s="36">
        <v>3</v>
      </c>
      <c r="G138" s="36">
        <v>2</v>
      </c>
      <c r="H138" s="37">
        <v>9</v>
      </c>
      <c r="I138" s="36">
        <v>0</v>
      </c>
      <c r="J138" s="36">
        <v>0</v>
      </c>
      <c r="K138" s="36">
        <v>14</v>
      </c>
      <c r="L138" s="36">
        <v>1</v>
      </c>
      <c r="M138" s="36">
        <v>0</v>
      </c>
      <c r="N138" s="36">
        <v>1</v>
      </c>
      <c r="O138" s="36"/>
    </row>
    <row r="139" spans="1:15" x14ac:dyDescent="0.25">
      <c r="A139" s="7">
        <v>125</v>
      </c>
      <c r="B139" s="8" t="s">
        <v>337</v>
      </c>
      <c r="C139" s="34" t="s">
        <v>823</v>
      </c>
      <c r="D139" s="1" t="s">
        <v>338</v>
      </c>
      <c r="E139" s="35" t="s">
        <v>660</v>
      </c>
      <c r="F139" s="36">
        <v>3</v>
      </c>
      <c r="G139" s="36">
        <v>2</v>
      </c>
      <c r="H139" s="37">
        <v>9</v>
      </c>
      <c r="I139" s="36">
        <v>4</v>
      </c>
      <c r="J139" s="36">
        <v>0</v>
      </c>
      <c r="K139" s="36">
        <v>14</v>
      </c>
      <c r="L139" s="36">
        <v>1</v>
      </c>
      <c r="M139" s="36">
        <v>0</v>
      </c>
      <c r="N139" s="36">
        <v>1</v>
      </c>
      <c r="O139" s="36"/>
    </row>
    <row r="140" spans="1:15" x14ac:dyDescent="0.25">
      <c r="A140" s="7">
        <v>126</v>
      </c>
      <c r="B140" s="8" t="s">
        <v>339</v>
      </c>
      <c r="C140" s="34" t="s">
        <v>824</v>
      </c>
      <c r="D140" s="1" t="s">
        <v>340</v>
      </c>
      <c r="E140" s="35" t="s">
        <v>660</v>
      </c>
      <c r="F140" s="36">
        <v>3</v>
      </c>
      <c r="G140" s="36">
        <v>2</v>
      </c>
      <c r="H140" s="37">
        <v>9</v>
      </c>
      <c r="I140" s="36">
        <v>0</v>
      </c>
      <c r="J140" s="36">
        <v>0</v>
      </c>
      <c r="K140" s="36">
        <v>14</v>
      </c>
      <c r="L140" s="36">
        <v>1</v>
      </c>
      <c r="M140" s="36">
        <v>0</v>
      </c>
      <c r="N140" s="36">
        <v>1</v>
      </c>
      <c r="O140" s="36"/>
    </row>
    <row r="141" spans="1:15" x14ac:dyDescent="0.25">
      <c r="A141" s="7">
        <v>127</v>
      </c>
      <c r="B141" s="8" t="s">
        <v>342</v>
      </c>
      <c r="C141" s="34" t="s">
        <v>825</v>
      </c>
      <c r="D141" s="1" t="s">
        <v>343</v>
      </c>
      <c r="E141" s="35" t="s">
        <v>660</v>
      </c>
      <c r="F141" s="188">
        <v>12</v>
      </c>
      <c r="G141" s="188">
        <v>7</v>
      </c>
      <c r="H141" s="194">
        <v>10</v>
      </c>
      <c r="I141" s="188">
        <v>0</v>
      </c>
      <c r="J141" s="188">
        <v>0</v>
      </c>
      <c r="K141" s="188">
        <v>29</v>
      </c>
      <c r="L141" s="188">
        <v>1</v>
      </c>
      <c r="M141" s="188">
        <v>15</v>
      </c>
      <c r="N141" s="188">
        <v>1</v>
      </c>
      <c r="O141" s="188">
        <v>4</v>
      </c>
    </row>
    <row r="142" spans="1:15" x14ac:dyDescent="0.25">
      <c r="A142" s="7" t="s">
        <v>1330</v>
      </c>
      <c r="B142" s="8" t="s">
        <v>1331</v>
      </c>
      <c r="C142" s="34" t="s">
        <v>1379</v>
      </c>
      <c r="D142" s="1" t="s">
        <v>343</v>
      </c>
      <c r="E142" s="35" t="s">
        <v>660</v>
      </c>
      <c r="F142" s="190"/>
      <c r="G142" s="190"/>
      <c r="H142" s="199"/>
      <c r="I142" s="190"/>
      <c r="J142" s="190"/>
      <c r="K142" s="190"/>
      <c r="L142" s="190"/>
      <c r="M142" s="190"/>
      <c r="N142" s="190"/>
      <c r="O142" s="190"/>
    </row>
    <row r="143" spans="1:15" x14ac:dyDescent="0.25">
      <c r="A143" s="7" t="s">
        <v>1332</v>
      </c>
      <c r="B143" s="8" t="s">
        <v>1333</v>
      </c>
      <c r="C143" s="34" t="s">
        <v>1379</v>
      </c>
      <c r="D143" s="1" t="s">
        <v>343</v>
      </c>
      <c r="E143" s="35" t="s">
        <v>660</v>
      </c>
      <c r="F143" s="189"/>
      <c r="G143" s="189"/>
      <c r="H143" s="195"/>
      <c r="I143" s="189"/>
      <c r="J143" s="189"/>
      <c r="K143" s="189"/>
      <c r="L143" s="189"/>
      <c r="M143" s="189"/>
      <c r="N143" s="189"/>
      <c r="O143" s="189"/>
    </row>
    <row r="144" spans="1:15" x14ac:dyDescent="0.25">
      <c r="A144" s="7">
        <v>128</v>
      </c>
      <c r="B144" s="8" t="s">
        <v>345</v>
      </c>
      <c r="C144" s="34" t="s">
        <v>826</v>
      </c>
      <c r="D144" s="1" t="s">
        <v>338</v>
      </c>
      <c r="E144" s="35" t="s">
        <v>660</v>
      </c>
      <c r="F144" s="36">
        <v>3</v>
      </c>
      <c r="G144" s="36">
        <v>2</v>
      </c>
      <c r="H144" s="37">
        <v>8</v>
      </c>
      <c r="I144" s="36">
        <v>0</v>
      </c>
      <c r="J144" s="36">
        <v>0</v>
      </c>
      <c r="K144" s="36">
        <v>13</v>
      </c>
      <c r="L144" s="36">
        <v>1</v>
      </c>
      <c r="M144" s="36">
        <v>0</v>
      </c>
      <c r="N144" s="36">
        <v>1</v>
      </c>
      <c r="O144" s="36"/>
    </row>
    <row r="145" spans="1:15" x14ac:dyDescent="0.25">
      <c r="A145" s="7">
        <v>130</v>
      </c>
      <c r="B145" s="8" t="s">
        <v>347</v>
      </c>
      <c r="C145" s="34" t="s">
        <v>827</v>
      </c>
      <c r="D145" s="1" t="s">
        <v>343</v>
      </c>
      <c r="E145" s="35" t="s">
        <v>660</v>
      </c>
      <c r="F145" s="36">
        <v>3</v>
      </c>
      <c r="G145" s="36">
        <v>2</v>
      </c>
      <c r="H145" s="37">
        <v>8</v>
      </c>
      <c r="I145" s="36">
        <v>0</v>
      </c>
      <c r="J145" s="36">
        <v>0</v>
      </c>
      <c r="K145" s="36">
        <v>13</v>
      </c>
      <c r="L145" s="36">
        <v>1</v>
      </c>
      <c r="M145" s="36">
        <v>0</v>
      </c>
      <c r="N145" s="36">
        <v>1</v>
      </c>
      <c r="O145" s="36"/>
    </row>
    <row r="146" spans="1:15" x14ac:dyDescent="0.25">
      <c r="A146" s="7">
        <v>131</v>
      </c>
      <c r="B146" s="8" t="s">
        <v>350</v>
      </c>
      <c r="C146" s="34" t="s">
        <v>352</v>
      </c>
      <c r="D146" s="1" t="s">
        <v>351</v>
      </c>
      <c r="E146" s="35" t="s">
        <v>349</v>
      </c>
      <c r="F146" s="36">
        <v>8</v>
      </c>
      <c r="G146" s="36">
        <v>4</v>
      </c>
      <c r="H146" s="37">
        <v>8</v>
      </c>
      <c r="I146" s="36">
        <v>0</v>
      </c>
      <c r="J146" s="36">
        <v>0</v>
      </c>
      <c r="K146" s="36">
        <v>20</v>
      </c>
      <c r="L146" s="36">
        <v>1</v>
      </c>
      <c r="M146" s="36">
        <v>0</v>
      </c>
      <c r="N146" s="36">
        <v>1</v>
      </c>
      <c r="O146" s="36"/>
    </row>
    <row r="147" spans="1:15" x14ac:dyDescent="0.25">
      <c r="A147" s="7">
        <v>132</v>
      </c>
      <c r="B147" s="8" t="s">
        <v>353</v>
      </c>
      <c r="C147" s="34" t="s">
        <v>354</v>
      </c>
      <c r="D147" s="1" t="s">
        <v>351</v>
      </c>
      <c r="E147" s="35" t="s">
        <v>349</v>
      </c>
      <c r="F147" s="188">
        <v>12</v>
      </c>
      <c r="G147" s="188">
        <v>7</v>
      </c>
      <c r="H147" s="194">
        <v>9</v>
      </c>
      <c r="I147" s="188">
        <v>0</v>
      </c>
      <c r="J147" s="192">
        <v>0</v>
      </c>
      <c r="K147" s="188">
        <v>28</v>
      </c>
      <c r="L147" s="188">
        <v>1</v>
      </c>
      <c r="M147" s="188">
        <v>20</v>
      </c>
      <c r="N147" s="188">
        <v>2</v>
      </c>
      <c r="O147" s="188">
        <v>8</v>
      </c>
    </row>
    <row r="148" spans="1:15" x14ac:dyDescent="0.25">
      <c r="A148" s="7" t="s">
        <v>1334</v>
      </c>
      <c r="B148" s="8" t="s">
        <v>1335</v>
      </c>
      <c r="C148" s="34" t="s">
        <v>1378</v>
      </c>
      <c r="D148" s="1" t="s">
        <v>351</v>
      </c>
      <c r="E148" s="35" t="s">
        <v>349</v>
      </c>
      <c r="F148" s="189"/>
      <c r="G148" s="189"/>
      <c r="H148" s="195"/>
      <c r="I148" s="189"/>
      <c r="J148" s="193"/>
      <c r="K148" s="189"/>
      <c r="L148" s="189"/>
      <c r="M148" s="189"/>
      <c r="N148" s="189"/>
      <c r="O148" s="189"/>
    </row>
    <row r="149" spans="1:15" x14ac:dyDescent="0.25">
      <c r="A149" s="7">
        <v>133</v>
      </c>
      <c r="B149" s="8" t="s">
        <v>356</v>
      </c>
      <c r="C149" s="34" t="s">
        <v>358</v>
      </c>
      <c r="D149" s="1" t="s">
        <v>357</v>
      </c>
      <c r="E149" s="35" t="s">
        <v>355</v>
      </c>
      <c r="F149" s="188">
        <v>12</v>
      </c>
      <c r="G149" s="188">
        <v>7</v>
      </c>
      <c r="H149" s="194">
        <v>9</v>
      </c>
      <c r="I149" s="188">
        <v>4</v>
      </c>
      <c r="J149" s="188">
        <v>0</v>
      </c>
      <c r="K149" s="188">
        <v>28</v>
      </c>
      <c r="L149" s="188">
        <v>1</v>
      </c>
      <c r="M149" s="188">
        <v>31</v>
      </c>
      <c r="N149" s="188">
        <v>1</v>
      </c>
      <c r="O149" s="188">
        <v>6</v>
      </c>
    </row>
    <row r="150" spans="1:15" x14ac:dyDescent="0.25">
      <c r="A150" s="7" t="s">
        <v>1336</v>
      </c>
      <c r="B150" s="8" t="s">
        <v>370</v>
      </c>
      <c r="C150" s="34" t="s">
        <v>358</v>
      </c>
      <c r="D150" s="1" t="s">
        <v>357</v>
      </c>
      <c r="E150" s="35" t="s">
        <v>355</v>
      </c>
      <c r="F150" s="190"/>
      <c r="G150" s="190"/>
      <c r="H150" s="199"/>
      <c r="I150" s="190"/>
      <c r="J150" s="190"/>
      <c r="K150" s="190"/>
      <c r="L150" s="190"/>
      <c r="M150" s="190"/>
      <c r="N150" s="190"/>
      <c r="O150" s="190"/>
    </row>
    <row r="151" spans="1:15" x14ac:dyDescent="0.25">
      <c r="A151" s="7" t="s">
        <v>1337</v>
      </c>
      <c r="B151" s="8" t="s">
        <v>1285</v>
      </c>
      <c r="C151" s="34" t="s">
        <v>358</v>
      </c>
      <c r="D151" s="1" t="s">
        <v>357</v>
      </c>
      <c r="E151" s="35" t="s">
        <v>355</v>
      </c>
      <c r="F151" s="189"/>
      <c r="G151" s="189"/>
      <c r="H151" s="195"/>
      <c r="I151" s="189"/>
      <c r="J151" s="189"/>
      <c r="K151" s="189"/>
      <c r="L151" s="189"/>
      <c r="M151" s="189"/>
      <c r="N151" s="189"/>
      <c r="O151" s="189"/>
    </row>
    <row r="152" spans="1:15" x14ac:dyDescent="0.25">
      <c r="A152" s="7">
        <v>134</v>
      </c>
      <c r="B152" s="8" t="s">
        <v>359</v>
      </c>
      <c r="C152" s="34" t="s">
        <v>828</v>
      </c>
      <c r="D152" s="1" t="s">
        <v>357</v>
      </c>
      <c r="E152" s="35" t="s">
        <v>355</v>
      </c>
      <c r="F152" s="36">
        <v>3</v>
      </c>
      <c r="G152" s="36">
        <v>2</v>
      </c>
      <c r="H152" s="37">
        <v>8</v>
      </c>
      <c r="I152" s="36">
        <v>0</v>
      </c>
      <c r="J152" s="36">
        <v>1</v>
      </c>
      <c r="K152" s="36">
        <v>13</v>
      </c>
      <c r="L152" s="36">
        <v>1</v>
      </c>
      <c r="M152" s="36">
        <v>0</v>
      </c>
      <c r="N152" s="36">
        <v>1</v>
      </c>
      <c r="O152" s="36"/>
    </row>
    <row r="153" spans="1:15" x14ac:dyDescent="0.25">
      <c r="A153" s="7">
        <v>136</v>
      </c>
      <c r="B153" s="8" t="s">
        <v>697</v>
      </c>
      <c r="C153" s="34" t="s">
        <v>363</v>
      </c>
      <c r="D153" s="1" t="s">
        <v>362</v>
      </c>
      <c r="E153" s="35" t="s">
        <v>355</v>
      </c>
      <c r="F153" s="36">
        <v>8</v>
      </c>
      <c r="G153" s="36">
        <v>4</v>
      </c>
      <c r="H153" s="37">
        <v>8</v>
      </c>
      <c r="I153" s="36">
        <v>0</v>
      </c>
      <c r="J153" s="36">
        <v>0</v>
      </c>
      <c r="K153" s="36">
        <v>20</v>
      </c>
      <c r="L153" s="36">
        <v>1</v>
      </c>
      <c r="M153" s="36">
        <v>0</v>
      </c>
      <c r="N153" s="36">
        <v>1</v>
      </c>
      <c r="O153" s="36"/>
    </row>
    <row r="154" spans="1:15" x14ac:dyDescent="0.25">
      <c r="A154" s="7">
        <v>137</v>
      </c>
      <c r="B154" s="8" t="s">
        <v>365</v>
      </c>
      <c r="C154" s="34" t="s">
        <v>367</v>
      </c>
      <c r="D154" s="1" t="s">
        <v>366</v>
      </c>
      <c r="E154" s="35" t="s">
        <v>364</v>
      </c>
      <c r="F154" s="188">
        <v>18</v>
      </c>
      <c r="G154" s="188">
        <v>12</v>
      </c>
      <c r="H154" s="194">
        <v>11</v>
      </c>
      <c r="I154" s="188">
        <v>4</v>
      </c>
      <c r="J154" s="188">
        <v>0</v>
      </c>
      <c r="K154" s="188">
        <v>41</v>
      </c>
      <c r="L154" s="188">
        <v>1</v>
      </c>
      <c r="M154" s="188">
        <v>46</v>
      </c>
      <c r="N154" s="188">
        <v>1</v>
      </c>
      <c r="O154" s="188">
        <v>18</v>
      </c>
    </row>
    <row r="155" spans="1:15" x14ac:dyDescent="0.25">
      <c r="A155" s="7" t="s">
        <v>1338</v>
      </c>
      <c r="B155" s="8" t="s">
        <v>1339</v>
      </c>
      <c r="C155" s="34" t="s">
        <v>1377</v>
      </c>
      <c r="D155" s="1" t="s">
        <v>366</v>
      </c>
      <c r="E155" s="35" t="s">
        <v>364</v>
      </c>
      <c r="F155" s="189"/>
      <c r="G155" s="189"/>
      <c r="H155" s="195"/>
      <c r="I155" s="189"/>
      <c r="J155" s="189"/>
      <c r="K155" s="189"/>
      <c r="L155" s="189"/>
      <c r="M155" s="189"/>
      <c r="N155" s="189"/>
      <c r="O155" s="189"/>
    </row>
    <row r="156" spans="1:15" x14ac:dyDescent="0.25">
      <c r="A156" s="7">
        <v>138</v>
      </c>
      <c r="B156" s="8" t="s">
        <v>698</v>
      </c>
      <c r="C156" s="34" t="s">
        <v>829</v>
      </c>
      <c r="D156" s="1" t="s">
        <v>177</v>
      </c>
      <c r="E156" s="35" t="s">
        <v>56</v>
      </c>
      <c r="F156" s="36">
        <v>3</v>
      </c>
      <c r="G156" s="36">
        <v>2</v>
      </c>
      <c r="H156" s="37">
        <v>7</v>
      </c>
      <c r="I156" s="36">
        <v>0</v>
      </c>
      <c r="J156" s="36">
        <v>0</v>
      </c>
      <c r="K156" s="36">
        <v>12</v>
      </c>
      <c r="L156" s="36">
        <v>1</v>
      </c>
      <c r="M156" s="36">
        <v>0</v>
      </c>
      <c r="N156" s="36">
        <v>1</v>
      </c>
      <c r="O156" s="36"/>
    </row>
    <row r="157" spans="1:15" x14ac:dyDescent="0.25">
      <c r="A157" s="7">
        <v>139</v>
      </c>
      <c r="B157" s="8" t="s">
        <v>370</v>
      </c>
      <c r="C157" s="34" t="s">
        <v>830</v>
      </c>
      <c r="D157" s="1" t="s">
        <v>371</v>
      </c>
      <c r="E157" s="35" t="s">
        <v>364</v>
      </c>
      <c r="F157" s="36">
        <v>4</v>
      </c>
      <c r="G157" s="36">
        <v>3</v>
      </c>
      <c r="H157" s="37">
        <v>8</v>
      </c>
      <c r="I157" s="36">
        <v>0</v>
      </c>
      <c r="J157" s="36">
        <v>0</v>
      </c>
      <c r="K157" s="36">
        <v>15</v>
      </c>
      <c r="L157" s="36">
        <v>1</v>
      </c>
      <c r="M157" s="36">
        <v>0</v>
      </c>
      <c r="N157" s="36">
        <v>1</v>
      </c>
      <c r="O157" s="36"/>
    </row>
    <row r="158" spans="1:15" x14ac:dyDescent="0.25">
      <c r="A158" s="7">
        <v>140</v>
      </c>
      <c r="B158" s="8" t="s">
        <v>373</v>
      </c>
      <c r="C158" s="34" t="s">
        <v>831</v>
      </c>
      <c r="D158" s="1" t="s">
        <v>374</v>
      </c>
      <c r="E158" s="35" t="s">
        <v>364</v>
      </c>
      <c r="F158" s="36">
        <v>3</v>
      </c>
      <c r="G158" s="36">
        <v>2</v>
      </c>
      <c r="H158" s="37">
        <v>7</v>
      </c>
      <c r="I158" s="36">
        <v>1</v>
      </c>
      <c r="J158" s="36">
        <v>0</v>
      </c>
      <c r="K158" s="36">
        <v>12</v>
      </c>
      <c r="L158" s="36">
        <v>1</v>
      </c>
      <c r="M158" s="36">
        <v>0</v>
      </c>
      <c r="N158" s="36">
        <v>1</v>
      </c>
      <c r="O158" s="36"/>
    </row>
    <row r="159" spans="1:15" x14ac:dyDescent="0.25">
      <c r="A159" s="7">
        <v>141</v>
      </c>
      <c r="B159" s="8" t="s">
        <v>376</v>
      </c>
      <c r="C159" s="34" t="s">
        <v>832</v>
      </c>
      <c r="D159" s="1" t="s">
        <v>377</v>
      </c>
      <c r="E159" s="35" t="s">
        <v>364</v>
      </c>
      <c r="F159" s="36">
        <v>8</v>
      </c>
      <c r="G159" s="36">
        <v>4</v>
      </c>
      <c r="H159" s="37">
        <v>7</v>
      </c>
      <c r="I159" s="36">
        <v>0</v>
      </c>
      <c r="J159" s="36">
        <v>0</v>
      </c>
      <c r="K159" s="36">
        <v>19</v>
      </c>
      <c r="L159" s="36">
        <v>1</v>
      </c>
      <c r="M159" s="36">
        <v>0</v>
      </c>
      <c r="N159" s="36">
        <v>1</v>
      </c>
      <c r="O159" s="36"/>
    </row>
    <row r="160" spans="1:15" x14ac:dyDescent="0.25">
      <c r="A160" s="7">
        <v>142</v>
      </c>
      <c r="B160" s="8" t="s">
        <v>379</v>
      </c>
      <c r="C160" s="34" t="s">
        <v>833</v>
      </c>
      <c r="D160" s="1" t="s">
        <v>380</v>
      </c>
      <c r="E160" s="35" t="s">
        <v>364</v>
      </c>
      <c r="F160" s="36">
        <v>8</v>
      </c>
      <c r="G160" s="36">
        <v>4</v>
      </c>
      <c r="H160" s="37">
        <v>7</v>
      </c>
      <c r="I160" s="36">
        <v>5</v>
      </c>
      <c r="J160" s="36">
        <v>0</v>
      </c>
      <c r="K160" s="36">
        <v>19</v>
      </c>
      <c r="L160" s="36">
        <v>1</v>
      </c>
      <c r="M160" s="36">
        <v>0</v>
      </c>
      <c r="N160" s="36">
        <v>1</v>
      </c>
      <c r="O160" s="36"/>
    </row>
    <row r="161" spans="1:15" x14ac:dyDescent="0.25">
      <c r="A161" s="7">
        <v>143</v>
      </c>
      <c r="B161" s="8" t="s">
        <v>382</v>
      </c>
      <c r="C161" s="34" t="s">
        <v>834</v>
      </c>
      <c r="D161" s="1" t="s">
        <v>383</v>
      </c>
      <c r="E161" s="35" t="s">
        <v>364</v>
      </c>
      <c r="F161" s="36">
        <v>8</v>
      </c>
      <c r="G161" s="36">
        <v>4</v>
      </c>
      <c r="H161" s="37">
        <v>7</v>
      </c>
      <c r="I161" s="36">
        <v>3</v>
      </c>
      <c r="J161" s="36">
        <v>0</v>
      </c>
      <c r="K161" s="36">
        <v>19</v>
      </c>
      <c r="L161" s="36">
        <v>1</v>
      </c>
      <c r="M161" s="36">
        <v>0</v>
      </c>
      <c r="N161" s="36">
        <v>1</v>
      </c>
      <c r="O161" s="36"/>
    </row>
    <row r="162" spans="1:15" x14ac:dyDescent="0.25">
      <c r="A162" s="7">
        <v>144</v>
      </c>
      <c r="B162" s="8" t="s">
        <v>385</v>
      </c>
      <c r="C162" s="34" t="s">
        <v>835</v>
      </c>
      <c r="D162" s="1" t="s">
        <v>386</v>
      </c>
      <c r="E162" s="35" t="s">
        <v>364</v>
      </c>
      <c r="F162" s="36">
        <v>8</v>
      </c>
      <c r="G162" s="36">
        <v>4</v>
      </c>
      <c r="H162" s="37">
        <v>7</v>
      </c>
      <c r="I162" s="36">
        <v>2</v>
      </c>
      <c r="J162" s="36">
        <v>0</v>
      </c>
      <c r="K162" s="36">
        <v>19</v>
      </c>
      <c r="L162" s="36">
        <v>1</v>
      </c>
      <c r="M162" s="36">
        <v>0</v>
      </c>
      <c r="N162" s="36">
        <v>1</v>
      </c>
      <c r="O162" s="36"/>
    </row>
    <row r="163" spans="1:15" x14ac:dyDescent="0.25">
      <c r="A163" s="7">
        <v>145</v>
      </c>
      <c r="B163" s="8" t="s">
        <v>388</v>
      </c>
      <c r="C163" s="34" t="s">
        <v>836</v>
      </c>
      <c r="D163" s="1" t="s">
        <v>389</v>
      </c>
      <c r="E163" s="35" t="s">
        <v>364</v>
      </c>
      <c r="F163" s="36">
        <v>3</v>
      </c>
      <c r="G163" s="36">
        <v>2</v>
      </c>
      <c r="H163" s="37">
        <v>6</v>
      </c>
      <c r="I163" s="36">
        <v>0</v>
      </c>
      <c r="J163" s="36">
        <v>0</v>
      </c>
      <c r="K163" s="36">
        <v>11</v>
      </c>
      <c r="L163" s="36">
        <v>1</v>
      </c>
      <c r="M163" s="36">
        <v>0</v>
      </c>
      <c r="N163" s="36">
        <v>1</v>
      </c>
      <c r="O163" s="36"/>
    </row>
    <row r="164" spans="1:15" x14ac:dyDescent="0.25">
      <c r="A164" s="7">
        <v>146</v>
      </c>
      <c r="B164" s="8" t="s">
        <v>699</v>
      </c>
      <c r="C164" s="34" t="s">
        <v>837</v>
      </c>
      <c r="D164" s="1" t="s">
        <v>392</v>
      </c>
      <c r="E164" s="35" t="s">
        <v>364</v>
      </c>
      <c r="F164" s="36">
        <v>4</v>
      </c>
      <c r="G164" s="36">
        <v>3</v>
      </c>
      <c r="H164" s="37">
        <v>6</v>
      </c>
      <c r="I164" s="36">
        <v>0</v>
      </c>
      <c r="J164" s="36">
        <v>0</v>
      </c>
      <c r="K164" s="36">
        <v>13</v>
      </c>
      <c r="L164" s="36">
        <v>1</v>
      </c>
      <c r="M164" s="36">
        <v>0</v>
      </c>
      <c r="N164" s="36">
        <v>1</v>
      </c>
      <c r="O164" s="36"/>
    </row>
    <row r="165" spans="1:15" x14ac:dyDescent="0.25">
      <c r="A165" s="7">
        <v>147</v>
      </c>
      <c r="B165" s="8" t="s">
        <v>700</v>
      </c>
      <c r="C165" s="34" t="s">
        <v>838</v>
      </c>
      <c r="D165" s="1" t="s">
        <v>392</v>
      </c>
      <c r="E165" s="35" t="s">
        <v>364</v>
      </c>
      <c r="F165" s="36">
        <v>3</v>
      </c>
      <c r="G165" s="36">
        <v>2</v>
      </c>
      <c r="H165" s="37">
        <v>6</v>
      </c>
      <c r="I165" s="36">
        <v>0</v>
      </c>
      <c r="J165" s="36">
        <v>0</v>
      </c>
      <c r="K165" s="36">
        <v>11</v>
      </c>
      <c r="L165" s="36">
        <v>1</v>
      </c>
      <c r="M165" s="36">
        <v>0</v>
      </c>
      <c r="N165" s="36">
        <v>1</v>
      </c>
      <c r="O165" s="36"/>
    </row>
    <row r="166" spans="1:15" x14ac:dyDescent="0.25">
      <c r="A166" s="7">
        <v>148</v>
      </c>
      <c r="B166" s="8" t="s">
        <v>396</v>
      </c>
      <c r="C166" s="34" t="s">
        <v>398</v>
      </c>
      <c r="D166" s="1" t="s">
        <v>397</v>
      </c>
      <c r="E166" s="35" t="s">
        <v>364</v>
      </c>
      <c r="F166" s="36">
        <v>3</v>
      </c>
      <c r="G166" s="36">
        <v>2</v>
      </c>
      <c r="H166" s="37">
        <v>6</v>
      </c>
      <c r="I166" s="36">
        <v>4</v>
      </c>
      <c r="J166" s="36">
        <v>0</v>
      </c>
      <c r="K166" s="36">
        <v>11</v>
      </c>
      <c r="L166" s="36">
        <v>1</v>
      </c>
      <c r="M166" s="36">
        <v>0</v>
      </c>
      <c r="N166" s="36">
        <v>1</v>
      </c>
      <c r="O166" s="36"/>
    </row>
    <row r="167" spans="1:15" x14ac:dyDescent="0.25">
      <c r="A167" s="7">
        <v>149</v>
      </c>
      <c r="B167" s="8" t="s">
        <v>701</v>
      </c>
      <c r="C167" s="34" t="s">
        <v>839</v>
      </c>
      <c r="D167" s="1" t="s">
        <v>400</v>
      </c>
      <c r="E167" s="35" t="s">
        <v>399</v>
      </c>
      <c r="F167" s="188">
        <v>8</v>
      </c>
      <c r="G167" s="188">
        <v>4</v>
      </c>
      <c r="H167" s="194">
        <v>7</v>
      </c>
      <c r="I167" s="188">
        <v>0</v>
      </c>
      <c r="J167" s="188">
        <v>0</v>
      </c>
      <c r="K167" s="188">
        <v>19</v>
      </c>
      <c r="L167" s="188">
        <v>1</v>
      </c>
      <c r="M167" s="188">
        <v>10</v>
      </c>
      <c r="N167" s="188">
        <v>1</v>
      </c>
      <c r="O167" s="188">
        <v>2</v>
      </c>
    </row>
    <row r="168" spans="1:15" x14ac:dyDescent="0.25">
      <c r="A168" s="7" t="s">
        <v>1340</v>
      </c>
      <c r="B168" s="8" t="s">
        <v>1341</v>
      </c>
      <c r="C168" s="34" t="s">
        <v>1376</v>
      </c>
      <c r="D168" s="1" t="s">
        <v>400</v>
      </c>
      <c r="E168" s="35" t="s">
        <v>399</v>
      </c>
      <c r="F168" s="189"/>
      <c r="G168" s="189"/>
      <c r="H168" s="195"/>
      <c r="I168" s="189"/>
      <c r="J168" s="189"/>
      <c r="K168" s="189"/>
      <c r="L168" s="189"/>
      <c r="M168" s="189"/>
      <c r="N168" s="189"/>
      <c r="O168" s="189"/>
    </row>
    <row r="169" spans="1:15" x14ac:dyDescent="0.25">
      <c r="A169" s="7">
        <v>150</v>
      </c>
      <c r="B169" s="8" t="s">
        <v>402</v>
      </c>
      <c r="C169" s="34" t="s">
        <v>840</v>
      </c>
      <c r="D169" s="1" t="s">
        <v>403</v>
      </c>
      <c r="E169" s="35" t="s">
        <v>399</v>
      </c>
      <c r="F169" s="36">
        <v>3</v>
      </c>
      <c r="G169" s="36">
        <v>2</v>
      </c>
      <c r="H169" s="37">
        <v>1</v>
      </c>
      <c r="I169" s="36">
        <v>0</v>
      </c>
      <c r="J169" s="36">
        <v>0</v>
      </c>
      <c r="K169" s="36">
        <v>6</v>
      </c>
      <c r="L169" s="36">
        <v>1</v>
      </c>
      <c r="M169" s="36">
        <v>0</v>
      </c>
      <c r="N169" s="36">
        <v>1</v>
      </c>
      <c r="O169" s="36"/>
    </row>
    <row r="170" spans="1:15" x14ac:dyDescent="0.25">
      <c r="A170" s="7">
        <v>151</v>
      </c>
      <c r="B170" s="8" t="s">
        <v>702</v>
      </c>
      <c r="C170" s="34" t="s">
        <v>407</v>
      </c>
      <c r="D170" s="1" t="s">
        <v>406</v>
      </c>
      <c r="E170" s="35" t="s">
        <v>48</v>
      </c>
      <c r="F170" s="36">
        <v>3</v>
      </c>
      <c r="G170" s="36">
        <v>2</v>
      </c>
      <c r="H170" s="37">
        <v>6</v>
      </c>
      <c r="I170" s="36">
        <v>8</v>
      </c>
      <c r="J170" s="36">
        <v>0</v>
      </c>
      <c r="K170" s="36">
        <v>11</v>
      </c>
      <c r="L170" s="36">
        <v>1</v>
      </c>
      <c r="M170" s="36">
        <v>0</v>
      </c>
      <c r="N170" s="36">
        <v>1</v>
      </c>
      <c r="O170" s="36"/>
    </row>
    <row r="171" spans="1:15" x14ac:dyDescent="0.25">
      <c r="A171" s="7">
        <v>152</v>
      </c>
      <c r="B171" s="8" t="s">
        <v>408</v>
      </c>
      <c r="C171" s="34" t="s">
        <v>841</v>
      </c>
      <c r="D171" s="1" t="s">
        <v>409</v>
      </c>
      <c r="E171" s="35" t="s">
        <v>399</v>
      </c>
      <c r="F171" s="36">
        <v>3</v>
      </c>
      <c r="G171" s="36">
        <v>2</v>
      </c>
      <c r="H171" s="37">
        <v>6</v>
      </c>
      <c r="I171" s="36">
        <v>0</v>
      </c>
      <c r="J171" s="36">
        <v>0</v>
      </c>
      <c r="K171" s="36">
        <v>11</v>
      </c>
      <c r="L171" s="36">
        <v>1</v>
      </c>
      <c r="M171" s="36">
        <v>0</v>
      </c>
      <c r="N171" s="36">
        <v>1</v>
      </c>
      <c r="O171" s="36"/>
    </row>
    <row r="172" spans="1:15" x14ac:dyDescent="0.25">
      <c r="A172" s="7">
        <v>153</v>
      </c>
      <c r="B172" s="8" t="s">
        <v>703</v>
      </c>
      <c r="C172" s="34" t="s">
        <v>842</v>
      </c>
      <c r="D172" s="1" t="s">
        <v>413</v>
      </c>
      <c r="E172" s="35" t="s">
        <v>411</v>
      </c>
      <c r="F172" s="36">
        <v>8</v>
      </c>
      <c r="G172" s="36">
        <v>4</v>
      </c>
      <c r="H172" s="37">
        <v>4</v>
      </c>
      <c r="I172" s="36">
        <v>1</v>
      </c>
      <c r="J172" s="36">
        <v>0</v>
      </c>
      <c r="K172" s="36">
        <v>16</v>
      </c>
      <c r="L172" s="36">
        <v>1</v>
      </c>
      <c r="M172" s="36">
        <v>0</v>
      </c>
      <c r="N172" s="36">
        <v>1</v>
      </c>
      <c r="O172" s="36"/>
    </row>
    <row r="173" spans="1:15" x14ac:dyDescent="0.25">
      <c r="A173" s="7">
        <v>154</v>
      </c>
      <c r="B173" s="8" t="s">
        <v>415</v>
      </c>
      <c r="C173" s="34" t="s">
        <v>416</v>
      </c>
      <c r="D173" s="1" t="s">
        <v>413</v>
      </c>
      <c r="E173" s="35" t="s">
        <v>411</v>
      </c>
      <c r="F173" s="188">
        <v>12</v>
      </c>
      <c r="G173" s="188">
        <v>7</v>
      </c>
      <c r="H173" s="194">
        <v>8</v>
      </c>
      <c r="I173" s="188">
        <v>1</v>
      </c>
      <c r="J173" s="188">
        <v>0</v>
      </c>
      <c r="K173" s="188">
        <v>27</v>
      </c>
      <c r="L173" s="188">
        <v>1</v>
      </c>
      <c r="M173" s="188">
        <v>12</v>
      </c>
      <c r="N173" s="188">
        <v>1</v>
      </c>
      <c r="O173" s="188">
        <v>7</v>
      </c>
    </row>
    <row r="174" spans="1:15" x14ac:dyDescent="0.25">
      <c r="A174" s="7" t="s">
        <v>1343</v>
      </c>
      <c r="B174" s="8" t="s">
        <v>1285</v>
      </c>
      <c r="C174" s="34" t="s">
        <v>416</v>
      </c>
      <c r="D174" s="1" t="s">
        <v>413</v>
      </c>
      <c r="E174" s="35" t="s">
        <v>411</v>
      </c>
      <c r="F174" s="189"/>
      <c r="G174" s="189"/>
      <c r="H174" s="195"/>
      <c r="I174" s="189"/>
      <c r="J174" s="189"/>
      <c r="K174" s="189"/>
      <c r="L174" s="189"/>
      <c r="M174" s="189"/>
      <c r="N174" s="189"/>
      <c r="O174" s="189"/>
    </row>
    <row r="175" spans="1:15" x14ac:dyDescent="0.25">
      <c r="A175" s="7">
        <v>155</v>
      </c>
      <c r="B175" s="8" t="s">
        <v>402</v>
      </c>
      <c r="C175" s="34" t="s">
        <v>843</v>
      </c>
      <c r="D175" s="1" t="s">
        <v>417</v>
      </c>
      <c r="E175" s="35" t="s">
        <v>411</v>
      </c>
      <c r="F175" s="36">
        <v>3</v>
      </c>
      <c r="G175" s="36">
        <v>2</v>
      </c>
      <c r="H175" s="37">
        <v>5</v>
      </c>
      <c r="I175" s="36">
        <v>1</v>
      </c>
      <c r="J175" s="36">
        <v>0</v>
      </c>
      <c r="K175" s="36">
        <v>10</v>
      </c>
      <c r="L175" s="36">
        <v>1</v>
      </c>
      <c r="M175" s="36">
        <v>0</v>
      </c>
      <c r="N175" s="36">
        <v>1</v>
      </c>
      <c r="O175" s="36"/>
    </row>
    <row r="176" spans="1:15" x14ac:dyDescent="0.25">
      <c r="A176" s="7">
        <v>156</v>
      </c>
      <c r="B176" s="8" t="s">
        <v>419</v>
      </c>
      <c r="C176" s="34" t="s">
        <v>844</v>
      </c>
      <c r="D176" s="1" t="s">
        <v>420</v>
      </c>
      <c r="E176" s="35" t="s">
        <v>411</v>
      </c>
      <c r="F176" s="36">
        <v>8</v>
      </c>
      <c r="G176" s="36">
        <v>4</v>
      </c>
      <c r="H176" s="37">
        <v>6</v>
      </c>
      <c r="I176" s="36">
        <v>6</v>
      </c>
      <c r="J176" s="36">
        <v>0</v>
      </c>
      <c r="K176" s="36">
        <v>18</v>
      </c>
      <c r="L176" s="36">
        <v>1</v>
      </c>
      <c r="M176" s="36">
        <v>0</v>
      </c>
      <c r="N176" s="36">
        <v>1</v>
      </c>
      <c r="O176" s="36"/>
    </row>
    <row r="177" spans="1:15" x14ac:dyDescent="0.25">
      <c r="A177" s="7">
        <v>157</v>
      </c>
      <c r="B177" s="8" t="s">
        <v>704</v>
      </c>
      <c r="C177" s="34" t="s">
        <v>844</v>
      </c>
      <c r="D177" s="1" t="s">
        <v>420</v>
      </c>
      <c r="E177" s="35" t="s">
        <v>411</v>
      </c>
      <c r="F177" s="36">
        <v>3</v>
      </c>
      <c r="G177" s="36">
        <v>2</v>
      </c>
      <c r="H177" s="37">
        <v>5</v>
      </c>
      <c r="I177" s="36">
        <v>3</v>
      </c>
      <c r="J177" s="36">
        <v>0</v>
      </c>
      <c r="K177" s="36">
        <v>10</v>
      </c>
      <c r="L177" s="36">
        <v>1</v>
      </c>
      <c r="M177" s="36">
        <v>0</v>
      </c>
      <c r="N177" s="40">
        <v>1</v>
      </c>
      <c r="O177" s="40"/>
    </row>
    <row r="178" spans="1:15" x14ac:dyDescent="0.25">
      <c r="A178" s="7">
        <v>158</v>
      </c>
      <c r="B178" s="8" t="s">
        <v>425</v>
      </c>
      <c r="C178" s="34" t="s">
        <v>427</v>
      </c>
      <c r="D178" s="1" t="s">
        <v>426</v>
      </c>
      <c r="E178" s="35" t="s">
        <v>424</v>
      </c>
      <c r="F178" s="188">
        <v>18</v>
      </c>
      <c r="G178" s="188">
        <v>12</v>
      </c>
      <c r="H178" s="194">
        <v>9</v>
      </c>
      <c r="I178" s="188">
        <v>1</v>
      </c>
      <c r="J178" s="188">
        <v>0</v>
      </c>
      <c r="K178" s="188">
        <v>39</v>
      </c>
      <c r="L178" s="188">
        <v>1</v>
      </c>
      <c r="M178" s="200">
        <v>47</v>
      </c>
      <c r="N178" s="191">
        <v>1</v>
      </c>
      <c r="O178" s="191">
        <v>22</v>
      </c>
    </row>
    <row r="179" spans="1:15" x14ac:dyDescent="0.25">
      <c r="A179" s="7" t="s">
        <v>1344</v>
      </c>
      <c r="B179" s="8" t="s">
        <v>1345</v>
      </c>
      <c r="C179" s="34" t="s">
        <v>427</v>
      </c>
      <c r="D179" s="1" t="s">
        <v>426</v>
      </c>
      <c r="E179" s="35" t="s">
        <v>424</v>
      </c>
      <c r="F179" s="190"/>
      <c r="G179" s="190"/>
      <c r="H179" s="199"/>
      <c r="I179" s="190"/>
      <c r="J179" s="190"/>
      <c r="K179" s="190"/>
      <c r="L179" s="190"/>
      <c r="M179" s="201"/>
      <c r="N179" s="191"/>
      <c r="O179" s="191"/>
    </row>
    <row r="180" spans="1:15" x14ac:dyDescent="0.25">
      <c r="A180" s="7" t="s">
        <v>1346</v>
      </c>
      <c r="B180" s="8" t="s">
        <v>1347</v>
      </c>
      <c r="C180" s="34" t="s">
        <v>427</v>
      </c>
      <c r="D180" s="1" t="s">
        <v>426</v>
      </c>
      <c r="E180" s="35" t="s">
        <v>424</v>
      </c>
      <c r="F180" s="190"/>
      <c r="G180" s="190"/>
      <c r="H180" s="199"/>
      <c r="I180" s="190"/>
      <c r="J180" s="190"/>
      <c r="K180" s="190"/>
      <c r="L180" s="190"/>
      <c r="M180" s="201"/>
      <c r="N180" s="191"/>
      <c r="O180" s="191"/>
    </row>
    <row r="181" spans="1:15" x14ac:dyDescent="0.25">
      <c r="A181" s="7" t="s">
        <v>1348</v>
      </c>
      <c r="B181" s="8" t="s">
        <v>1349</v>
      </c>
      <c r="C181" s="34" t="s">
        <v>427</v>
      </c>
      <c r="D181" s="1" t="s">
        <v>426</v>
      </c>
      <c r="E181" s="35" t="s">
        <v>424</v>
      </c>
      <c r="F181" s="189"/>
      <c r="G181" s="189"/>
      <c r="H181" s="195"/>
      <c r="I181" s="189"/>
      <c r="J181" s="189"/>
      <c r="K181" s="189"/>
      <c r="L181" s="189"/>
      <c r="M181" s="202"/>
      <c r="N181" s="191"/>
      <c r="O181" s="191"/>
    </row>
    <row r="182" spans="1:15" x14ac:dyDescent="0.25">
      <c r="A182" s="7" t="s">
        <v>1350</v>
      </c>
      <c r="B182" s="8" t="s">
        <v>1351</v>
      </c>
      <c r="C182" s="34" t="s">
        <v>427</v>
      </c>
      <c r="D182" s="1" t="s">
        <v>426</v>
      </c>
      <c r="E182" s="35" t="s">
        <v>424</v>
      </c>
      <c r="F182" s="36"/>
      <c r="G182" s="36"/>
      <c r="H182" s="37"/>
      <c r="I182" s="36"/>
      <c r="J182" s="36"/>
      <c r="K182" s="36"/>
      <c r="L182" s="36"/>
      <c r="M182" s="36"/>
      <c r="N182" s="157"/>
      <c r="O182" s="157"/>
    </row>
    <row r="183" spans="1:15" x14ac:dyDescent="0.25">
      <c r="A183" s="7">
        <v>159</v>
      </c>
      <c r="B183" s="8" t="s">
        <v>705</v>
      </c>
      <c r="C183" s="34" t="s">
        <v>429</v>
      </c>
      <c r="D183" s="1" t="s">
        <v>426</v>
      </c>
      <c r="E183" s="35" t="s">
        <v>424</v>
      </c>
      <c r="F183" s="36">
        <v>3</v>
      </c>
      <c r="G183" s="36">
        <v>2</v>
      </c>
      <c r="H183" s="37">
        <v>5</v>
      </c>
      <c r="I183" s="36">
        <v>1</v>
      </c>
      <c r="J183" s="36">
        <v>0</v>
      </c>
      <c r="K183" s="36">
        <v>10</v>
      </c>
      <c r="L183" s="36">
        <v>1</v>
      </c>
      <c r="M183" s="36">
        <v>0</v>
      </c>
      <c r="N183" s="36">
        <v>1</v>
      </c>
      <c r="O183" s="36"/>
    </row>
    <row r="184" spans="1:15" x14ac:dyDescent="0.25">
      <c r="A184" s="7">
        <v>160</v>
      </c>
      <c r="B184" s="8" t="s">
        <v>430</v>
      </c>
      <c r="C184" s="34" t="s">
        <v>845</v>
      </c>
      <c r="D184" s="1" t="s">
        <v>431</v>
      </c>
      <c r="E184" s="35" t="s">
        <v>424</v>
      </c>
      <c r="F184" s="36">
        <v>8</v>
      </c>
      <c r="G184" s="36">
        <v>4</v>
      </c>
      <c r="H184" s="37">
        <v>2</v>
      </c>
      <c r="I184" s="36">
        <v>0</v>
      </c>
      <c r="J184" s="36">
        <v>0</v>
      </c>
      <c r="K184" s="36">
        <v>14</v>
      </c>
      <c r="L184" s="36">
        <v>1</v>
      </c>
      <c r="M184" s="36">
        <v>0</v>
      </c>
      <c r="N184" s="36">
        <v>1</v>
      </c>
      <c r="O184" s="36"/>
    </row>
    <row r="185" spans="1:15" x14ac:dyDescent="0.25">
      <c r="A185" s="7">
        <v>161</v>
      </c>
      <c r="B185" s="8" t="s">
        <v>433</v>
      </c>
      <c r="C185" s="34" t="s">
        <v>846</v>
      </c>
      <c r="D185" s="1" t="s">
        <v>434</v>
      </c>
      <c r="E185" s="35" t="s">
        <v>424</v>
      </c>
      <c r="F185" s="36">
        <v>3</v>
      </c>
      <c r="G185" s="36">
        <v>2</v>
      </c>
      <c r="H185" s="37">
        <v>5</v>
      </c>
      <c r="I185" s="36">
        <v>0</v>
      </c>
      <c r="J185" s="36">
        <v>0</v>
      </c>
      <c r="K185" s="36">
        <v>10</v>
      </c>
      <c r="L185" s="36">
        <v>1</v>
      </c>
      <c r="M185" s="36">
        <v>0</v>
      </c>
      <c r="N185" s="36">
        <v>1</v>
      </c>
      <c r="O185" s="36"/>
    </row>
    <row r="186" spans="1:15" x14ac:dyDescent="0.25">
      <c r="A186" s="7">
        <v>162</v>
      </c>
      <c r="B186" s="8" t="s">
        <v>436</v>
      </c>
      <c r="C186" s="34" t="s">
        <v>437</v>
      </c>
      <c r="D186" s="1" t="s">
        <v>426</v>
      </c>
      <c r="E186" s="35" t="s">
        <v>424</v>
      </c>
      <c r="F186" s="36">
        <v>3</v>
      </c>
      <c r="G186" s="36">
        <v>2</v>
      </c>
      <c r="H186" s="37">
        <v>5</v>
      </c>
      <c r="I186" s="36">
        <v>0</v>
      </c>
      <c r="J186" s="36">
        <v>0</v>
      </c>
      <c r="K186" s="36">
        <v>10</v>
      </c>
      <c r="L186" s="36">
        <v>1</v>
      </c>
      <c r="M186" s="36">
        <v>0</v>
      </c>
      <c r="N186" s="36">
        <v>1</v>
      </c>
      <c r="O186" s="36"/>
    </row>
    <row r="187" spans="1:15" x14ac:dyDescent="0.25">
      <c r="A187" s="7">
        <v>163</v>
      </c>
      <c r="B187" s="8" t="s">
        <v>438</v>
      </c>
      <c r="C187" s="34" t="s">
        <v>440</v>
      </c>
      <c r="D187" s="1" t="s">
        <v>439</v>
      </c>
      <c r="E187" s="35" t="s">
        <v>424</v>
      </c>
      <c r="F187" s="36">
        <v>4</v>
      </c>
      <c r="G187" s="36">
        <v>3</v>
      </c>
      <c r="H187" s="37">
        <v>5</v>
      </c>
      <c r="I187" s="36">
        <v>0</v>
      </c>
      <c r="J187" s="36">
        <v>0</v>
      </c>
      <c r="K187" s="36">
        <v>12</v>
      </c>
      <c r="L187" s="36">
        <v>1</v>
      </c>
      <c r="M187" s="36">
        <v>0</v>
      </c>
      <c r="N187" s="36">
        <v>1</v>
      </c>
      <c r="O187" s="36"/>
    </row>
    <row r="188" spans="1:15" x14ac:dyDescent="0.25">
      <c r="A188" s="7">
        <v>164</v>
      </c>
      <c r="B188" s="8" t="s">
        <v>441</v>
      </c>
      <c r="C188" s="34" t="s">
        <v>443</v>
      </c>
      <c r="D188" s="1" t="s">
        <v>442</v>
      </c>
      <c r="E188" s="35" t="s">
        <v>424</v>
      </c>
      <c r="F188" s="36">
        <v>4</v>
      </c>
      <c r="G188" s="36">
        <v>3</v>
      </c>
      <c r="H188" s="37">
        <v>5</v>
      </c>
      <c r="I188" s="36">
        <v>0</v>
      </c>
      <c r="J188" s="36">
        <v>0</v>
      </c>
      <c r="K188" s="36">
        <v>12</v>
      </c>
      <c r="L188" s="36">
        <v>1</v>
      </c>
      <c r="M188" s="36">
        <v>0</v>
      </c>
      <c r="N188" s="36">
        <v>1</v>
      </c>
      <c r="O188" s="36"/>
    </row>
    <row r="189" spans="1:15" x14ac:dyDescent="0.25">
      <c r="A189" s="7">
        <v>166</v>
      </c>
      <c r="B189" s="8" t="s">
        <v>706</v>
      </c>
      <c r="C189" s="34" t="s">
        <v>847</v>
      </c>
      <c r="D189" s="1" t="s">
        <v>445</v>
      </c>
      <c r="E189" s="35" t="s">
        <v>424</v>
      </c>
      <c r="F189" s="36">
        <v>3</v>
      </c>
      <c r="G189" s="36">
        <v>2</v>
      </c>
      <c r="H189" s="37">
        <v>5</v>
      </c>
      <c r="I189" s="36">
        <v>0</v>
      </c>
      <c r="J189" s="36">
        <v>0</v>
      </c>
      <c r="K189" s="36">
        <v>10</v>
      </c>
      <c r="L189" s="36">
        <v>1</v>
      </c>
      <c r="M189" s="36">
        <v>11</v>
      </c>
      <c r="N189" s="36">
        <v>1</v>
      </c>
      <c r="O189" s="36"/>
    </row>
    <row r="190" spans="1:15" x14ac:dyDescent="0.25">
      <c r="A190" s="7">
        <v>167</v>
      </c>
      <c r="B190" s="8" t="s">
        <v>448</v>
      </c>
      <c r="C190" s="34" t="s">
        <v>449</v>
      </c>
      <c r="D190" s="1" t="s">
        <v>447</v>
      </c>
      <c r="E190" s="35" t="s">
        <v>447</v>
      </c>
      <c r="F190" s="188">
        <v>8</v>
      </c>
      <c r="G190" s="188">
        <v>4</v>
      </c>
      <c r="H190" s="194">
        <v>5</v>
      </c>
      <c r="I190" s="188">
        <v>0</v>
      </c>
      <c r="J190" s="188">
        <v>0</v>
      </c>
      <c r="K190" s="188">
        <v>17</v>
      </c>
      <c r="L190" s="188">
        <v>1</v>
      </c>
      <c r="M190" s="188">
        <v>0</v>
      </c>
      <c r="N190" s="188">
        <v>1</v>
      </c>
      <c r="O190" s="188">
        <v>2</v>
      </c>
    </row>
    <row r="191" spans="1:15" x14ac:dyDescent="0.25">
      <c r="A191" s="7" t="s">
        <v>1352</v>
      </c>
      <c r="B191" s="8" t="s">
        <v>1353</v>
      </c>
      <c r="C191" s="34" t="s">
        <v>449</v>
      </c>
      <c r="D191" s="1" t="s">
        <v>447</v>
      </c>
      <c r="E191" s="35" t="s">
        <v>447</v>
      </c>
      <c r="F191" s="189"/>
      <c r="G191" s="189"/>
      <c r="H191" s="195"/>
      <c r="I191" s="189"/>
      <c r="J191" s="189"/>
      <c r="K191" s="189"/>
      <c r="L191" s="189"/>
      <c r="M191" s="189"/>
      <c r="N191" s="189"/>
      <c r="O191" s="189"/>
    </row>
    <row r="192" spans="1:15" x14ac:dyDescent="0.25">
      <c r="A192" s="7">
        <v>168</v>
      </c>
      <c r="B192" s="8" t="s">
        <v>450</v>
      </c>
      <c r="C192" s="34" t="s">
        <v>452</v>
      </c>
      <c r="D192" s="1" t="s">
        <v>451</v>
      </c>
      <c r="E192" s="35" t="s">
        <v>447</v>
      </c>
      <c r="F192" s="36">
        <v>3</v>
      </c>
      <c r="G192" s="36">
        <v>2</v>
      </c>
      <c r="H192" s="37">
        <v>4</v>
      </c>
      <c r="I192" s="36">
        <v>4</v>
      </c>
      <c r="J192" s="36">
        <v>0</v>
      </c>
      <c r="K192" s="36">
        <v>9</v>
      </c>
      <c r="L192" s="36">
        <v>1</v>
      </c>
      <c r="M192" s="36">
        <v>0</v>
      </c>
      <c r="N192" s="36">
        <v>1</v>
      </c>
      <c r="O192" s="36"/>
    </row>
    <row r="193" spans="1:15" x14ac:dyDescent="0.25">
      <c r="A193" s="7">
        <v>169</v>
      </c>
      <c r="B193" s="8" t="s">
        <v>453</v>
      </c>
      <c r="C193" s="34" t="s">
        <v>455</v>
      </c>
      <c r="D193" s="1" t="s">
        <v>454</v>
      </c>
      <c r="E193" s="35" t="s">
        <v>447</v>
      </c>
      <c r="F193" s="36">
        <v>3</v>
      </c>
      <c r="G193" s="36">
        <v>2</v>
      </c>
      <c r="H193" s="37">
        <v>4</v>
      </c>
      <c r="I193" s="36">
        <v>4</v>
      </c>
      <c r="J193" s="36">
        <v>0</v>
      </c>
      <c r="K193" s="36">
        <v>9</v>
      </c>
      <c r="L193" s="36">
        <v>1</v>
      </c>
      <c r="M193" s="36">
        <v>0</v>
      </c>
      <c r="N193" s="36">
        <v>1</v>
      </c>
      <c r="O193" s="36"/>
    </row>
    <row r="194" spans="1:15" x14ac:dyDescent="0.25">
      <c r="A194" s="7">
        <v>170</v>
      </c>
      <c r="B194" s="8" t="s">
        <v>457</v>
      </c>
      <c r="C194" s="34" t="s">
        <v>459</v>
      </c>
      <c r="D194" s="1" t="s">
        <v>458</v>
      </c>
      <c r="E194" s="35" t="s">
        <v>456</v>
      </c>
      <c r="F194" s="192">
        <v>8</v>
      </c>
      <c r="G194" s="192">
        <v>4</v>
      </c>
      <c r="H194" s="194">
        <v>5</v>
      </c>
      <c r="I194" s="192">
        <v>3</v>
      </c>
      <c r="J194" s="188">
        <v>0</v>
      </c>
      <c r="K194" s="188">
        <v>17</v>
      </c>
      <c r="L194" s="188">
        <v>1</v>
      </c>
      <c r="M194" s="192">
        <v>8</v>
      </c>
      <c r="N194" s="188">
        <v>1</v>
      </c>
      <c r="O194" s="188">
        <v>2</v>
      </c>
    </row>
    <row r="195" spans="1:15" x14ac:dyDescent="0.25">
      <c r="A195" s="7" t="s">
        <v>1354</v>
      </c>
      <c r="B195" s="8" t="s">
        <v>1355</v>
      </c>
      <c r="C195" s="34" t="s">
        <v>459</v>
      </c>
      <c r="D195" s="1" t="s">
        <v>458</v>
      </c>
      <c r="E195" s="35" t="s">
        <v>456</v>
      </c>
      <c r="F195" s="193"/>
      <c r="G195" s="193"/>
      <c r="H195" s="195"/>
      <c r="I195" s="193"/>
      <c r="J195" s="189"/>
      <c r="K195" s="189"/>
      <c r="L195" s="189"/>
      <c r="M195" s="193"/>
      <c r="N195" s="189"/>
      <c r="O195" s="189"/>
    </row>
    <row r="196" spans="1:15" x14ac:dyDescent="0.25">
      <c r="A196" s="7">
        <v>171</v>
      </c>
      <c r="B196" s="8" t="s">
        <v>461</v>
      </c>
      <c r="C196" s="34" t="s">
        <v>848</v>
      </c>
      <c r="D196" s="1" t="s">
        <v>462</v>
      </c>
      <c r="E196" s="35" t="s">
        <v>460</v>
      </c>
      <c r="F196" s="192">
        <v>8</v>
      </c>
      <c r="G196" s="188">
        <v>4</v>
      </c>
      <c r="H196" s="194">
        <v>5</v>
      </c>
      <c r="I196" s="188">
        <v>0</v>
      </c>
      <c r="J196" s="188">
        <v>0</v>
      </c>
      <c r="K196" s="188">
        <v>17</v>
      </c>
      <c r="L196" s="188">
        <v>1</v>
      </c>
      <c r="M196" s="188">
        <v>20</v>
      </c>
      <c r="N196" s="192">
        <v>1</v>
      </c>
      <c r="O196" s="192">
        <v>2</v>
      </c>
    </row>
    <row r="197" spans="1:15" x14ac:dyDescent="0.25">
      <c r="A197" s="7" t="s">
        <v>1356</v>
      </c>
      <c r="B197" s="8" t="s">
        <v>1357</v>
      </c>
      <c r="C197" s="34" t="s">
        <v>848</v>
      </c>
      <c r="D197" s="1" t="s">
        <v>462</v>
      </c>
      <c r="E197" s="35" t="s">
        <v>460</v>
      </c>
      <c r="F197" s="193"/>
      <c r="G197" s="189"/>
      <c r="H197" s="195"/>
      <c r="I197" s="189"/>
      <c r="J197" s="189"/>
      <c r="K197" s="189"/>
      <c r="L197" s="189"/>
      <c r="M197" s="189"/>
      <c r="N197" s="193"/>
      <c r="O197" s="193"/>
    </row>
    <row r="198" spans="1:15" x14ac:dyDescent="0.25">
      <c r="A198" s="7">
        <v>172</v>
      </c>
      <c r="B198" s="8" t="s">
        <v>464</v>
      </c>
      <c r="C198" s="34" t="s">
        <v>849</v>
      </c>
      <c r="D198" s="1" t="s">
        <v>465</v>
      </c>
      <c r="E198" s="35" t="s">
        <v>460</v>
      </c>
      <c r="F198" s="36">
        <v>3</v>
      </c>
      <c r="G198" s="36">
        <v>2</v>
      </c>
      <c r="H198" s="37">
        <v>4</v>
      </c>
      <c r="I198" s="36">
        <v>0</v>
      </c>
      <c r="J198" s="36">
        <v>0</v>
      </c>
      <c r="K198" s="36">
        <v>9</v>
      </c>
      <c r="L198" s="36">
        <v>1</v>
      </c>
      <c r="M198" s="36">
        <v>0</v>
      </c>
      <c r="N198" s="36">
        <v>1</v>
      </c>
      <c r="O198" s="36"/>
    </row>
    <row r="199" spans="1:15" x14ac:dyDescent="0.25">
      <c r="A199" s="7">
        <v>173</v>
      </c>
      <c r="B199" s="8" t="s">
        <v>468</v>
      </c>
      <c r="C199" s="34" t="s">
        <v>470</v>
      </c>
      <c r="D199" s="1" t="s">
        <v>469</v>
      </c>
      <c r="E199" s="35" t="s">
        <v>467</v>
      </c>
      <c r="F199" s="188">
        <v>8</v>
      </c>
      <c r="G199" s="188">
        <v>4</v>
      </c>
      <c r="H199" s="194">
        <v>5</v>
      </c>
      <c r="I199" s="188">
        <v>0</v>
      </c>
      <c r="J199" s="188">
        <v>0</v>
      </c>
      <c r="K199" s="188">
        <v>17</v>
      </c>
      <c r="L199" s="188">
        <v>1</v>
      </c>
      <c r="M199" s="188">
        <v>13</v>
      </c>
      <c r="N199" s="188">
        <v>1</v>
      </c>
      <c r="O199" s="188">
        <v>2</v>
      </c>
    </row>
    <row r="200" spans="1:15" x14ac:dyDescent="0.25">
      <c r="A200" s="7" t="s">
        <v>1358</v>
      </c>
      <c r="B200" s="8" t="s">
        <v>1359</v>
      </c>
      <c r="C200" s="34" t="s">
        <v>470</v>
      </c>
      <c r="D200" s="1" t="s">
        <v>469</v>
      </c>
      <c r="E200" s="35" t="s">
        <v>467</v>
      </c>
      <c r="F200" s="189"/>
      <c r="G200" s="189"/>
      <c r="H200" s="195"/>
      <c r="I200" s="189"/>
      <c r="J200" s="189"/>
      <c r="K200" s="189"/>
      <c r="L200" s="189"/>
      <c r="M200" s="189"/>
      <c r="N200" s="189"/>
      <c r="O200" s="189"/>
    </row>
    <row r="201" spans="1:15" x14ac:dyDescent="0.25">
      <c r="A201" s="7">
        <v>175</v>
      </c>
      <c r="B201" s="8" t="s">
        <v>472</v>
      </c>
      <c r="C201" s="34" t="s">
        <v>474</v>
      </c>
      <c r="D201" s="1" t="s">
        <v>473</v>
      </c>
      <c r="E201" s="35" t="s">
        <v>471</v>
      </c>
      <c r="F201" s="36">
        <v>8</v>
      </c>
      <c r="G201" s="36">
        <v>4</v>
      </c>
      <c r="H201" s="37">
        <v>5</v>
      </c>
      <c r="I201" s="36">
        <v>0</v>
      </c>
      <c r="J201" s="36">
        <v>0</v>
      </c>
      <c r="K201" s="36">
        <v>17</v>
      </c>
      <c r="L201" s="36">
        <v>1</v>
      </c>
      <c r="M201" s="36">
        <v>11</v>
      </c>
      <c r="N201" s="36">
        <v>1</v>
      </c>
      <c r="O201" s="36">
        <v>2</v>
      </c>
    </row>
    <row r="202" spans="1:15" x14ac:dyDescent="0.25">
      <c r="A202" s="7">
        <v>176</v>
      </c>
      <c r="B202" s="8" t="s">
        <v>476</v>
      </c>
      <c r="C202" s="34" t="s">
        <v>850</v>
      </c>
      <c r="D202" s="1" t="s">
        <v>477</v>
      </c>
      <c r="E202" s="35" t="s">
        <v>475</v>
      </c>
      <c r="F202" s="188">
        <v>8</v>
      </c>
      <c r="G202" s="188">
        <v>4</v>
      </c>
      <c r="H202" s="194">
        <v>5</v>
      </c>
      <c r="I202" s="188">
        <v>0</v>
      </c>
      <c r="J202" s="188">
        <v>0</v>
      </c>
      <c r="K202" s="188">
        <v>17</v>
      </c>
      <c r="L202" s="188">
        <v>1</v>
      </c>
      <c r="M202" s="188">
        <v>6</v>
      </c>
      <c r="N202" s="188">
        <v>1</v>
      </c>
      <c r="O202" s="188">
        <v>2</v>
      </c>
    </row>
    <row r="203" spans="1:15" x14ac:dyDescent="0.25">
      <c r="A203" s="7" t="s">
        <v>1366</v>
      </c>
      <c r="B203" s="8" t="s">
        <v>1375</v>
      </c>
      <c r="C203" s="34" t="s">
        <v>850</v>
      </c>
      <c r="D203" s="1" t="s">
        <v>477</v>
      </c>
      <c r="E203" s="35" t="s">
        <v>475</v>
      </c>
      <c r="F203" s="189"/>
      <c r="G203" s="189"/>
      <c r="H203" s="195"/>
      <c r="I203" s="189"/>
      <c r="J203" s="189"/>
      <c r="K203" s="189"/>
      <c r="L203" s="189"/>
      <c r="M203" s="189"/>
      <c r="N203" s="189"/>
      <c r="O203" s="189"/>
    </row>
    <row r="204" spans="1:15" x14ac:dyDescent="0.25">
      <c r="A204" s="7">
        <v>177</v>
      </c>
      <c r="B204" s="8" t="s">
        <v>480</v>
      </c>
      <c r="C204" s="34" t="s">
        <v>482</v>
      </c>
      <c r="D204" s="1" t="s">
        <v>481</v>
      </c>
      <c r="E204" s="35" t="s">
        <v>479</v>
      </c>
      <c r="F204" s="36">
        <v>4</v>
      </c>
      <c r="G204" s="36">
        <v>3</v>
      </c>
      <c r="H204" s="37">
        <v>5</v>
      </c>
      <c r="I204" s="36">
        <v>0</v>
      </c>
      <c r="J204" s="36">
        <v>0</v>
      </c>
      <c r="K204" s="36">
        <v>12</v>
      </c>
      <c r="L204" s="36">
        <v>1</v>
      </c>
      <c r="M204" s="36">
        <v>9</v>
      </c>
      <c r="N204" s="36">
        <v>1</v>
      </c>
      <c r="O204" s="36">
        <v>2</v>
      </c>
    </row>
    <row r="205" spans="1:15" x14ac:dyDescent="0.25">
      <c r="A205" s="7">
        <v>178</v>
      </c>
      <c r="B205" s="8" t="s">
        <v>484</v>
      </c>
      <c r="C205" s="34" t="s">
        <v>486</v>
      </c>
      <c r="D205" s="1" t="s">
        <v>485</v>
      </c>
      <c r="E205" s="35" t="s">
        <v>851</v>
      </c>
      <c r="F205" s="188">
        <v>8</v>
      </c>
      <c r="G205" s="188">
        <v>4</v>
      </c>
      <c r="H205" s="194">
        <v>5</v>
      </c>
      <c r="I205" s="188">
        <v>0</v>
      </c>
      <c r="J205" s="188">
        <v>0</v>
      </c>
      <c r="K205" s="188">
        <v>17</v>
      </c>
      <c r="L205" s="188">
        <v>1</v>
      </c>
      <c r="M205" s="188">
        <v>9</v>
      </c>
      <c r="N205" s="188">
        <v>1</v>
      </c>
      <c r="O205" s="188">
        <v>2</v>
      </c>
    </row>
    <row r="206" spans="1:15" x14ac:dyDescent="0.25">
      <c r="A206" s="7" t="s">
        <v>1360</v>
      </c>
      <c r="B206" s="8" t="s">
        <v>1361</v>
      </c>
      <c r="C206" s="34" t="s">
        <v>486</v>
      </c>
      <c r="D206" s="1" t="s">
        <v>485</v>
      </c>
      <c r="E206" s="35" t="s">
        <v>851</v>
      </c>
      <c r="F206" s="189"/>
      <c r="G206" s="189"/>
      <c r="H206" s="195"/>
      <c r="I206" s="189"/>
      <c r="J206" s="189"/>
      <c r="K206" s="189"/>
      <c r="L206" s="189"/>
      <c r="M206" s="189"/>
      <c r="N206" s="189"/>
      <c r="O206" s="189"/>
    </row>
    <row r="207" spans="1:15" x14ac:dyDescent="0.25">
      <c r="A207" s="7">
        <v>179</v>
      </c>
      <c r="B207" s="8" t="s">
        <v>488</v>
      </c>
      <c r="C207" s="34" t="s">
        <v>852</v>
      </c>
      <c r="D207" s="1" t="s">
        <v>489</v>
      </c>
      <c r="E207" s="35" t="s">
        <v>487</v>
      </c>
      <c r="F207" s="188">
        <v>8</v>
      </c>
      <c r="G207" s="188">
        <v>4</v>
      </c>
      <c r="H207" s="194">
        <v>5</v>
      </c>
      <c r="I207" s="188">
        <v>0</v>
      </c>
      <c r="J207" s="188">
        <v>0</v>
      </c>
      <c r="K207" s="188">
        <v>17</v>
      </c>
      <c r="L207" s="188">
        <v>1</v>
      </c>
      <c r="M207" s="188">
        <v>10</v>
      </c>
      <c r="N207" s="188">
        <v>1</v>
      </c>
      <c r="O207" s="188">
        <v>2</v>
      </c>
    </row>
    <row r="208" spans="1:15" x14ac:dyDescent="0.25">
      <c r="A208" s="7" t="s">
        <v>1362</v>
      </c>
      <c r="B208" s="8" t="s">
        <v>1363</v>
      </c>
      <c r="C208" s="34" t="s">
        <v>852</v>
      </c>
      <c r="D208" s="1" t="s">
        <v>489</v>
      </c>
      <c r="E208" s="35" t="s">
        <v>487</v>
      </c>
      <c r="F208" s="189"/>
      <c r="G208" s="189"/>
      <c r="H208" s="195"/>
      <c r="I208" s="189"/>
      <c r="J208" s="189"/>
      <c r="K208" s="189"/>
      <c r="L208" s="189"/>
      <c r="M208" s="189"/>
      <c r="N208" s="189"/>
      <c r="O208" s="189"/>
    </row>
    <row r="209" spans="1:15" x14ac:dyDescent="0.25">
      <c r="A209" s="7">
        <v>181</v>
      </c>
      <c r="B209" s="8" t="s">
        <v>491</v>
      </c>
      <c r="C209" s="34" t="s">
        <v>853</v>
      </c>
      <c r="D209" s="1" t="s">
        <v>426</v>
      </c>
      <c r="E209" s="35" t="s">
        <v>424</v>
      </c>
      <c r="F209" s="36">
        <v>8</v>
      </c>
      <c r="G209" s="36">
        <v>4</v>
      </c>
      <c r="H209" s="37">
        <v>5</v>
      </c>
      <c r="I209" s="36">
        <v>0</v>
      </c>
      <c r="J209" s="36">
        <v>0</v>
      </c>
      <c r="K209" s="36">
        <v>17</v>
      </c>
      <c r="L209" s="36">
        <v>1</v>
      </c>
      <c r="M209" s="36">
        <v>0</v>
      </c>
      <c r="N209" s="36">
        <v>1</v>
      </c>
      <c r="O209" s="36"/>
    </row>
    <row r="210" spans="1:15" x14ac:dyDescent="0.25">
      <c r="A210" s="7">
        <v>182</v>
      </c>
      <c r="B210" s="8" t="s">
        <v>493</v>
      </c>
      <c r="C210" s="34" t="s">
        <v>494</v>
      </c>
      <c r="D210" s="1" t="s">
        <v>426</v>
      </c>
      <c r="E210" s="35" t="s">
        <v>424</v>
      </c>
      <c r="F210" s="36">
        <v>3</v>
      </c>
      <c r="G210" s="36">
        <v>2</v>
      </c>
      <c r="H210" s="37">
        <v>4</v>
      </c>
      <c r="I210" s="36">
        <v>2</v>
      </c>
      <c r="J210" s="36">
        <v>0</v>
      </c>
      <c r="K210" s="36">
        <v>9</v>
      </c>
      <c r="L210" s="36">
        <v>1</v>
      </c>
      <c r="M210" s="36">
        <v>0</v>
      </c>
      <c r="N210" s="36">
        <v>1</v>
      </c>
      <c r="O210" s="36"/>
    </row>
    <row r="211" spans="1:15" x14ac:dyDescent="0.25">
      <c r="A211" s="7">
        <v>184</v>
      </c>
      <c r="B211" s="8" t="s">
        <v>495</v>
      </c>
      <c r="C211" s="34" t="s">
        <v>496</v>
      </c>
      <c r="D211" s="1" t="s">
        <v>125</v>
      </c>
      <c r="E211" s="35" t="s">
        <v>227</v>
      </c>
      <c r="F211" s="36">
        <v>3</v>
      </c>
      <c r="G211" s="36">
        <v>2</v>
      </c>
      <c r="H211" s="37">
        <v>4</v>
      </c>
      <c r="I211" s="36">
        <v>1</v>
      </c>
      <c r="J211" s="36">
        <v>0</v>
      </c>
      <c r="K211" s="36">
        <v>9</v>
      </c>
      <c r="L211" s="36">
        <v>1</v>
      </c>
      <c r="M211" s="36">
        <v>0</v>
      </c>
      <c r="N211" s="36">
        <v>1</v>
      </c>
      <c r="O211" s="36"/>
    </row>
    <row r="212" spans="1:15" x14ac:dyDescent="0.25">
      <c r="A212" s="7">
        <v>185</v>
      </c>
      <c r="B212" s="8" t="s">
        <v>497</v>
      </c>
      <c r="C212" s="34" t="s">
        <v>498</v>
      </c>
      <c r="D212" s="1" t="s">
        <v>271</v>
      </c>
      <c r="E212" s="35" t="s">
        <v>269</v>
      </c>
      <c r="F212" s="36">
        <v>3</v>
      </c>
      <c r="G212" s="36">
        <v>2</v>
      </c>
      <c r="H212" s="37">
        <v>4</v>
      </c>
      <c r="I212" s="36">
        <v>0</v>
      </c>
      <c r="J212" s="36">
        <v>0</v>
      </c>
      <c r="K212" s="36">
        <v>9</v>
      </c>
      <c r="L212" s="36">
        <v>1</v>
      </c>
      <c r="M212" s="36">
        <v>0</v>
      </c>
      <c r="N212" s="36">
        <v>1</v>
      </c>
      <c r="O212" s="36"/>
    </row>
    <row r="213" spans="1:15" x14ac:dyDescent="0.25">
      <c r="A213" s="7">
        <v>186</v>
      </c>
      <c r="B213" s="8" t="s">
        <v>707</v>
      </c>
      <c r="C213" s="34" t="s">
        <v>854</v>
      </c>
      <c r="D213" s="1" t="s">
        <v>500</v>
      </c>
      <c r="E213" s="35" t="s">
        <v>300</v>
      </c>
      <c r="F213" s="36">
        <v>3</v>
      </c>
      <c r="G213" s="36">
        <v>2</v>
      </c>
      <c r="H213" s="37">
        <v>4</v>
      </c>
      <c r="I213" s="36">
        <v>2</v>
      </c>
      <c r="J213" s="36">
        <v>0</v>
      </c>
      <c r="K213" s="36">
        <v>9</v>
      </c>
      <c r="L213" s="36">
        <v>1</v>
      </c>
      <c r="M213" s="36">
        <v>0</v>
      </c>
      <c r="N213" s="36">
        <v>1</v>
      </c>
      <c r="O213" s="36"/>
    </row>
    <row r="214" spans="1:15" x14ac:dyDescent="0.25">
      <c r="A214" s="7">
        <v>187</v>
      </c>
      <c r="B214" s="8" t="s">
        <v>708</v>
      </c>
      <c r="C214" s="34" t="s">
        <v>855</v>
      </c>
      <c r="D214" s="1" t="s">
        <v>503</v>
      </c>
      <c r="E214" s="35" t="s">
        <v>48</v>
      </c>
      <c r="F214" s="36">
        <v>3</v>
      </c>
      <c r="G214" s="36">
        <v>2</v>
      </c>
      <c r="H214" s="37">
        <v>4</v>
      </c>
      <c r="I214" s="36">
        <v>0</v>
      </c>
      <c r="J214" s="36">
        <v>0</v>
      </c>
      <c r="K214" s="36">
        <v>9</v>
      </c>
      <c r="L214" s="36">
        <v>1</v>
      </c>
      <c r="M214" s="36">
        <v>0</v>
      </c>
      <c r="N214" s="36">
        <v>1</v>
      </c>
      <c r="O214" s="36"/>
    </row>
    <row r="215" spans="1:15" x14ac:dyDescent="0.25">
      <c r="A215" s="7">
        <v>188</v>
      </c>
      <c r="B215" s="8" t="s">
        <v>504</v>
      </c>
      <c r="C215" s="34" t="s">
        <v>856</v>
      </c>
      <c r="D215" s="1" t="s">
        <v>334</v>
      </c>
      <c r="E215" s="35" t="s">
        <v>321</v>
      </c>
      <c r="F215" s="36">
        <v>4</v>
      </c>
      <c r="G215" s="36">
        <v>3</v>
      </c>
      <c r="H215" s="37">
        <v>4</v>
      </c>
      <c r="I215" s="36">
        <v>0</v>
      </c>
      <c r="J215" s="36">
        <v>0</v>
      </c>
      <c r="K215" s="36">
        <v>11</v>
      </c>
      <c r="L215" s="36">
        <v>1</v>
      </c>
      <c r="M215" s="36">
        <v>0</v>
      </c>
      <c r="N215" s="36">
        <v>1</v>
      </c>
      <c r="O215" s="36"/>
    </row>
    <row r="216" spans="1:15" x14ac:dyDescent="0.25">
      <c r="A216" s="7">
        <v>191</v>
      </c>
      <c r="B216" s="8" t="s">
        <v>506</v>
      </c>
      <c r="C216" s="34" t="s">
        <v>857</v>
      </c>
      <c r="D216" s="1" t="s">
        <v>366</v>
      </c>
      <c r="E216" s="35" t="s">
        <v>364</v>
      </c>
      <c r="F216" s="36">
        <v>3</v>
      </c>
      <c r="G216" s="36">
        <v>2</v>
      </c>
      <c r="H216" s="37">
        <v>4</v>
      </c>
      <c r="I216" s="36">
        <v>0</v>
      </c>
      <c r="J216" s="36">
        <v>0</v>
      </c>
      <c r="K216" s="36">
        <v>9</v>
      </c>
      <c r="L216" s="36">
        <v>1</v>
      </c>
      <c r="M216" s="36">
        <v>0</v>
      </c>
      <c r="N216" s="36">
        <v>1</v>
      </c>
      <c r="O216" s="36"/>
    </row>
    <row r="217" spans="1:15" x14ac:dyDescent="0.25">
      <c r="A217" s="7">
        <v>193</v>
      </c>
      <c r="B217" s="8" t="s">
        <v>709</v>
      </c>
      <c r="C217" s="34" t="s">
        <v>510</v>
      </c>
      <c r="D217" s="1" t="s">
        <v>509</v>
      </c>
      <c r="E217" s="35" t="s">
        <v>364</v>
      </c>
      <c r="F217" s="36">
        <v>3</v>
      </c>
      <c r="G217" s="36">
        <v>2</v>
      </c>
      <c r="H217" s="37">
        <v>1</v>
      </c>
      <c r="I217" s="36">
        <v>0</v>
      </c>
      <c r="J217" s="36">
        <v>0</v>
      </c>
      <c r="K217" s="36">
        <v>6</v>
      </c>
      <c r="L217" s="36">
        <v>1</v>
      </c>
      <c r="M217" s="36">
        <v>0</v>
      </c>
      <c r="N217" s="36">
        <v>1</v>
      </c>
      <c r="O217" s="36"/>
    </row>
    <row r="218" spans="1:15" x14ac:dyDescent="0.25">
      <c r="A218" s="7">
        <v>194</v>
      </c>
      <c r="B218" s="8" t="s">
        <v>511</v>
      </c>
      <c r="C218" s="34" t="s">
        <v>858</v>
      </c>
      <c r="D218" s="1" t="s">
        <v>512</v>
      </c>
      <c r="E218" s="35" t="s">
        <v>355</v>
      </c>
      <c r="F218" s="36">
        <v>3</v>
      </c>
      <c r="G218" s="36">
        <v>2</v>
      </c>
      <c r="H218" s="37">
        <v>4</v>
      </c>
      <c r="I218" s="36">
        <v>0</v>
      </c>
      <c r="J218" s="36">
        <v>0</v>
      </c>
      <c r="K218" s="36">
        <v>9</v>
      </c>
      <c r="L218" s="36">
        <v>1</v>
      </c>
      <c r="M218" s="36">
        <v>0</v>
      </c>
      <c r="N218" s="36">
        <v>1</v>
      </c>
      <c r="O218" s="36"/>
    </row>
    <row r="219" spans="1:15" x14ac:dyDescent="0.25">
      <c r="A219" s="7">
        <v>195</v>
      </c>
      <c r="B219" s="8" t="s">
        <v>514</v>
      </c>
      <c r="C219" s="34" t="s">
        <v>515</v>
      </c>
      <c r="D219" s="1" t="s">
        <v>473</v>
      </c>
      <c r="E219" s="35" t="s">
        <v>471</v>
      </c>
      <c r="F219" s="36">
        <v>8</v>
      </c>
      <c r="G219" s="36">
        <v>4</v>
      </c>
      <c r="H219" s="37">
        <v>4</v>
      </c>
      <c r="I219" s="36">
        <v>0</v>
      </c>
      <c r="J219" s="36">
        <v>0</v>
      </c>
      <c r="K219" s="36">
        <v>16</v>
      </c>
      <c r="L219" s="36">
        <v>1</v>
      </c>
      <c r="M219" s="36">
        <v>0</v>
      </c>
      <c r="N219" s="36">
        <v>1</v>
      </c>
      <c r="O219" s="36"/>
    </row>
    <row r="220" spans="1:15" x14ac:dyDescent="0.25">
      <c r="A220" s="7">
        <v>196</v>
      </c>
      <c r="B220" s="8" t="s">
        <v>516</v>
      </c>
      <c r="C220" s="34" t="s">
        <v>859</v>
      </c>
      <c r="D220" s="1" t="s">
        <v>125</v>
      </c>
      <c r="E220" s="35" t="s">
        <v>97</v>
      </c>
      <c r="F220" s="36">
        <v>8</v>
      </c>
      <c r="G220" s="36">
        <v>4</v>
      </c>
      <c r="H220" s="37">
        <v>4</v>
      </c>
      <c r="I220" s="36">
        <v>4</v>
      </c>
      <c r="J220" s="36">
        <v>0</v>
      </c>
      <c r="K220" s="36">
        <v>16</v>
      </c>
      <c r="L220" s="36">
        <v>1</v>
      </c>
      <c r="M220" s="36">
        <v>0</v>
      </c>
      <c r="N220" s="36">
        <v>1</v>
      </c>
      <c r="O220" s="36"/>
    </row>
    <row r="221" spans="1:15" x14ac:dyDescent="0.25">
      <c r="A221" s="7">
        <v>197</v>
      </c>
      <c r="B221" s="8" t="s">
        <v>519</v>
      </c>
      <c r="C221" s="34" t="s">
        <v>860</v>
      </c>
      <c r="D221" s="1" t="s">
        <v>351</v>
      </c>
      <c r="E221" s="35" t="s">
        <v>349</v>
      </c>
      <c r="F221" s="36">
        <v>8</v>
      </c>
      <c r="G221" s="36">
        <v>4</v>
      </c>
      <c r="H221" s="37">
        <v>4</v>
      </c>
      <c r="I221" s="36">
        <v>0</v>
      </c>
      <c r="J221" s="36">
        <v>0</v>
      </c>
      <c r="K221" s="36">
        <v>16</v>
      </c>
      <c r="L221" s="36">
        <v>1</v>
      </c>
      <c r="M221" s="36">
        <v>0</v>
      </c>
      <c r="N221" s="36">
        <v>1</v>
      </c>
      <c r="O221" s="36"/>
    </row>
    <row r="222" spans="1:15" x14ac:dyDescent="0.25">
      <c r="A222" s="7">
        <v>198</v>
      </c>
      <c r="B222" s="8" t="s">
        <v>710</v>
      </c>
      <c r="C222" s="34" t="s">
        <v>861</v>
      </c>
      <c r="D222" s="1" t="s">
        <v>93</v>
      </c>
      <c r="E222" s="35" t="s">
        <v>88</v>
      </c>
      <c r="F222" s="36">
        <v>3</v>
      </c>
      <c r="G222" s="36">
        <v>2</v>
      </c>
      <c r="H222" s="37">
        <v>4</v>
      </c>
      <c r="I222" s="36">
        <v>0</v>
      </c>
      <c r="J222" s="36">
        <v>0</v>
      </c>
      <c r="K222" s="36">
        <v>9</v>
      </c>
      <c r="L222" s="36">
        <v>1</v>
      </c>
      <c r="M222" s="36">
        <v>0</v>
      </c>
      <c r="N222" s="36">
        <v>1</v>
      </c>
      <c r="O222" s="36"/>
    </row>
    <row r="223" spans="1:15" x14ac:dyDescent="0.25">
      <c r="A223" s="7">
        <v>199</v>
      </c>
      <c r="B223" s="8" t="s">
        <v>523</v>
      </c>
      <c r="C223" s="34" t="s">
        <v>862</v>
      </c>
      <c r="D223" s="1" t="s">
        <v>524</v>
      </c>
      <c r="E223" s="35" t="s">
        <v>227</v>
      </c>
      <c r="F223" s="36">
        <v>3</v>
      </c>
      <c r="G223" s="36">
        <v>2</v>
      </c>
      <c r="H223" s="37">
        <v>4</v>
      </c>
      <c r="I223" s="36">
        <v>0</v>
      </c>
      <c r="J223" s="36">
        <v>0</v>
      </c>
      <c r="K223" s="36">
        <v>9</v>
      </c>
      <c r="L223" s="36">
        <v>1</v>
      </c>
      <c r="M223" s="36">
        <v>0</v>
      </c>
      <c r="N223" s="36">
        <v>1</v>
      </c>
      <c r="O223" s="36"/>
    </row>
    <row r="224" spans="1:15" x14ac:dyDescent="0.25">
      <c r="A224" s="7">
        <v>201</v>
      </c>
      <c r="B224" s="8" t="s">
        <v>711</v>
      </c>
      <c r="C224" s="34" t="s">
        <v>863</v>
      </c>
      <c r="D224" s="1" t="s">
        <v>220</v>
      </c>
      <c r="E224" s="35" t="s">
        <v>218</v>
      </c>
      <c r="F224" s="36">
        <v>3</v>
      </c>
      <c r="G224" s="36">
        <v>2</v>
      </c>
      <c r="H224" s="37">
        <v>4</v>
      </c>
      <c r="I224" s="36">
        <v>0</v>
      </c>
      <c r="J224" s="36">
        <v>0</v>
      </c>
      <c r="K224" s="36">
        <v>9</v>
      </c>
      <c r="L224" s="36">
        <v>1</v>
      </c>
      <c r="M224" s="36">
        <v>0</v>
      </c>
      <c r="N224" s="36">
        <v>1</v>
      </c>
      <c r="O224" s="36"/>
    </row>
    <row r="225" spans="1:15" x14ac:dyDescent="0.25">
      <c r="A225" s="7">
        <v>202</v>
      </c>
      <c r="B225" s="8" t="s">
        <v>528</v>
      </c>
      <c r="C225" s="34" t="s">
        <v>864</v>
      </c>
      <c r="D225" s="1" t="s">
        <v>366</v>
      </c>
      <c r="E225" s="35" t="s">
        <v>364</v>
      </c>
      <c r="F225" s="36">
        <v>3</v>
      </c>
      <c r="G225" s="36">
        <v>2</v>
      </c>
      <c r="H225" s="37">
        <v>1</v>
      </c>
      <c r="I225" s="36">
        <v>0</v>
      </c>
      <c r="J225" s="36">
        <v>0</v>
      </c>
      <c r="K225" s="36">
        <v>6</v>
      </c>
      <c r="L225" s="36">
        <v>1</v>
      </c>
      <c r="M225" s="36">
        <v>0</v>
      </c>
      <c r="N225" s="36">
        <v>1</v>
      </c>
      <c r="O225" s="36"/>
    </row>
    <row r="226" spans="1:15" x14ac:dyDescent="0.25">
      <c r="A226" s="7">
        <v>203</v>
      </c>
      <c r="B226" s="8" t="s">
        <v>530</v>
      </c>
      <c r="C226" s="34" t="s">
        <v>865</v>
      </c>
      <c r="D226" s="1" t="s">
        <v>397</v>
      </c>
      <c r="E226" s="35" t="s">
        <v>364</v>
      </c>
      <c r="F226" s="36">
        <v>3</v>
      </c>
      <c r="G226" s="36">
        <v>2</v>
      </c>
      <c r="H226" s="37">
        <v>1</v>
      </c>
      <c r="I226" s="36">
        <v>0</v>
      </c>
      <c r="J226" s="36">
        <v>0</v>
      </c>
      <c r="K226" s="36">
        <v>6</v>
      </c>
      <c r="L226" s="36">
        <v>1</v>
      </c>
      <c r="M226" s="36">
        <v>0</v>
      </c>
      <c r="N226" s="36">
        <v>1</v>
      </c>
      <c r="O226" s="36"/>
    </row>
    <row r="227" spans="1:15" x14ac:dyDescent="0.25">
      <c r="A227" s="7">
        <v>204</v>
      </c>
      <c r="B227" s="8" t="s">
        <v>532</v>
      </c>
      <c r="C227" s="34" t="s">
        <v>533</v>
      </c>
      <c r="D227" s="1" t="s">
        <v>271</v>
      </c>
      <c r="E227" s="35" t="s">
        <v>269</v>
      </c>
      <c r="F227" s="36">
        <v>3</v>
      </c>
      <c r="G227" s="36">
        <v>2</v>
      </c>
      <c r="H227" s="37">
        <v>3</v>
      </c>
      <c r="I227" s="36">
        <v>0</v>
      </c>
      <c r="J227" s="36">
        <v>0</v>
      </c>
      <c r="K227" s="36">
        <v>8</v>
      </c>
      <c r="L227" s="36">
        <v>1</v>
      </c>
      <c r="M227" s="36">
        <v>0</v>
      </c>
      <c r="N227" s="36">
        <v>1</v>
      </c>
      <c r="O227" s="36"/>
    </row>
    <row r="228" spans="1:15" x14ac:dyDescent="0.25">
      <c r="A228" s="7">
        <v>206</v>
      </c>
      <c r="B228" s="8" t="s">
        <v>712</v>
      </c>
      <c r="C228" s="34" t="s">
        <v>535</v>
      </c>
      <c r="D228" s="1" t="s">
        <v>400</v>
      </c>
      <c r="E228" s="35" t="s">
        <v>399</v>
      </c>
      <c r="F228" s="36">
        <v>4</v>
      </c>
      <c r="G228" s="36">
        <v>3</v>
      </c>
      <c r="H228" s="37">
        <v>4</v>
      </c>
      <c r="I228" s="36">
        <v>0</v>
      </c>
      <c r="J228" s="36">
        <v>0</v>
      </c>
      <c r="K228" s="36">
        <v>11</v>
      </c>
      <c r="L228" s="36">
        <v>1</v>
      </c>
      <c r="M228" s="36">
        <v>0</v>
      </c>
      <c r="N228" s="36">
        <v>1</v>
      </c>
      <c r="O228" s="36"/>
    </row>
    <row r="229" spans="1:15" x14ac:dyDescent="0.25">
      <c r="A229" s="7">
        <v>207</v>
      </c>
      <c r="B229" s="8" t="s">
        <v>713</v>
      </c>
      <c r="C229" s="34" t="s">
        <v>866</v>
      </c>
      <c r="D229" s="1" t="s">
        <v>51</v>
      </c>
      <c r="E229" s="35" t="s">
        <v>48</v>
      </c>
      <c r="F229" s="36">
        <v>3</v>
      </c>
      <c r="G229" s="36">
        <v>2</v>
      </c>
      <c r="H229" s="37">
        <v>3</v>
      </c>
      <c r="I229" s="36">
        <v>2</v>
      </c>
      <c r="J229" s="36">
        <v>0</v>
      </c>
      <c r="K229" s="36">
        <v>8</v>
      </c>
      <c r="L229" s="36">
        <v>1</v>
      </c>
      <c r="M229" s="36">
        <v>0</v>
      </c>
      <c r="N229" s="36">
        <v>1</v>
      </c>
      <c r="O229" s="36"/>
    </row>
    <row r="230" spans="1:15" x14ac:dyDescent="0.25">
      <c r="A230" s="7">
        <v>210</v>
      </c>
      <c r="B230" s="8" t="s">
        <v>538</v>
      </c>
      <c r="C230" s="34" t="s">
        <v>539</v>
      </c>
      <c r="D230" s="1" t="s">
        <v>169</v>
      </c>
      <c r="E230" s="35" t="s">
        <v>153</v>
      </c>
      <c r="F230" s="36">
        <v>3</v>
      </c>
      <c r="G230" s="36">
        <v>2</v>
      </c>
      <c r="H230" s="37">
        <v>3</v>
      </c>
      <c r="I230" s="36">
        <v>0</v>
      </c>
      <c r="J230" s="36">
        <v>0</v>
      </c>
      <c r="K230" s="36">
        <v>8</v>
      </c>
      <c r="L230" s="36">
        <v>1</v>
      </c>
      <c r="M230" s="36">
        <v>0</v>
      </c>
      <c r="N230" s="36">
        <v>1</v>
      </c>
      <c r="O230" s="36"/>
    </row>
    <row r="231" spans="1:15" x14ac:dyDescent="0.25">
      <c r="A231" s="7">
        <v>218</v>
      </c>
      <c r="B231" s="8" t="s">
        <v>714</v>
      </c>
      <c r="C231" s="34" t="s">
        <v>867</v>
      </c>
      <c r="D231" s="1" t="s">
        <v>541</v>
      </c>
      <c r="E231" s="35" t="s">
        <v>321</v>
      </c>
      <c r="F231" s="36">
        <v>3</v>
      </c>
      <c r="G231" s="36">
        <v>2</v>
      </c>
      <c r="H231" s="37">
        <v>3</v>
      </c>
      <c r="I231" s="36">
        <v>0</v>
      </c>
      <c r="J231" s="36">
        <v>0</v>
      </c>
      <c r="K231" s="36">
        <v>8</v>
      </c>
      <c r="L231" s="36">
        <v>1</v>
      </c>
      <c r="M231" s="36">
        <v>0</v>
      </c>
      <c r="N231" s="36">
        <v>1</v>
      </c>
      <c r="O231" s="36"/>
    </row>
    <row r="232" spans="1:15" x14ac:dyDescent="0.25">
      <c r="A232" s="7">
        <v>219</v>
      </c>
      <c r="B232" s="8" t="s">
        <v>715</v>
      </c>
      <c r="C232" s="34" t="s">
        <v>868</v>
      </c>
      <c r="D232" s="1" t="s">
        <v>78</v>
      </c>
      <c r="E232" s="35" t="s">
        <v>48</v>
      </c>
      <c r="F232" s="36">
        <v>3</v>
      </c>
      <c r="G232" s="36">
        <v>2</v>
      </c>
      <c r="H232" s="37">
        <v>3</v>
      </c>
      <c r="I232" s="36">
        <v>0</v>
      </c>
      <c r="J232" s="36">
        <v>0</v>
      </c>
      <c r="K232" s="36">
        <v>8</v>
      </c>
      <c r="L232" s="36">
        <v>1</v>
      </c>
      <c r="M232" s="36">
        <v>0</v>
      </c>
      <c r="N232" s="36">
        <v>1</v>
      </c>
      <c r="O232" s="36"/>
    </row>
    <row r="233" spans="1:15" x14ac:dyDescent="0.25">
      <c r="A233" s="7">
        <v>220</v>
      </c>
      <c r="B233" s="8" t="s">
        <v>716</v>
      </c>
      <c r="C233" s="34" t="s">
        <v>870</v>
      </c>
      <c r="D233" s="1" t="s">
        <v>546</v>
      </c>
      <c r="E233" s="35" t="s">
        <v>355</v>
      </c>
      <c r="F233" s="36">
        <v>3</v>
      </c>
      <c r="G233" s="36">
        <v>2</v>
      </c>
      <c r="H233" s="37">
        <v>3</v>
      </c>
      <c r="I233" s="36">
        <v>0</v>
      </c>
      <c r="J233" s="36">
        <v>0</v>
      </c>
      <c r="K233" s="36">
        <v>8</v>
      </c>
      <c r="L233" s="36">
        <v>1</v>
      </c>
      <c r="M233" s="36">
        <v>0</v>
      </c>
      <c r="N233" s="36">
        <v>1</v>
      </c>
      <c r="O233" s="36"/>
    </row>
    <row r="234" spans="1:15" x14ac:dyDescent="0.25">
      <c r="A234" s="7">
        <v>221</v>
      </c>
      <c r="B234" s="8" t="s">
        <v>717</v>
      </c>
      <c r="C234" s="34" t="s">
        <v>871</v>
      </c>
      <c r="D234" s="1" t="s">
        <v>549</v>
      </c>
      <c r="E234" s="35" t="s">
        <v>460</v>
      </c>
      <c r="F234" s="36">
        <v>3</v>
      </c>
      <c r="G234" s="36">
        <v>2</v>
      </c>
      <c r="H234" s="37">
        <v>3</v>
      </c>
      <c r="I234" s="36">
        <v>0</v>
      </c>
      <c r="J234" s="36">
        <v>0</v>
      </c>
      <c r="K234" s="36">
        <v>8</v>
      </c>
      <c r="L234" s="36">
        <v>1</v>
      </c>
      <c r="M234" s="36">
        <v>0</v>
      </c>
      <c r="N234" s="36">
        <v>1</v>
      </c>
      <c r="O234" s="36"/>
    </row>
    <row r="235" spans="1:15" x14ac:dyDescent="0.25">
      <c r="A235" s="7">
        <v>222</v>
      </c>
      <c r="B235" s="8" t="s">
        <v>552</v>
      </c>
      <c r="C235" s="34" t="s">
        <v>872</v>
      </c>
      <c r="D235" s="1" t="s">
        <v>552</v>
      </c>
      <c r="E235" s="35" t="s">
        <v>460</v>
      </c>
      <c r="F235" s="36">
        <v>3</v>
      </c>
      <c r="G235" s="36">
        <v>2</v>
      </c>
      <c r="H235" s="37">
        <v>3</v>
      </c>
      <c r="I235" s="36">
        <v>0</v>
      </c>
      <c r="J235" s="36">
        <v>0</v>
      </c>
      <c r="K235" s="36">
        <v>8</v>
      </c>
      <c r="L235" s="36">
        <v>1</v>
      </c>
      <c r="M235" s="36">
        <v>0</v>
      </c>
      <c r="N235" s="36">
        <v>1</v>
      </c>
      <c r="O235" s="36"/>
    </row>
    <row r="236" spans="1:15" x14ac:dyDescent="0.25">
      <c r="A236" s="7">
        <v>223</v>
      </c>
      <c r="B236" s="8" t="s">
        <v>555</v>
      </c>
      <c r="C236" s="22" t="s">
        <v>1162</v>
      </c>
      <c r="D236" s="21" t="s">
        <v>555</v>
      </c>
      <c r="E236" s="21" t="s">
        <v>951</v>
      </c>
      <c r="F236" s="36">
        <v>3</v>
      </c>
      <c r="G236" s="36">
        <v>2</v>
      </c>
      <c r="H236" s="37">
        <v>6</v>
      </c>
      <c r="I236" s="36">
        <v>0</v>
      </c>
      <c r="J236" s="36">
        <v>0</v>
      </c>
      <c r="K236" s="36">
        <v>11</v>
      </c>
      <c r="L236" s="36">
        <v>1</v>
      </c>
      <c r="M236" s="36">
        <v>0</v>
      </c>
      <c r="N236" s="36">
        <v>1</v>
      </c>
      <c r="O236" s="36"/>
    </row>
    <row r="237" spans="1:15" x14ac:dyDescent="0.25">
      <c r="A237" s="7">
        <v>225</v>
      </c>
      <c r="B237" s="8" t="s">
        <v>557</v>
      </c>
      <c r="C237" s="34" t="s">
        <v>873</v>
      </c>
      <c r="D237" s="1" t="s">
        <v>426</v>
      </c>
      <c r="E237" s="35" t="s">
        <v>424</v>
      </c>
      <c r="F237" s="36">
        <v>3</v>
      </c>
      <c r="G237" s="36">
        <v>2</v>
      </c>
      <c r="H237" s="37">
        <v>3</v>
      </c>
      <c r="I237" s="36">
        <v>0</v>
      </c>
      <c r="J237" s="36">
        <v>0</v>
      </c>
      <c r="K237" s="36">
        <v>8</v>
      </c>
      <c r="L237" s="36">
        <v>1</v>
      </c>
      <c r="M237" s="36">
        <v>0</v>
      </c>
      <c r="N237" s="36">
        <v>1</v>
      </c>
      <c r="O237" s="36"/>
    </row>
    <row r="238" spans="1:15" x14ac:dyDescent="0.25">
      <c r="A238" s="7">
        <v>226</v>
      </c>
      <c r="B238" s="8" t="s">
        <v>718</v>
      </c>
      <c r="C238" s="34" t="s">
        <v>875</v>
      </c>
      <c r="D238" s="1" t="s">
        <v>560</v>
      </c>
      <c r="E238" s="35" t="s">
        <v>312</v>
      </c>
      <c r="F238" s="36">
        <v>3</v>
      </c>
      <c r="G238" s="36">
        <v>2</v>
      </c>
      <c r="H238" s="37">
        <v>3</v>
      </c>
      <c r="I238" s="36">
        <v>0</v>
      </c>
      <c r="J238" s="36">
        <v>0</v>
      </c>
      <c r="K238" s="36">
        <v>8</v>
      </c>
      <c r="L238" s="36">
        <v>1</v>
      </c>
      <c r="M238" s="36">
        <v>0</v>
      </c>
      <c r="N238" s="36">
        <v>1</v>
      </c>
      <c r="O238" s="36"/>
    </row>
    <row r="239" spans="1:15" x14ac:dyDescent="0.25">
      <c r="A239" s="7">
        <v>227</v>
      </c>
      <c r="B239" s="8" t="s">
        <v>719</v>
      </c>
      <c r="C239" s="34" t="s">
        <v>564</v>
      </c>
      <c r="D239" s="1" t="s">
        <v>563</v>
      </c>
      <c r="E239" s="35" t="s">
        <v>48</v>
      </c>
      <c r="F239" s="36">
        <v>3</v>
      </c>
      <c r="G239" s="36">
        <v>2</v>
      </c>
      <c r="H239" s="37">
        <v>3</v>
      </c>
      <c r="I239" s="36">
        <v>0</v>
      </c>
      <c r="J239" s="36">
        <v>0</v>
      </c>
      <c r="K239" s="36">
        <v>8</v>
      </c>
      <c r="L239" s="36">
        <v>1</v>
      </c>
      <c r="M239" s="36">
        <v>0</v>
      </c>
      <c r="N239" s="36">
        <v>1</v>
      </c>
      <c r="O239" s="36"/>
    </row>
    <row r="240" spans="1:15" x14ac:dyDescent="0.25">
      <c r="A240" s="7">
        <v>230</v>
      </c>
      <c r="B240" s="8" t="s">
        <v>720</v>
      </c>
      <c r="C240" s="34" t="s">
        <v>567</v>
      </c>
      <c r="D240" s="1" t="s">
        <v>566</v>
      </c>
      <c r="E240" s="35" t="s">
        <v>851</v>
      </c>
      <c r="F240" s="36">
        <v>3</v>
      </c>
      <c r="G240" s="36">
        <v>2</v>
      </c>
      <c r="H240" s="37">
        <v>3</v>
      </c>
      <c r="I240" s="36">
        <v>1</v>
      </c>
      <c r="J240" s="36">
        <v>0</v>
      </c>
      <c r="K240" s="36">
        <v>8</v>
      </c>
      <c r="L240" s="36">
        <v>1</v>
      </c>
      <c r="M240" s="36">
        <v>0</v>
      </c>
      <c r="N240" s="36">
        <v>1</v>
      </c>
      <c r="O240" s="36"/>
    </row>
    <row r="241" spans="1:15" x14ac:dyDescent="0.25">
      <c r="A241" s="7">
        <v>232</v>
      </c>
      <c r="B241" s="8" t="s">
        <v>721</v>
      </c>
      <c r="C241" s="34" t="s">
        <v>570</v>
      </c>
      <c r="D241" s="1" t="s">
        <v>569</v>
      </c>
      <c r="E241" s="35" t="s">
        <v>56</v>
      </c>
      <c r="F241" s="36">
        <v>3</v>
      </c>
      <c r="G241" s="36">
        <v>2</v>
      </c>
      <c r="H241" s="37">
        <v>3</v>
      </c>
      <c r="I241" s="36">
        <v>1</v>
      </c>
      <c r="J241" s="36">
        <v>0</v>
      </c>
      <c r="K241" s="36">
        <v>8</v>
      </c>
      <c r="L241" s="36">
        <v>1</v>
      </c>
      <c r="M241" s="36">
        <v>0</v>
      </c>
      <c r="N241" s="36">
        <v>1</v>
      </c>
      <c r="O241" s="36"/>
    </row>
    <row r="242" spans="1:15" x14ac:dyDescent="0.25">
      <c r="A242" s="7">
        <v>233</v>
      </c>
      <c r="B242" s="8" t="s">
        <v>571</v>
      </c>
      <c r="C242" s="34" t="s">
        <v>876</v>
      </c>
      <c r="D242" s="1" t="s">
        <v>572</v>
      </c>
      <c r="E242" s="35" t="s">
        <v>48</v>
      </c>
      <c r="F242" s="36">
        <v>3</v>
      </c>
      <c r="G242" s="36">
        <v>2</v>
      </c>
      <c r="H242" s="37">
        <v>3</v>
      </c>
      <c r="I242" s="36">
        <v>0</v>
      </c>
      <c r="J242" s="36">
        <v>0</v>
      </c>
      <c r="K242" s="36">
        <v>8</v>
      </c>
      <c r="L242" s="36">
        <v>1</v>
      </c>
      <c r="M242" s="36">
        <v>0</v>
      </c>
      <c r="N242" s="36">
        <v>1</v>
      </c>
      <c r="O242" s="36"/>
    </row>
    <row r="243" spans="1:15" x14ac:dyDescent="0.25">
      <c r="A243" s="7">
        <v>235</v>
      </c>
      <c r="B243" s="8" t="s">
        <v>722</v>
      </c>
      <c r="C243" s="34" t="s">
        <v>268</v>
      </c>
      <c r="D243" s="1" t="s">
        <v>267</v>
      </c>
      <c r="E243" s="35" t="s">
        <v>265</v>
      </c>
      <c r="F243" s="36">
        <v>3</v>
      </c>
      <c r="G243" s="36">
        <v>2</v>
      </c>
      <c r="H243" s="37">
        <v>3</v>
      </c>
      <c r="I243" s="36">
        <v>1</v>
      </c>
      <c r="J243" s="36">
        <v>0</v>
      </c>
      <c r="K243" s="36">
        <v>8</v>
      </c>
      <c r="L243" s="36">
        <v>1</v>
      </c>
      <c r="M243" s="36">
        <v>0</v>
      </c>
      <c r="N243" s="36">
        <v>1</v>
      </c>
      <c r="O243" s="36"/>
    </row>
    <row r="244" spans="1:15" x14ac:dyDescent="0.25">
      <c r="A244" s="7">
        <v>240</v>
      </c>
      <c r="B244" s="8" t="s">
        <v>723</v>
      </c>
      <c r="C244" s="34" t="s">
        <v>577</v>
      </c>
      <c r="D244" s="1" t="s">
        <v>576</v>
      </c>
      <c r="E244" s="35" t="s">
        <v>447</v>
      </c>
      <c r="F244" s="36">
        <v>3</v>
      </c>
      <c r="G244" s="36">
        <v>2</v>
      </c>
      <c r="H244" s="37">
        <v>3</v>
      </c>
      <c r="I244" s="36">
        <v>0</v>
      </c>
      <c r="J244" s="36">
        <v>0</v>
      </c>
      <c r="K244" s="36">
        <v>8</v>
      </c>
      <c r="L244" s="36">
        <v>1</v>
      </c>
      <c r="M244" s="36">
        <v>0</v>
      </c>
      <c r="N244" s="36">
        <v>1</v>
      </c>
      <c r="O244" s="36"/>
    </row>
    <row r="245" spans="1:15" x14ac:dyDescent="0.25">
      <c r="A245" s="7">
        <v>241</v>
      </c>
      <c r="B245" s="8" t="s">
        <v>724</v>
      </c>
      <c r="C245" s="34" t="s">
        <v>877</v>
      </c>
      <c r="D245" s="1" t="s">
        <v>579</v>
      </c>
      <c r="E245" s="35" t="s">
        <v>447</v>
      </c>
      <c r="F245" s="36">
        <v>3</v>
      </c>
      <c r="G245" s="36">
        <v>2</v>
      </c>
      <c r="H245" s="37">
        <v>3</v>
      </c>
      <c r="I245" s="36">
        <v>0</v>
      </c>
      <c r="J245" s="36">
        <v>0</v>
      </c>
      <c r="K245" s="36">
        <v>8</v>
      </c>
      <c r="L245" s="36">
        <v>1</v>
      </c>
      <c r="M245" s="36">
        <v>0</v>
      </c>
      <c r="N245" s="36">
        <v>1</v>
      </c>
      <c r="O245" s="36"/>
    </row>
    <row r="246" spans="1:15" x14ac:dyDescent="0.25">
      <c r="A246" s="7">
        <v>242</v>
      </c>
      <c r="B246" s="8" t="s">
        <v>725</v>
      </c>
      <c r="C246" s="34" t="s">
        <v>878</v>
      </c>
      <c r="D246" s="1" t="s">
        <v>220</v>
      </c>
      <c r="E246" s="35" t="s">
        <v>218</v>
      </c>
      <c r="F246" s="36">
        <v>3</v>
      </c>
      <c r="G246" s="36">
        <v>2</v>
      </c>
      <c r="H246" s="37">
        <v>3</v>
      </c>
      <c r="I246" s="36">
        <v>0</v>
      </c>
      <c r="J246" s="36">
        <v>0</v>
      </c>
      <c r="K246" s="36">
        <v>8</v>
      </c>
      <c r="L246" s="36">
        <v>1</v>
      </c>
      <c r="M246" s="36">
        <v>0</v>
      </c>
      <c r="N246" s="36">
        <v>1</v>
      </c>
      <c r="O246" s="36"/>
    </row>
    <row r="247" spans="1:15" x14ac:dyDescent="0.25">
      <c r="A247" s="7">
        <v>245</v>
      </c>
      <c r="B247" s="8" t="s">
        <v>1374</v>
      </c>
      <c r="C247" s="34" t="s">
        <v>1373</v>
      </c>
      <c r="D247" s="1" t="s">
        <v>189</v>
      </c>
      <c r="E247" s="35" t="s">
        <v>187</v>
      </c>
      <c r="F247" s="36">
        <v>4</v>
      </c>
      <c r="G247" s="36">
        <v>0</v>
      </c>
      <c r="H247" s="37">
        <v>3</v>
      </c>
      <c r="I247" s="36">
        <v>0</v>
      </c>
      <c r="J247" s="36">
        <v>0</v>
      </c>
      <c r="K247" s="36">
        <v>4</v>
      </c>
      <c r="L247" s="36">
        <v>1</v>
      </c>
      <c r="M247" s="36">
        <v>0</v>
      </c>
      <c r="N247" s="36">
        <v>1</v>
      </c>
      <c r="O247" s="36">
        <v>2</v>
      </c>
    </row>
    <row r="248" spans="1:15" x14ac:dyDescent="0.25">
      <c r="A248" s="7">
        <v>246</v>
      </c>
      <c r="B248" s="8" t="s">
        <v>129</v>
      </c>
      <c r="C248" s="34" t="s">
        <v>879</v>
      </c>
      <c r="D248" s="1" t="s">
        <v>177</v>
      </c>
      <c r="E248" s="35" t="s">
        <v>56</v>
      </c>
      <c r="F248" s="36">
        <v>3</v>
      </c>
      <c r="G248" s="36">
        <v>2</v>
      </c>
      <c r="H248" s="37">
        <v>3</v>
      </c>
      <c r="I248" s="36">
        <v>0</v>
      </c>
      <c r="J248" s="36">
        <v>0</v>
      </c>
      <c r="K248" s="36">
        <v>8</v>
      </c>
      <c r="L248" s="36">
        <v>1</v>
      </c>
      <c r="M248" s="36">
        <v>0</v>
      </c>
      <c r="N248" s="36">
        <v>1</v>
      </c>
      <c r="O248" s="36"/>
    </row>
    <row r="249" spans="1:15" x14ac:dyDescent="0.25">
      <c r="A249" s="7">
        <v>247</v>
      </c>
      <c r="B249" s="8" t="s">
        <v>726</v>
      </c>
      <c r="C249" s="34" t="s">
        <v>880</v>
      </c>
      <c r="D249" s="1" t="s">
        <v>314</v>
      </c>
      <c r="E249" s="35" t="s">
        <v>312</v>
      </c>
      <c r="F249" s="36">
        <v>3</v>
      </c>
      <c r="G249" s="36">
        <v>2</v>
      </c>
      <c r="H249" s="37">
        <v>3</v>
      </c>
      <c r="I249" s="36">
        <v>0</v>
      </c>
      <c r="J249" s="36">
        <v>0</v>
      </c>
      <c r="K249" s="36">
        <v>8</v>
      </c>
      <c r="L249" s="36">
        <v>1</v>
      </c>
      <c r="M249" s="36">
        <v>0</v>
      </c>
      <c r="N249" s="36">
        <v>1</v>
      </c>
      <c r="O249" s="36"/>
    </row>
    <row r="250" spans="1:15" x14ac:dyDescent="0.25">
      <c r="A250" s="7">
        <v>248</v>
      </c>
      <c r="B250" s="8" t="s">
        <v>727</v>
      </c>
      <c r="C250" s="34" t="s">
        <v>588</v>
      </c>
      <c r="D250" s="1" t="s">
        <v>302</v>
      </c>
      <c r="E250" s="35" t="s">
        <v>300</v>
      </c>
      <c r="F250" s="36">
        <v>3</v>
      </c>
      <c r="G250" s="36">
        <v>2</v>
      </c>
      <c r="H250" s="37">
        <v>3</v>
      </c>
      <c r="I250" s="36">
        <v>0</v>
      </c>
      <c r="J250" s="36">
        <v>0</v>
      </c>
      <c r="K250" s="36">
        <v>8</v>
      </c>
      <c r="L250" s="36">
        <v>1</v>
      </c>
      <c r="M250" s="36">
        <v>0</v>
      </c>
      <c r="N250" s="36">
        <v>1</v>
      </c>
      <c r="O250" s="36"/>
    </row>
    <row r="251" spans="1:15" x14ac:dyDescent="0.25">
      <c r="A251" s="7">
        <v>250</v>
      </c>
      <c r="B251" s="8" t="s">
        <v>728</v>
      </c>
      <c r="C251" s="34" t="s">
        <v>590</v>
      </c>
      <c r="D251" s="1" t="s">
        <v>302</v>
      </c>
      <c r="E251" s="35" t="s">
        <v>300</v>
      </c>
      <c r="F251" s="36">
        <v>4</v>
      </c>
      <c r="G251" s="36">
        <v>3</v>
      </c>
      <c r="H251" s="37">
        <v>3</v>
      </c>
      <c r="I251" s="36">
        <v>0</v>
      </c>
      <c r="J251" s="36">
        <v>0</v>
      </c>
      <c r="K251" s="36">
        <v>10</v>
      </c>
      <c r="L251" s="36">
        <v>1</v>
      </c>
      <c r="M251" s="36">
        <v>0</v>
      </c>
      <c r="N251" s="36">
        <v>1</v>
      </c>
      <c r="O251" s="36"/>
    </row>
    <row r="252" spans="1:15" x14ac:dyDescent="0.25">
      <c r="A252" s="7">
        <v>251</v>
      </c>
      <c r="B252" s="8" t="s">
        <v>729</v>
      </c>
      <c r="C252" s="34" t="s">
        <v>881</v>
      </c>
      <c r="D252" s="1" t="s">
        <v>90</v>
      </c>
      <c r="E252" s="35" t="s">
        <v>88</v>
      </c>
      <c r="F252" s="36">
        <v>3</v>
      </c>
      <c r="G252" s="36">
        <v>2</v>
      </c>
      <c r="H252" s="37">
        <v>1</v>
      </c>
      <c r="I252" s="36">
        <v>0</v>
      </c>
      <c r="J252" s="36">
        <v>0</v>
      </c>
      <c r="K252" s="36">
        <v>6</v>
      </c>
      <c r="L252" s="36">
        <v>1</v>
      </c>
      <c r="M252" s="36">
        <v>0</v>
      </c>
      <c r="N252" s="36">
        <v>1</v>
      </c>
      <c r="O252" s="36"/>
    </row>
    <row r="253" spans="1:15" x14ac:dyDescent="0.25">
      <c r="A253" s="7">
        <v>255</v>
      </c>
      <c r="B253" s="8" t="s">
        <v>730</v>
      </c>
      <c r="C253" s="34" t="s">
        <v>882</v>
      </c>
      <c r="D253" s="1" t="s">
        <v>201</v>
      </c>
      <c r="E253" s="35" t="s">
        <v>194</v>
      </c>
      <c r="F253" s="36">
        <v>8</v>
      </c>
      <c r="G253" s="36">
        <v>4</v>
      </c>
      <c r="H253" s="37">
        <v>3</v>
      </c>
      <c r="I253" s="36">
        <v>0</v>
      </c>
      <c r="J253" s="36">
        <v>0</v>
      </c>
      <c r="K253" s="36">
        <v>15</v>
      </c>
      <c r="L253" s="36">
        <v>1</v>
      </c>
      <c r="M253" s="36">
        <v>0</v>
      </c>
      <c r="N253" s="36">
        <v>1</v>
      </c>
      <c r="O253" s="36"/>
    </row>
    <row r="254" spans="1:15" x14ac:dyDescent="0.25">
      <c r="A254" s="7">
        <v>256</v>
      </c>
      <c r="B254" s="8" t="s">
        <v>731</v>
      </c>
      <c r="C254" s="34" t="s">
        <v>884</v>
      </c>
      <c r="D254" s="1" t="s">
        <v>595</v>
      </c>
      <c r="E254" s="35" t="s">
        <v>355</v>
      </c>
      <c r="F254" s="36">
        <v>3</v>
      </c>
      <c r="G254" s="36">
        <v>2</v>
      </c>
      <c r="H254" s="37">
        <v>2</v>
      </c>
      <c r="I254" s="36">
        <v>0</v>
      </c>
      <c r="J254" s="36">
        <v>0</v>
      </c>
      <c r="K254" s="36">
        <v>7</v>
      </c>
      <c r="L254" s="36">
        <v>1</v>
      </c>
      <c r="M254" s="36">
        <v>0</v>
      </c>
      <c r="N254" s="36">
        <v>1</v>
      </c>
      <c r="O254" s="36"/>
    </row>
    <row r="255" spans="1:15" x14ac:dyDescent="0.25">
      <c r="A255" s="7">
        <v>258</v>
      </c>
      <c r="B255" s="8" t="s">
        <v>732</v>
      </c>
      <c r="C255" s="34" t="s">
        <v>885</v>
      </c>
      <c r="D255" s="1" t="s">
        <v>599</v>
      </c>
      <c r="E255" s="35" t="s">
        <v>207</v>
      </c>
      <c r="F255" s="36">
        <v>3</v>
      </c>
      <c r="G255" s="36">
        <v>2</v>
      </c>
      <c r="H255" s="37">
        <v>2</v>
      </c>
      <c r="I255" s="36">
        <v>0</v>
      </c>
      <c r="J255" s="36">
        <v>0</v>
      </c>
      <c r="K255" s="36">
        <v>7</v>
      </c>
      <c r="L255" s="36">
        <v>1</v>
      </c>
      <c r="M255" s="36">
        <v>0</v>
      </c>
      <c r="N255" s="36">
        <v>1</v>
      </c>
      <c r="O255" s="36"/>
    </row>
    <row r="256" spans="1:15" x14ac:dyDescent="0.25">
      <c r="A256" s="7">
        <v>259</v>
      </c>
      <c r="B256" s="8" t="s">
        <v>602</v>
      </c>
      <c r="C256" s="34" t="s">
        <v>603</v>
      </c>
      <c r="D256" s="1" t="s">
        <v>602</v>
      </c>
      <c r="E256" s="35" t="s">
        <v>660</v>
      </c>
      <c r="F256" s="36">
        <v>3</v>
      </c>
      <c r="G256" s="36">
        <v>2</v>
      </c>
      <c r="H256" s="37">
        <v>2</v>
      </c>
      <c r="I256" s="36">
        <v>0</v>
      </c>
      <c r="J256" s="36">
        <v>0</v>
      </c>
      <c r="K256" s="36">
        <v>7</v>
      </c>
      <c r="L256" s="36">
        <v>1</v>
      </c>
      <c r="M256" s="36">
        <v>0</v>
      </c>
      <c r="N256" s="36">
        <v>1</v>
      </c>
      <c r="O256" s="36"/>
    </row>
    <row r="257" spans="1:15" x14ac:dyDescent="0.25">
      <c r="A257" s="7">
        <v>266</v>
      </c>
      <c r="B257" s="8" t="s">
        <v>733</v>
      </c>
      <c r="C257" s="34" t="s">
        <v>886</v>
      </c>
      <c r="D257" s="1" t="s">
        <v>605</v>
      </c>
      <c r="E257" s="35" t="s">
        <v>227</v>
      </c>
      <c r="F257" s="36">
        <v>8</v>
      </c>
      <c r="G257" s="36">
        <v>4</v>
      </c>
      <c r="H257" s="37">
        <v>3</v>
      </c>
      <c r="I257" s="36">
        <v>1</v>
      </c>
      <c r="J257" s="36">
        <v>0</v>
      </c>
      <c r="K257" s="36">
        <v>15</v>
      </c>
      <c r="L257" s="36">
        <v>1</v>
      </c>
      <c r="M257" s="36">
        <v>0</v>
      </c>
      <c r="N257" s="36">
        <v>1</v>
      </c>
      <c r="O257" s="36"/>
    </row>
    <row r="258" spans="1:15" x14ac:dyDescent="0.25">
      <c r="A258" s="7">
        <v>268</v>
      </c>
      <c r="B258" s="8" t="s">
        <v>433</v>
      </c>
      <c r="C258" s="20" t="s">
        <v>1185</v>
      </c>
      <c r="D258" s="21" t="s">
        <v>434</v>
      </c>
      <c r="E258" s="21" t="s">
        <v>951</v>
      </c>
      <c r="F258" s="36">
        <v>8</v>
      </c>
      <c r="G258" s="36">
        <v>4</v>
      </c>
      <c r="H258" s="37">
        <v>100</v>
      </c>
      <c r="I258" s="36">
        <v>0</v>
      </c>
      <c r="J258" s="36">
        <v>3</v>
      </c>
      <c r="K258" s="36">
        <v>112</v>
      </c>
      <c r="L258" s="36">
        <v>1</v>
      </c>
      <c r="M258" s="36">
        <v>0</v>
      </c>
      <c r="N258" s="36">
        <v>1</v>
      </c>
      <c r="O258" s="36"/>
    </row>
    <row r="259" spans="1:15" x14ac:dyDescent="0.25">
      <c r="A259" s="7">
        <v>270</v>
      </c>
      <c r="B259" s="8" t="s">
        <v>734</v>
      </c>
      <c r="C259" s="34" t="s">
        <v>609</v>
      </c>
      <c r="D259" s="1" t="s">
        <v>608</v>
      </c>
      <c r="E259" s="35" t="s">
        <v>424</v>
      </c>
      <c r="F259" s="36">
        <v>3</v>
      </c>
      <c r="G259" s="36">
        <v>2</v>
      </c>
      <c r="H259" s="37">
        <v>2</v>
      </c>
      <c r="I259" s="36">
        <v>0</v>
      </c>
      <c r="J259" s="36">
        <v>0</v>
      </c>
      <c r="K259" s="36">
        <v>7</v>
      </c>
      <c r="L259" s="36">
        <v>1</v>
      </c>
      <c r="M259" s="36">
        <v>0</v>
      </c>
      <c r="N259" s="36">
        <v>1</v>
      </c>
      <c r="O259" s="36"/>
    </row>
    <row r="260" spans="1:15" x14ac:dyDescent="0.25">
      <c r="A260" s="7">
        <v>271</v>
      </c>
      <c r="B260" s="8" t="s">
        <v>735</v>
      </c>
      <c r="C260" s="34" t="s">
        <v>887</v>
      </c>
      <c r="D260" s="1" t="s">
        <v>90</v>
      </c>
      <c r="E260" s="35" t="s">
        <v>88</v>
      </c>
      <c r="F260" s="36">
        <v>3</v>
      </c>
      <c r="G260" s="36">
        <v>2</v>
      </c>
      <c r="H260" s="37">
        <v>2</v>
      </c>
      <c r="I260" s="36">
        <v>1</v>
      </c>
      <c r="J260" s="36">
        <v>0</v>
      </c>
      <c r="K260" s="36">
        <v>7</v>
      </c>
      <c r="L260" s="36">
        <v>1</v>
      </c>
      <c r="M260" s="36">
        <v>0</v>
      </c>
      <c r="N260" s="36">
        <v>1</v>
      </c>
      <c r="O260" s="36"/>
    </row>
    <row r="261" spans="1:15" x14ac:dyDescent="0.25">
      <c r="A261" s="7">
        <v>272</v>
      </c>
      <c r="B261" s="8" t="s">
        <v>736</v>
      </c>
      <c r="C261" s="34" t="s">
        <v>888</v>
      </c>
      <c r="D261" s="1" t="s">
        <v>90</v>
      </c>
      <c r="E261" s="35" t="s">
        <v>88</v>
      </c>
      <c r="F261" s="36">
        <v>3</v>
      </c>
      <c r="G261" s="36">
        <v>2</v>
      </c>
      <c r="H261" s="37">
        <v>2</v>
      </c>
      <c r="I261" s="36">
        <v>0</v>
      </c>
      <c r="J261" s="36">
        <v>0</v>
      </c>
      <c r="K261" s="36">
        <v>7</v>
      </c>
      <c r="L261" s="36">
        <v>1</v>
      </c>
      <c r="M261" s="36">
        <v>0</v>
      </c>
      <c r="N261" s="36">
        <v>1</v>
      </c>
      <c r="O261" s="36"/>
    </row>
    <row r="262" spans="1:15" x14ac:dyDescent="0.25">
      <c r="A262" s="7">
        <v>273</v>
      </c>
      <c r="B262" s="8" t="s">
        <v>614</v>
      </c>
      <c r="C262" s="34" t="s">
        <v>615</v>
      </c>
      <c r="D262" s="1" t="s">
        <v>90</v>
      </c>
      <c r="E262" s="35" t="s">
        <v>88</v>
      </c>
      <c r="F262" s="36">
        <v>3</v>
      </c>
      <c r="G262" s="36">
        <v>2</v>
      </c>
      <c r="H262" s="37">
        <v>2</v>
      </c>
      <c r="I262" s="36">
        <v>0</v>
      </c>
      <c r="J262" s="36">
        <v>0</v>
      </c>
      <c r="K262" s="36">
        <v>7</v>
      </c>
      <c r="L262" s="36">
        <v>1</v>
      </c>
      <c r="M262" s="36">
        <v>0</v>
      </c>
      <c r="N262" s="36">
        <v>1</v>
      </c>
      <c r="O262" s="36"/>
    </row>
    <row r="263" spans="1:15" x14ac:dyDescent="0.25">
      <c r="A263" s="7">
        <v>274</v>
      </c>
      <c r="B263" s="8" t="s">
        <v>737</v>
      </c>
      <c r="C263" s="34" t="s">
        <v>889</v>
      </c>
      <c r="D263" s="1" t="s">
        <v>617</v>
      </c>
      <c r="E263" s="35" t="s">
        <v>88</v>
      </c>
      <c r="F263" s="36">
        <v>3</v>
      </c>
      <c r="G263" s="36">
        <v>2</v>
      </c>
      <c r="H263" s="37">
        <v>2</v>
      </c>
      <c r="I263" s="36">
        <v>0</v>
      </c>
      <c r="J263" s="36">
        <v>0</v>
      </c>
      <c r="K263" s="36">
        <v>7</v>
      </c>
      <c r="L263" s="36">
        <v>1</v>
      </c>
      <c r="M263" s="36">
        <v>0</v>
      </c>
      <c r="N263" s="36">
        <v>1</v>
      </c>
      <c r="O263" s="36"/>
    </row>
    <row r="264" spans="1:15" x14ac:dyDescent="0.25">
      <c r="A264" s="7">
        <v>275</v>
      </c>
      <c r="B264" s="8" t="s">
        <v>738</v>
      </c>
      <c r="C264" s="34" t="s">
        <v>609</v>
      </c>
      <c r="D264" s="1" t="s">
        <v>481</v>
      </c>
      <c r="E264" s="35" t="s">
        <v>479</v>
      </c>
      <c r="F264" s="188">
        <v>8</v>
      </c>
      <c r="G264" s="188">
        <v>4</v>
      </c>
      <c r="H264" s="194">
        <v>3</v>
      </c>
      <c r="I264" s="188">
        <v>0</v>
      </c>
      <c r="J264" s="188">
        <v>0</v>
      </c>
      <c r="K264" s="188">
        <v>15</v>
      </c>
      <c r="L264" s="188">
        <v>1</v>
      </c>
      <c r="M264" s="188">
        <v>0</v>
      </c>
      <c r="N264" s="188">
        <v>1</v>
      </c>
      <c r="O264" s="188"/>
    </row>
    <row r="265" spans="1:15" x14ac:dyDescent="0.25">
      <c r="A265" s="7" t="s">
        <v>1364</v>
      </c>
      <c r="B265" s="8" t="s">
        <v>1365</v>
      </c>
      <c r="C265" s="34" t="s">
        <v>609</v>
      </c>
      <c r="D265" s="1" t="s">
        <v>481</v>
      </c>
      <c r="E265" s="35" t="s">
        <v>479</v>
      </c>
      <c r="F265" s="189"/>
      <c r="G265" s="189"/>
      <c r="H265" s="195"/>
      <c r="I265" s="189"/>
      <c r="J265" s="189"/>
      <c r="K265" s="189"/>
      <c r="L265" s="189"/>
      <c r="M265" s="189"/>
      <c r="N265" s="189"/>
      <c r="O265" s="189"/>
    </row>
    <row r="266" spans="1:15" x14ac:dyDescent="0.25">
      <c r="A266" s="7">
        <v>277</v>
      </c>
      <c r="B266" s="8" t="s">
        <v>621</v>
      </c>
      <c r="C266" s="20" t="s">
        <v>622</v>
      </c>
      <c r="D266" s="21" t="s">
        <v>343</v>
      </c>
      <c r="E266" s="21" t="s">
        <v>336</v>
      </c>
      <c r="F266" s="36">
        <v>3</v>
      </c>
      <c r="G266" s="36">
        <v>2</v>
      </c>
      <c r="H266" s="37">
        <v>6</v>
      </c>
      <c r="I266" s="36">
        <v>0</v>
      </c>
      <c r="J266" s="36">
        <v>0</v>
      </c>
      <c r="K266" s="36">
        <v>11</v>
      </c>
      <c r="L266" s="36">
        <v>1</v>
      </c>
      <c r="M266" s="36">
        <v>0</v>
      </c>
      <c r="N266" s="36">
        <v>1</v>
      </c>
      <c r="O266" s="36"/>
    </row>
    <row r="267" spans="1:15" x14ac:dyDescent="0.25">
      <c r="A267" s="7">
        <v>279</v>
      </c>
      <c r="B267" s="8" t="s">
        <v>739</v>
      </c>
      <c r="C267" s="34" t="s">
        <v>624</v>
      </c>
      <c r="D267" s="1" t="s">
        <v>343</v>
      </c>
      <c r="E267" s="35" t="s">
        <v>660</v>
      </c>
      <c r="F267" s="36">
        <v>3</v>
      </c>
      <c r="G267" s="36">
        <v>2</v>
      </c>
      <c r="H267" s="37">
        <v>2</v>
      </c>
      <c r="I267" s="36">
        <v>0</v>
      </c>
      <c r="J267" s="36">
        <v>0</v>
      </c>
      <c r="K267" s="36">
        <v>7</v>
      </c>
      <c r="L267" s="36">
        <v>1</v>
      </c>
      <c r="M267" s="36">
        <v>0</v>
      </c>
      <c r="N267" s="36">
        <v>1</v>
      </c>
      <c r="O267" s="36"/>
    </row>
    <row r="268" spans="1:15" x14ac:dyDescent="0.25">
      <c r="A268" s="7">
        <v>281</v>
      </c>
      <c r="B268" s="8" t="s">
        <v>625</v>
      </c>
      <c r="C268" s="34" t="s">
        <v>627</v>
      </c>
      <c r="D268" s="1" t="s">
        <v>626</v>
      </c>
      <c r="E268" s="35" t="s">
        <v>207</v>
      </c>
      <c r="F268" s="36">
        <v>3</v>
      </c>
      <c r="G268" s="36">
        <v>2</v>
      </c>
      <c r="H268" s="37">
        <v>2</v>
      </c>
      <c r="I268" s="36">
        <v>0</v>
      </c>
      <c r="J268" s="36">
        <v>0</v>
      </c>
      <c r="K268" s="36">
        <v>7</v>
      </c>
      <c r="L268" s="36">
        <v>1</v>
      </c>
      <c r="M268" s="36">
        <v>0</v>
      </c>
      <c r="N268" s="36">
        <v>1</v>
      </c>
      <c r="O268" s="36"/>
    </row>
    <row r="269" spans="1:15" x14ac:dyDescent="0.25">
      <c r="A269" s="7">
        <v>282</v>
      </c>
      <c r="B269" s="8" t="s">
        <v>628</v>
      </c>
      <c r="C269" s="34" t="s">
        <v>890</v>
      </c>
      <c r="D269" s="1" t="s">
        <v>629</v>
      </c>
      <c r="E269" s="35" t="s">
        <v>207</v>
      </c>
      <c r="F269" s="36">
        <v>3</v>
      </c>
      <c r="G269" s="36">
        <v>2</v>
      </c>
      <c r="H269" s="37">
        <v>2</v>
      </c>
      <c r="I269" s="36">
        <v>0</v>
      </c>
      <c r="J269" s="36">
        <v>0</v>
      </c>
      <c r="K269" s="36">
        <v>7</v>
      </c>
      <c r="L269" s="36">
        <v>1</v>
      </c>
      <c r="M269" s="36">
        <v>0</v>
      </c>
      <c r="N269" s="36">
        <v>1</v>
      </c>
      <c r="O269" s="36"/>
    </row>
    <row r="270" spans="1:15" x14ac:dyDescent="0.25">
      <c r="A270" s="7">
        <v>283</v>
      </c>
      <c r="B270" s="8" t="s">
        <v>631</v>
      </c>
      <c r="C270" s="34" t="s">
        <v>633</v>
      </c>
      <c r="D270" s="1" t="s">
        <v>632</v>
      </c>
      <c r="E270" s="35" t="s">
        <v>207</v>
      </c>
      <c r="F270" s="36">
        <v>3</v>
      </c>
      <c r="G270" s="36">
        <v>2</v>
      </c>
      <c r="H270" s="37">
        <v>2</v>
      </c>
      <c r="I270" s="36">
        <v>0</v>
      </c>
      <c r="J270" s="36">
        <v>0</v>
      </c>
      <c r="K270" s="36">
        <v>7</v>
      </c>
      <c r="L270" s="36">
        <v>1</v>
      </c>
      <c r="M270" s="36">
        <v>0</v>
      </c>
      <c r="N270" s="36">
        <v>1</v>
      </c>
      <c r="O270" s="36"/>
    </row>
    <row r="271" spans="1:15" x14ac:dyDescent="0.25">
      <c r="A271" s="7">
        <v>284</v>
      </c>
      <c r="B271" s="8" t="s">
        <v>634</v>
      </c>
      <c r="C271" s="34" t="s">
        <v>636</v>
      </c>
      <c r="D271" s="1" t="s">
        <v>635</v>
      </c>
      <c r="E271" s="35" t="s">
        <v>207</v>
      </c>
      <c r="F271" s="36">
        <v>3</v>
      </c>
      <c r="G271" s="36">
        <v>2</v>
      </c>
      <c r="H271" s="37">
        <v>2</v>
      </c>
      <c r="I271" s="36">
        <v>0</v>
      </c>
      <c r="J271" s="36">
        <v>0</v>
      </c>
      <c r="K271" s="36">
        <v>7</v>
      </c>
      <c r="L271" s="36">
        <v>1</v>
      </c>
      <c r="M271" s="36">
        <v>0</v>
      </c>
      <c r="N271" s="36">
        <v>1</v>
      </c>
      <c r="O271" s="36"/>
    </row>
    <row r="272" spans="1:15" x14ac:dyDescent="0.25">
      <c r="A272" s="7">
        <v>285</v>
      </c>
      <c r="B272" s="8" t="s">
        <v>637</v>
      </c>
      <c r="C272" s="34" t="s">
        <v>639</v>
      </c>
      <c r="D272" s="1" t="s">
        <v>638</v>
      </c>
      <c r="E272" s="35" t="s">
        <v>207</v>
      </c>
      <c r="F272" s="36">
        <v>3</v>
      </c>
      <c r="G272" s="36">
        <v>2</v>
      </c>
      <c r="H272" s="37">
        <v>2</v>
      </c>
      <c r="I272" s="36">
        <v>0</v>
      </c>
      <c r="J272" s="36">
        <v>0</v>
      </c>
      <c r="K272" s="36">
        <v>7</v>
      </c>
      <c r="L272" s="36">
        <v>1</v>
      </c>
      <c r="M272" s="36">
        <v>0</v>
      </c>
      <c r="N272" s="36">
        <v>1</v>
      </c>
      <c r="O272" s="36"/>
    </row>
    <row r="273" spans="1:15" x14ac:dyDescent="0.25">
      <c r="A273" s="7">
        <v>286</v>
      </c>
      <c r="B273" s="8" t="s">
        <v>641</v>
      </c>
      <c r="C273" s="20" t="s">
        <v>1198</v>
      </c>
      <c r="D273" s="21" t="s">
        <v>641</v>
      </c>
      <c r="E273" s="21" t="s">
        <v>456</v>
      </c>
      <c r="F273" s="36">
        <v>3</v>
      </c>
      <c r="G273" s="36">
        <v>2</v>
      </c>
      <c r="H273" s="37">
        <v>6</v>
      </c>
      <c r="I273" s="36">
        <v>0</v>
      </c>
      <c r="J273" s="36">
        <v>0</v>
      </c>
      <c r="K273" s="36">
        <v>11</v>
      </c>
      <c r="L273" s="36">
        <v>1</v>
      </c>
      <c r="M273" s="36">
        <v>0</v>
      </c>
      <c r="N273" s="36">
        <v>1</v>
      </c>
      <c r="O273" s="36"/>
    </row>
    <row r="274" spans="1:15" x14ac:dyDescent="0.25">
      <c r="A274" s="7">
        <v>287</v>
      </c>
      <c r="B274" s="8" t="s">
        <v>740</v>
      </c>
      <c r="C274" s="34" t="s">
        <v>891</v>
      </c>
      <c r="D274" s="1" t="s">
        <v>90</v>
      </c>
      <c r="E274" s="35" t="s">
        <v>88</v>
      </c>
      <c r="F274" s="36">
        <v>3</v>
      </c>
      <c r="G274" s="36">
        <v>2</v>
      </c>
      <c r="H274" s="37">
        <v>2</v>
      </c>
      <c r="I274" s="36">
        <v>0</v>
      </c>
      <c r="J274" s="36">
        <v>0</v>
      </c>
      <c r="K274" s="36">
        <v>7</v>
      </c>
      <c r="L274" s="36">
        <v>1</v>
      </c>
      <c r="M274" s="36">
        <v>0</v>
      </c>
      <c r="N274" s="36">
        <v>1</v>
      </c>
      <c r="O274" s="36"/>
    </row>
    <row r="275" spans="1:15" x14ac:dyDescent="0.25">
      <c r="A275" s="7">
        <v>288</v>
      </c>
      <c r="B275" s="8" t="s">
        <v>741</v>
      </c>
      <c r="C275" s="34" t="s">
        <v>892</v>
      </c>
      <c r="D275" s="1" t="s">
        <v>90</v>
      </c>
      <c r="E275" s="35" t="s">
        <v>88</v>
      </c>
      <c r="F275" s="36">
        <v>3</v>
      </c>
      <c r="G275" s="36">
        <v>2</v>
      </c>
      <c r="H275" s="37">
        <v>2</v>
      </c>
      <c r="I275" s="36">
        <v>0</v>
      </c>
      <c r="J275" s="36">
        <v>0</v>
      </c>
      <c r="K275" s="36">
        <v>7</v>
      </c>
      <c r="L275" s="36">
        <v>1</v>
      </c>
      <c r="M275" s="36">
        <v>0</v>
      </c>
      <c r="N275" s="36">
        <v>1</v>
      </c>
      <c r="O275" s="36"/>
    </row>
    <row r="276" spans="1:15" x14ac:dyDescent="0.25">
      <c r="A276" s="7">
        <v>289</v>
      </c>
      <c r="B276" s="8" t="s">
        <v>742</v>
      </c>
      <c r="C276" s="34" t="s">
        <v>893</v>
      </c>
      <c r="D276" s="1" t="s">
        <v>90</v>
      </c>
      <c r="E276" s="35" t="s">
        <v>88</v>
      </c>
      <c r="F276" s="36">
        <v>3</v>
      </c>
      <c r="G276" s="36">
        <v>2</v>
      </c>
      <c r="H276" s="37">
        <v>2</v>
      </c>
      <c r="I276" s="36">
        <v>1</v>
      </c>
      <c r="J276" s="36">
        <v>0</v>
      </c>
      <c r="K276" s="36">
        <v>7</v>
      </c>
      <c r="L276" s="36">
        <v>1</v>
      </c>
      <c r="M276" s="36">
        <v>0</v>
      </c>
      <c r="N276" s="36">
        <v>1</v>
      </c>
      <c r="O276" s="36"/>
    </row>
    <row r="277" spans="1:15" x14ac:dyDescent="0.25">
      <c r="A277" s="7">
        <v>290</v>
      </c>
      <c r="B277" s="8" t="s">
        <v>743</v>
      </c>
      <c r="C277" s="34" t="s">
        <v>894</v>
      </c>
      <c r="D277" s="1" t="s">
        <v>90</v>
      </c>
      <c r="E277" s="35" t="s">
        <v>88</v>
      </c>
      <c r="F277" s="36">
        <v>3</v>
      </c>
      <c r="G277" s="36">
        <v>2</v>
      </c>
      <c r="H277" s="37">
        <v>2</v>
      </c>
      <c r="I277" s="36">
        <v>0</v>
      </c>
      <c r="J277" s="36">
        <v>0</v>
      </c>
      <c r="K277" s="36">
        <v>7</v>
      </c>
      <c r="L277" s="36">
        <v>1</v>
      </c>
      <c r="M277" s="36">
        <v>0</v>
      </c>
      <c r="N277" s="36">
        <v>1</v>
      </c>
      <c r="O277" s="36"/>
    </row>
    <row r="278" spans="1:15" x14ac:dyDescent="0.25">
      <c r="A278" s="7">
        <v>291</v>
      </c>
      <c r="B278" s="8" t="s">
        <v>744</v>
      </c>
      <c r="C278" s="34" t="s">
        <v>895</v>
      </c>
      <c r="D278" s="1" t="s">
        <v>652</v>
      </c>
      <c r="E278" s="35" t="s">
        <v>321</v>
      </c>
      <c r="F278" s="36">
        <v>3</v>
      </c>
      <c r="G278" s="36">
        <v>2</v>
      </c>
      <c r="H278" s="37">
        <v>2</v>
      </c>
      <c r="I278" s="36">
        <v>0</v>
      </c>
      <c r="J278" s="36">
        <v>0</v>
      </c>
      <c r="K278" s="36">
        <v>7</v>
      </c>
      <c r="L278" s="36">
        <v>1</v>
      </c>
      <c r="M278" s="36">
        <v>0</v>
      </c>
      <c r="N278" s="36">
        <v>1</v>
      </c>
      <c r="O278" s="36"/>
    </row>
    <row r="279" spans="1:15" x14ac:dyDescent="0.25">
      <c r="A279" s="7">
        <v>292</v>
      </c>
      <c r="B279" s="8" t="s">
        <v>896</v>
      </c>
      <c r="C279" s="20" t="s">
        <v>1204</v>
      </c>
      <c r="D279" s="21" t="s">
        <v>319</v>
      </c>
      <c r="E279" s="21" t="s">
        <v>312</v>
      </c>
      <c r="F279" s="36">
        <v>3</v>
      </c>
      <c r="G279" s="36">
        <v>2</v>
      </c>
      <c r="H279" s="37">
        <v>5</v>
      </c>
      <c r="I279" s="36">
        <v>0</v>
      </c>
      <c r="J279" s="36">
        <v>1</v>
      </c>
      <c r="K279" s="36">
        <v>10</v>
      </c>
      <c r="L279" s="36">
        <v>1</v>
      </c>
      <c r="M279" s="36">
        <v>0</v>
      </c>
      <c r="N279" s="36">
        <v>1</v>
      </c>
      <c r="O279" s="36"/>
    </row>
    <row r="280" spans="1:15" x14ac:dyDescent="0.25">
      <c r="A280" s="7">
        <v>294</v>
      </c>
      <c r="B280" s="8" t="s">
        <v>745</v>
      </c>
      <c r="C280" s="34" t="s">
        <v>655</v>
      </c>
      <c r="D280" s="1" t="s">
        <v>46</v>
      </c>
      <c r="E280" s="35" t="s">
        <v>45</v>
      </c>
      <c r="F280" s="36">
        <v>3</v>
      </c>
      <c r="G280" s="36">
        <v>2</v>
      </c>
      <c r="H280" s="37">
        <v>1</v>
      </c>
      <c r="I280" s="36">
        <v>0</v>
      </c>
      <c r="J280" s="36">
        <v>0</v>
      </c>
      <c r="K280" s="36">
        <v>6</v>
      </c>
      <c r="L280" s="36">
        <v>1</v>
      </c>
      <c r="M280" s="36">
        <v>0</v>
      </c>
      <c r="N280" s="36">
        <v>1</v>
      </c>
      <c r="O280" s="36"/>
    </row>
    <row r="281" spans="1:15" x14ac:dyDescent="0.25">
      <c r="A281" s="7">
        <v>295</v>
      </c>
      <c r="B281" s="8" t="s">
        <v>746</v>
      </c>
      <c r="C281" s="34" t="s">
        <v>897</v>
      </c>
      <c r="D281" s="1" t="s">
        <v>657</v>
      </c>
      <c r="E281" s="35" t="s">
        <v>48</v>
      </c>
      <c r="F281" s="36">
        <v>3</v>
      </c>
      <c r="G281" s="36">
        <v>2</v>
      </c>
      <c r="H281" s="37">
        <v>1</v>
      </c>
      <c r="I281" s="36">
        <v>0</v>
      </c>
      <c r="J281" s="36">
        <v>0</v>
      </c>
      <c r="K281" s="36">
        <v>6</v>
      </c>
      <c r="L281" s="36">
        <v>1</v>
      </c>
      <c r="M281" s="36">
        <v>0</v>
      </c>
      <c r="N281" s="36">
        <v>1</v>
      </c>
      <c r="O281" s="36"/>
    </row>
    <row r="282" spans="1:15" x14ac:dyDescent="0.25">
      <c r="A282" s="7">
        <v>296</v>
      </c>
      <c r="B282" s="8" t="s">
        <v>928</v>
      </c>
      <c r="C282" s="20" t="s">
        <v>1207</v>
      </c>
      <c r="D282" s="21" t="s">
        <v>169</v>
      </c>
      <c r="E282" s="21" t="s">
        <v>153</v>
      </c>
      <c r="F282" s="36">
        <v>2</v>
      </c>
      <c r="G282" s="36">
        <v>1</v>
      </c>
      <c r="H282" s="37">
        <v>2</v>
      </c>
      <c r="I282" s="36">
        <v>0</v>
      </c>
      <c r="J282" s="36">
        <v>1</v>
      </c>
      <c r="K282" s="36">
        <v>5</v>
      </c>
      <c r="L282" s="36">
        <v>1</v>
      </c>
      <c r="M282" s="36">
        <v>0</v>
      </c>
      <c r="N282" s="36">
        <v>1</v>
      </c>
      <c r="O282" s="36"/>
    </row>
    <row r="283" spans="1:15" x14ac:dyDescent="0.25">
      <c r="A283" s="7">
        <v>297</v>
      </c>
      <c r="B283" s="8" t="s">
        <v>929</v>
      </c>
      <c r="C283" s="20" t="s">
        <v>1208</v>
      </c>
      <c r="D283" s="21" t="s">
        <v>90</v>
      </c>
      <c r="E283" s="21" t="s">
        <v>88</v>
      </c>
      <c r="F283" s="36">
        <v>3</v>
      </c>
      <c r="G283" s="36">
        <v>2</v>
      </c>
      <c r="H283" s="37">
        <v>33</v>
      </c>
      <c r="I283" s="36">
        <v>0</v>
      </c>
      <c r="J283" s="36">
        <v>1</v>
      </c>
      <c r="K283" s="36">
        <v>38</v>
      </c>
      <c r="L283" s="36">
        <v>1</v>
      </c>
      <c r="M283" s="36">
        <v>0</v>
      </c>
      <c r="N283" s="36">
        <v>1</v>
      </c>
      <c r="O283" s="36"/>
    </row>
    <row r="284" spans="1:15" x14ac:dyDescent="0.25">
      <c r="A284" s="7">
        <v>298</v>
      </c>
      <c r="B284" s="8" t="s">
        <v>930</v>
      </c>
      <c r="C284" s="20" t="s">
        <v>1209</v>
      </c>
      <c r="D284" s="21" t="s">
        <v>90</v>
      </c>
      <c r="E284" s="21" t="s">
        <v>88</v>
      </c>
      <c r="F284" s="36">
        <v>18</v>
      </c>
      <c r="G284" s="36">
        <v>12</v>
      </c>
      <c r="H284" s="37">
        <v>38</v>
      </c>
      <c r="I284" s="36">
        <v>0</v>
      </c>
      <c r="J284" s="36">
        <v>2</v>
      </c>
      <c r="K284" s="36">
        <v>68</v>
      </c>
      <c r="L284" s="36">
        <v>1</v>
      </c>
      <c r="M284" s="36">
        <v>0</v>
      </c>
      <c r="N284" s="36">
        <v>1</v>
      </c>
      <c r="O284" s="36"/>
    </row>
    <row r="285" spans="1:15" x14ac:dyDescent="0.25">
      <c r="A285" s="7">
        <v>300</v>
      </c>
      <c r="B285" s="8" t="s">
        <v>931</v>
      </c>
      <c r="C285" s="20" t="s">
        <v>1210</v>
      </c>
      <c r="D285" s="21" t="s">
        <v>196</v>
      </c>
      <c r="E285" s="21" t="s">
        <v>194</v>
      </c>
      <c r="F285" s="36">
        <v>3</v>
      </c>
      <c r="G285" s="36">
        <v>2</v>
      </c>
      <c r="H285" s="37">
        <v>55</v>
      </c>
      <c r="I285" s="36">
        <v>0</v>
      </c>
      <c r="J285" s="36">
        <v>2</v>
      </c>
      <c r="K285" s="36">
        <v>60</v>
      </c>
      <c r="L285" s="36">
        <v>1</v>
      </c>
      <c r="M285" s="36">
        <v>0</v>
      </c>
      <c r="N285" s="36">
        <v>1</v>
      </c>
      <c r="O285" s="36"/>
    </row>
    <row r="286" spans="1:15" x14ac:dyDescent="0.25">
      <c r="A286" s="7">
        <v>301</v>
      </c>
      <c r="B286" s="8" t="s">
        <v>747</v>
      </c>
      <c r="C286" s="34" t="s">
        <v>662</v>
      </c>
      <c r="D286" s="1" t="s">
        <v>343</v>
      </c>
      <c r="E286" s="35" t="s">
        <v>660</v>
      </c>
      <c r="F286" s="36">
        <v>3</v>
      </c>
      <c r="G286" s="36">
        <v>2</v>
      </c>
      <c r="H286" s="37">
        <v>1</v>
      </c>
      <c r="I286" s="36">
        <v>0</v>
      </c>
      <c r="J286" s="36">
        <v>0</v>
      </c>
      <c r="K286" s="36">
        <v>6</v>
      </c>
      <c r="L286" s="36">
        <v>1</v>
      </c>
      <c r="M286" s="36">
        <v>0</v>
      </c>
      <c r="N286" s="36">
        <v>1</v>
      </c>
      <c r="O286" s="36"/>
    </row>
    <row r="287" spans="1:15" x14ac:dyDescent="0.25">
      <c r="A287" s="7">
        <v>302</v>
      </c>
      <c r="B287" s="8" t="s">
        <v>663</v>
      </c>
      <c r="C287" s="34" t="s">
        <v>900</v>
      </c>
      <c r="D287" s="1" t="s">
        <v>663</v>
      </c>
      <c r="E287" s="35" t="s">
        <v>364</v>
      </c>
      <c r="F287" s="36">
        <v>3</v>
      </c>
      <c r="G287" s="36">
        <v>2</v>
      </c>
      <c r="H287" s="37">
        <v>1</v>
      </c>
      <c r="I287" s="36">
        <v>0</v>
      </c>
      <c r="J287" s="36">
        <v>0</v>
      </c>
      <c r="K287" s="36">
        <v>6</v>
      </c>
      <c r="L287" s="36">
        <v>1</v>
      </c>
      <c r="M287" s="36">
        <v>0</v>
      </c>
      <c r="N287" s="36">
        <v>1</v>
      </c>
      <c r="O287" s="36"/>
    </row>
    <row r="288" spans="1:15" x14ac:dyDescent="0.25">
      <c r="A288" s="7">
        <v>303</v>
      </c>
      <c r="B288" s="8" t="s">
        <v>991</v>
      </c>
      <c r="C288" s="34" t="s">
        <v>1213</v>
      </c>
      <c r="D288" s="1" t="s">
        <v>90</v>
      </c>
      <c r="E288" s="35" t="s">
        <v>88</v>
      </c>
      <c r="F288" s="36">
        <v>22</v>
      </c>
      <c r="G288" s="36">
        <v>10</v>
      </c>
      <c r="H288" s="37">
        <v>76</v>
      </c>
      <c r="I288" s="36"/>
      <c r="J288" s="36"/>
      <c r="K288" s="36">
        <f>SUM(F288:H288)</f>
        <v>108</v>
      </c>
      <c r="L288" s="36"/>
      <c r="M288" s="36"/>
      <c r="N288" s="36"/>
      <c r="O288" s="36"/>
    </row>
    <row r="289" spans="1:15" x14ac:dyDescent="0.25">
      <c r="A289" s="7">
        <v>305</v>
      </c>
      <c r="B289" s="8" t="s">
        <v>932</v>
      </c>
      <c r="C289" s="20" t="s">
        <v>1214</v>
      </c>
      <c r="D289" s="21" t="s">
        <v>952</v>
      </c>
      <c r="E289" s="21" t="s">
        <v>952</v>
      </c>
      <c r="F289" s="36">
        <v>3</v>
      </c>
      <c r="G289" s="36">
        <v>2</v>
      </c>
      <c r="H289" s="37">
        <v>4</v>
      </c>
      <c r="I289" s="36">
        <v>0</v>
      </c>
      <c r="J289" s="36">
        <v>1</v>
      </c>
      <c r="K289" s="36">
        <v>9</v>
      </c>
      <c r="L289" s="36">
        <v>1</v>
      </c>
      <c r="M289" s="36">
        <v>0</v>
      </c>
      <c r="N289" s="36">
        <v>1</v>
      </c>
      <c r="O289" s="36"/>
    </row>
    <row r="290" spans="1:15" x14ac:dyDescent="0.25">
      <c r="A290" s="7">
        <v>306</v>
      </c>
      <c r="B290" s="8" t="s">
        <v>992</v>
      </c>
      <c r="C290" s="34" t="s">
        <v>1215</v>
      </c>
      <c r="D290" s="1" t="s">
        <v>447</v>
      </c>
      <c r="E290" s="35" t="s">
        <v>447</v>
      </c>
      <c r="F290" s="36">
        <v>1</v>
      </c>
      <c r="G290" s="36">
        <v>1</v>
      </c>
      <c r="H290" s="37">
        <v>2</v>
      </c>
      <c r="I290" s="36"/>
      <c r="J290" s="36"/>
      <c r="K290" s="36">
        <f>SUM(F290:H290)</f>
        <v>4</v>
      </c>
      <c r="L290" s="36"/>
      <c r="M290" s="36"/>
      <c r="N290" s="36"/>
      <c r="O290" s="36"/>
    </row>
    <row r="291" spans="1:15" x14ac:dyDescent="0.25">
      <c r="A291" s="7">
        <v>310</v>
      </c>
      <c r="B291" s="8" t="s">
        <v>933</v>
      </c>
      <c r="C291" s="20" t="s">
        <v>1216</v>
      </c>
      <c r="D291" s="21" t="s">
        <v>903</v>
      </c>
      <c r="E291" s="21" t="s">
        <v>469</v>
      </c>
      <c r="F291" s="36">
        <v>3</v>
      </c>
      <c r="G291" s="36">
        <v>2</v>
      </c>
      <c r="H291" s="37">
        <v>2</v>
      </c>
      <c r="I291" s="36">
        <v>0</v>
      </c>
      <c r="J291" s="36">
        <v>1</v>
      </c>
      <c r="K291" s="36">
        <v>7</v>
      </c>
      <c r="L291" s="36">
        <v>1</v>
      </c>
      <c r="M291" s="36">
        <v>0</v>
      </c>
      <c r="N291" s="36">
        <v>1</v>
      </c>
      <c r="O291" s="36"/>
    </row>
    <row r="292" spans="1:15" x14ac:dyDescent="0.25">
      <c r="A292" s="7">
        <v>312</v>
      </c>
      <c r="B292" s="8" t="s">
        <v>934</v>
      </c>
      <c r="C292" s="20" t="s">
        <v>1217</v>
      </c>
      <c r="D292" s="21" t="s">
        <v>366</v>
      </c>
      <c r="E292" s="21" t="s">
        <v>364</v>
      </c>
      <c r="F292" s="36">
        <v>8</v>
      </c>
      <c r="G292" s="36">
        <v>4</v>
      </c>
      <c r="H292" s="37">
        <v>20</v>
      </c>
      <c r="I292" s="36">
        <v>0</v>
      </c>
      <c r="J292" s="36">
        <v>1</v>
      </c>
      <c r="K292" s="36">
        <v>32</v>
      </c>
      <c r="L292" s="36">
        <v>1</v>
      </c>
      <c r="M292" s="36">
        <v>0</v>
      </c>
      <c r="N292" s="36">
        <v>1</v>
      </c>
      <c r="O292" s="36"/>
    </row>
    <row r="293" spans="1:15" x14ac:dyDescent="0.25">
      <c r="A293" s="7">
        <v>313</v>
      </c>
      <c r="B293" s="8" t="s">
        <v>935</v>
      </c>
      <c r="C293" s="20" t="s">
        <v>1218</v>
      </c>
      <c r="D293" s="21" t="s">
        <v>447</v>
      </c>
      <c r="E293" s="21" t="s">
        <v>447</v>
      </c>
      <c r="F293" s="36">
        <v>3</v>
      </c>
      <c r="G293" s="36">
        <v>2</v>
      </c>
      <c r="H293" s="37">
        <v>15</v>
      </c>
      <c r="I293" s="36">
        <v>0</v>
      </c>
      <c r="J293" s="36">
        <v>1</v>
      </c>
      <c r="K293" s="36">
        <v>20</v>
      </c>
      <c r="L293" s="36">
        <v>1</v>
      </c>
      <c r="M293" s="36">
        <v>0</v>
      </c>
      <c r="N293" s="36">
        <v>1</v>
      </c>
      <c r="O293" s="36"/>
    </row>
    <row r="294" spans="1:15" x14ac:dyDescent="0.25">
      <c r="A294" s="7">
        <v>314</v>
      </c>
      <c r="B294" s="8" t="s">
        <v>936</v>
      </c>
      <c r="C294" s="20" t="s">
        <v>1219</v>
      </c>
      <c r="D294" s="21" t="s">
        <v>953</v>
      </c>
      <c r="E294" s="21" t="s">
        <v>88</v>
      </c>
      <c r="F294" s="36">
        <v>5</v>
      </c>
      <c r="G294" s="36">
        <v>4</v>
      </c>
      <c r="H294" s="37">
        <v>9</v>
      </c>
      <c r="I294" s="36">
        <v>0</v>
      </c>
      <c r="J294" s="36">
        <v>1</v>
      </c>
      <c r="K294" s="36">
        <v>18</v>
      </c>
      <c r="L294" s="36">
        <v>1</v>
      </c>
      <c r="M294" s="36">
        <v>0</v>
      </c>
      <c r="N294" s="36">
        <v>1</v>
      </c>
      <c r="O294" s="36"/>
    </row>
    <row r="295" spans="1:15" x14ac:dyDescent="0.25">
      <c r="A295" s="7">
        <v>315</v>
      </c>
      <c r="B295" s="8" t="s">
        <v>937</v>
      </c>
      <c r="C295" s="20" t="s">
        <v>1220</v>
      </c>
      <c r="D295" s="21" t="s">
        <v>445</v>
      </c>
      <c r="E295" s="21" t="s">
        <v>951</v>
      </c>
      <c r="F295" s="36">
        <v>12</v>
      </c>
      <c r="G295" s="36">
        <v>7</v>
      </c>
      <c r="H295" s="37">
        <v>24</v>
      </c>
      <c r="I295" s="36">
        <v>0</v>
      </c>
      <c r="J295" s="36">
        <v>2</v>
      </c>
      <c r="K295" s="36">
        <v>43</v>
      </c>
      <c r="L295" s="36">
        <v>1</v>
      </c>
      <c r="M295" s="36">
        <v>0</v>
      </c>
      <c r="N295" s="36">
        <v>1</v>
      </c>
      <c r="O295" s="36"/>
    </row>
    <row r="296" spans="1:15" x14ac:dyDescent="0.25">
      <c r="A296" s="7">
        <v>316</v>
      </c>
      <c r="B296" s="8" t="s">
        <v>938</v>
      </c>
      <c r="C296" s="20" t="s">
        <v>1221</v>
      </c>
      <c r="D296" s="21" t="s">
        <v>442</v>
      </c>
      <c r="E296" s="21" t="s">
        <v>951</v>
      </c>
      <c r="F296" s="36">
        <v>3</v>
      </c>
      <c r="G296" s="36">
        <v>2</v>
      </c>
      <c r="H296" s="37">
        <v>9</v>
      </c>
      <c r="I296" s="36">
        <v>0</v>
      </c>
      <c r="J296" s="36">
        <v>1</v>
      </c>
      <c r="K296" s="36">
        <v>14</v>
      </c>
      <c r="L296" s="36">
        <v>1</v>
      </c>
      <c r="M296" s="36">
        <v>0</v>
      </c>
      <c r="N296" s="36">
        <v>1</v>
      </c>
      <c r="O296" s="36"/>
    </row>
    <row r="297" spans="1:15" x14ac:dyDescent="0.25">
      <c r="A297" s="7">
        <v>330</v>
      </c>
      <c r="B297" s="8" t="s">
        <v>939</v>
      </c>
      <c r="C297" s="20" t="s">
        <v>1222</v>
      </c>
      <c r="D297" s="21" t="s">
        <v>351</v>
      </c>
      <c r="E297" s="21" t="s">
        <v>349</v>
      </c>
      <c r="F297" s="36">
        <v>2</v>
      </c>
      <c r="G297" s="36">
        <v>1</v>
      </c>
      <c r="H297" s="37">
        <v>5</v>
      </c>
      <c r="I297" s="36">
        <v>0</v>
      </c>
      <c r="J297" s="36">
        <v>1</v>
      </c>
      <c r="K297" s="36">
        <v>8</v>
      </c>
      <c r="L297" s="36">
        <v>1</v>
      </c>
      <c r="M297" s="36">
        <v>0</v>
      </c>
      <c r="N297" s="36">
        <v>1</v>
      </c>
      <c r="O297" s="36"/>
    </row>
    <row r="298" spans="1:15" x14ac:dyDescent="0.25">
      <c r="A298" s="7">
        <v>345</v>
      </c>
      <c r="B298" s="8" t="s">
        <v>940</v>
      </c>
      <c r="C298" s="20" t="s">
        <v>1223</v>
      </c>
      <c r="D298" s="21" t="s">
        <v>209</v>
      </c>
      <c r="E298" s="21" t="s">
        <v>207</v>
      </c>
      <c r="F298" s="36">
        <v>4</v>
      </c>
      <c r="G298" s="36">
        <v>4</v>
      </c>
      <c r="H298" s="37">
        <v>8</v>
      </c>
      <c r="I298" s="36">
        <v>0</v>
      </c>
      <c r="J298" s="36">
        <v>1</v>
      </c>
      <c r="K298" s="36">
        <v>16</v>
      </c>
      <c r="L298" s="36">
        <v>1</v>
      </c>
      <c r="M298" s="36">
        <v>0</v>
      </c>
      <c r="N298" s="36">
        <v>1</v>
      </c>
      <c r="O298" s="36"/>
    </row>
    <row r="299" spans="1:15" x14ac:dyDescent="0.25">
      <c r="A299" s="7">
        <v>346</v>
      </c>
      <c r="B299" s="8" t="s">
        <v>941</v>
      </c>
      <c r="C299" s="29" t="s">
        <v>1224</v>
      </c>
      <c r="D299" s="23" t="s">
        <v>954</v>
      </c>
      <c r="E299" s="23" t="s">
        <v>88</v>
      </c>
      <c r="F299" s="36">
        <v>3</v>
      </c>
      <c r="G299" s="36">
        <v>2</v>
      </c>
      <c r="H299" s="37">
        <v>6</v>
      </c>
      <c r="I299" s="36">
        <v>0</v>
      </c>
      <c r="J299" s="36">
        <v>1</v>
      </c>
      <c r="K299" s="36">
        <v>11</v>
      </c>
      <c r="L299" s="36">
        <v>1</v>
      </c>
      <c r="M299" s="36">
        <v>0</v>
      </c>
      <c r="N299" s="36">
        <v>1</v>
      </c>
      <c r="O299" s="36"/>
    </row>
    <row r="300" spans="1:15" x14ac:dyDescent="0.25">
      <c r="A300" s="7">
        <v>349</v>
      </c>
      <c r="B300" s="8" t="s">
        <v>993</v>
      </c>
      <c r="C300" s="34" t="s">
        <v>1225</v>
      </c>
      <c r="D300" s="1" t="s">
        <v>48</v>
      </c>
      <c r="E300" s="1" t="s">
        <v>1226</v>
      </c>
      <c r="F300" s="36">
        <v>15</v>
      </c>
      <c r="G300" s="36">
        <v>13</v>
      </c>
      <c r="H300" s="37">
        <v>45</v>
      </c>
      <c r="I300" s="36"/>
      <c r="J300" s="36"/>
      <c r="K300" s="36">
        <f>SUM(F300:H300)</f>
        <v>73</v>
      </c>
      <c r="L300" s="36"/>
      <c r="M300" s="36"/>
      <c r="N300" s="36"/>
      <c r="O300" s="36"/>
    </row>
    <row r="301" spans="1:15" x14ac:dyDescent="0.25">
      <c r="A301" s="7">
        <v>350</v>
      </c>
      <c r="B301" s="8" t="s">
        <v>942</v>
      </c>
      <c r="C301" s="29" t="s">
        <v>1227</v>
      </c>
      <c r="D301" s="23" t="s">
        <v>1228</v>
      </c>
      <c r="E301" s="23" t="s">
        <v>399</v>
      </c>
      <c r="F301" s="36">
        <v>12</v>
      </c>
      <c r="G301" s="36">
        <v>7</v>
      </c>
      <c r="H301" s="37">
        <v>28</v>
      </c>
      <c r="I301" s="36">
        <v>0</v>
      </c>
      <c r="J301" s="36">
        <v>2</v>
      </c>
      <c r="K301" s="36">
        <v>47</v>
      </c>
      <c r="L301" s="36"/>
      <c r="M301" s="36">
        <v>0</v>
      </c>
      <c r="N301" s="36">
        <v>1</v>
      </c>
      <c r="O301" s="36"/>
    </row>
    <row r="302" spans="1:15" x14ac:dyDescent="0.25">
      <c r="A302" s="7">
        <v>351</v>
      </c>
      <c r="B302" s="8" t="s">
        <v>943</v>
      </c>
      <c r="C302" s="29" t="s">
        <v>1229</v>
      </c>
      <c r="D302" s="23" t="s">
        <v>955</v>
      </c>
      <c r="E302" s="23" t="s">
        <v>88</v>
      </c>
      <c r="F302" s="36">
        <v>5</v>
      </c>
      <c r="G302" s="36">
        <v>4</v>
      </c>
      <c r="H302" s="37">
        <v>10</v>
      </c>
      <c r="I302" s="36">
        <v>0</v>
      </c>
      <c r="J302" s="36">
        <v>1</v>
      </c>
      <c r="K302" s="36">
        <v>19</v>
      </c>
      <c r="L302" s="36">
        <v>1</v>
      </c>
      <c r="M302" s="36">
        <v>0</v>
      </c>
      <c r="N302" s="36">
        <v>1</v>
      </c>
      <c r="O302" s="36"/>
    </row>
    <row r="303" spans="1:15" x14ac:dyDescent="0.25">
      <c r="A303" s="7">
        <v>352</v>
      </c>
      <c r="B303" s="8" t="s">
        <v>944</v>
      </c>
      <c r="C303" s="38" t="s">
        <v>1230</v>
      </c>
      <c r="D303" s="39" t="s">
        <v>90</v>
      </c>
      <c r="E303" s="39" t="s">
        <v>88</v>
      </c>
      <c r="F303" s="36">
        <v>2</v>
      </c>
      <c r="G303" s="36">
        <v>1</v>
      </c>
      <c r="H303" s="37">
        <v>5</v>
      </c>
      <c r="I303" s="36">
        <v>0</v>
      </c>
      <c r="J303" s="36">
        <v>1</v>
      </c>
      <c r="K303" s="36">
        <v>8</v>
      </c>
      <c r="L303" s="36">
        <v>1</v>
      </c>
      <c r="M303" s="36">
        <v>0</v>
      </c>
      <c r="N303" s="36">
        <v>1</v>
      </c>
      <c r="O303" s="36"/>
    </row>
    <row r="304" spans="1:15" x14ac:dyDescent="0.25">
      <c r="A304" s="7">
        <v>353</v>
      </c>
      <c r="B304" s="8" t="s">
        <v>945</v>
      </c>
      <c r="C304" s="38" t="s">
        <v>1231</v>
      </c>
      <c r="D304" s="39" t="s">
        <v>1232</v>
      </c>
      <c r="E304" s="39" t="s">
        <v>88</v>
      </c>
      <c r="F304" s="36">
        <v>2</v>
      </c>
      <c r="G304" s="36">
        <v>1</v>
      </c>
      <c r="H304" s="37">
        <v>2</v>
      </c>
      <c r="I304" s="36">
        <v>0</v>
      </c>
      <c r="J304" s="36">
        <v>1</v>
      </c>
      <c r="K304" s="36">
        <v>5</v>
      </c>
      <c r="L304" s="36">
        <v>1</v>
      </c>
      <c r="M304" s="36">
        <v>0</v>
      </c>
      <c r="N304" s="36">
        <v>1</v>
      </c>
      <c r="O304" s="36"/>
    </row>
    <row r="305" spans="1:15" x14ac:dyDescent="0.25">
      <c r="A305" s="7">
        <v>354</v>
      </c>
      <c r="B305" s="8" t="s">
        <v>946</v>
      </c>
      <c r="C305" s="38" t="s">
        <v>1233</v>
      </c>
      <c r="D305" s="39" t="s">
        <v>956</v>
      </c>
      <c r="E305" s="39" t="s">
        <v>88</v>
      </c>
      <c r="F305" s="36">
        <v>3</v>
      </c>
      <c r="G305" s="36">
        <v>2</v>
      </c>
      <c r="H305" s="37">
        <v>7</v>
      </c>
      <c r="I305" s="36">
        <v>0</v>
      </c>
      <c r="J305" s="36">
        <v>1</v>
      </c>
      <c r="K305" s="36">
        <v>12</v>
      </c>
      <c r="L305" s="36">
        <v>1</v>
      </c>
      <c r="M305" s="36">
        <v>0</v>
      </c>
      <c r="N305" s="36">
        <v>1</v>
      </c>
      <c r="O305" s="36"/>
    </row>
    <row r="306" spans="1:15" x14ac:dyDescent="0.25">
      <c r="A306" s="7">
        <v>356</v>
      </c>
      <c r="B306" s="8" t="s">
        <v>947</v>
      </c>
      <c r="C306" s="38" t="s">
        <v>1234</v>
      </c>
      <c r="D306" s="39" t="s">
        <v>93</v>
      </c>
      <c r="E306" s="39" t="s">
        <v>88</v>
      </c>
      <c r="F306" s="36">
        <v>4</v>
      </c>
      <c r="G306" s="36">
        <v>3</v>
      </c>
      <c r="H306" s="37">
        <v>33</v>
      </c>
      <c r="I306" s="36">
        <v>0</v>
      </c>
      <c r="J306" s="36">
        <v>2</v>
      </c>
      <c r="K306" s="36">
        <v>40</v>
      </c>
      <c r="L306" s="36">
        <v>1</v>
      </c>
      <c r="M306" s="36">
        <v>0</v>
      </c>
      <c r="N306" s="36">
        <v>1</v>
      </c>
      <c r="O306" s="36"/>
    </row>
    <row r="307" spans="1:15" x14ac:dyDescent="0.25">
      <c r="A307" s="7">
        <v>357</v>
      </c>
      <c r="B307" s="8" t="s">
        <v>948</v>
      </c>
      <c r="C307" s="38" t="s">
        <v>1235</v>
      </c>
      <c r="D307" s="39" t="s">
        <v>957</v>
      </c>
      <c r="E307" s="39" t="s">
        <v>460</v>
      </c>
      <c r="F307" s="36">
        <v>8</v>
      </c>
      <c r="G307" s="36">
        <v>4</v>
      </c>
      <c r="H307" s="37">
        <v>12</v>
      </c>
      <c r="I307" s="36">
        <v>0</v>
      </c>
      <c r="J307" s="36">
        <v>1</v>
      </c>
      <c r="K307" s="36">
        <v>24</v>
      </c>
      <c r="L307" s="36">
        <v>1</v>
      </c>
      <c r="M307" s="36">
        <v>0</v>
      </c>
      <c r="N307" s="36">
        <v>1</v>
      </c>
      <c r="O307" s="36"/>
    </row>
    <row r="308" spans="1:15" x14ac:dyDescent="0.25">
      <c r="A308" s="7">
        <v>358</v>
      </c>
      <c r="B308" s="8" t="s">
        <v>949</v>
      </c>
      <c r="C308" s="38" t="s">
        <v>1236</v>
      </c>
      <c r="D308" s="39" t="s">
        <v>314</v>
      </c>
      <c r="E308" s="39" t="s">
        <v>312</v>
      </c>
      <c r="F308" s="36">
        <v>3</v>
      </c>
      <c r="G308" s="36">
        <v>2</v>
      </c>
      <c r="H308" s="37">
        <v>5</v>
      </c>
      <c r="I308" s="36">
        <v>0</v>
      </c>
      <c r="J308" s="36">
        <v>1</v>
      </c>
      <c r="K308" s="36">
        <v>10</v>
      </c>
      <c r="L308" s="36">
        <v>1</v>
      </c>
      <c r="M308" s="36">
        <v>0</v>
      </c>
      <c r="N308" s="36">
        <v>1</v>
      </c>
      <c r="O308" s="36"/>
    </row>
    <row r="309" spans="1:15" x14ac:dyDescent="0.25">
      <c r="A309" s="7">
        <v>359</v>
      </c>
      <c r="B309" s="10" t="s">
        <v>950</v>
      </c>
      <c r="C309" s="38" t="s">
        <v>1237</v>
      </c>
      <c r="D309" s="39" t="s">
        <v>392</v>
      </c>
      <c r="E309" s="39" t="s">
        <v>364</v>
      </c>
      <c r="F309" s="40">
        <v>5</v>
      </c>
      <c r="G309" s="40">
        <v>4</v>
      </c>
      <c r="H309" s="41">
        <v>11</v>
      </c>
      <c r="I309" s="40">
        <v>0</v>
      </c>
      <c r="J309" s="40">
        <v>1</v>
      </c>
      <c r="K309" s="40">
        <v>20</v>
      </c>
      <c r="L309" s="40">
        <v>1</v>
      </c>
      <c r="M309" s="40">
        <v>0</v>
      </c>
      <c r="N309" s="40">
        <v>1</v>
      </c>
      <c r="O309" s="40"/>
    </row>
    <row r="310" spans="1:15" s="33" customFormat="1" ht="15.75" thickBot="1" x14ac:dyDescent="0.3">
      <c r="A310" s="9">
        <v>364</v>
      </c>
      <c r="B310" s="42" t="s">
        <v>994</v>
      </c>
      <c r="C310" s="43" t="s">
        <v>1240</v>
      </c>
      <c r="D310" s="44" t="s">
        <v>426</v>
      </c>
      <c r="E310" s="44" t="s">
        <v>951</v>
      </c>
      <c r="F310" s="45">
        <v>10</v>
      </c>
      <c r="G310" s="45">
        <v>7</v>
      </c>
      <c r="H310" s="46">
        <v>22</v>
      </c>
      <c r="I310" s="45"/>
      <c r="J310" s="45"/>
      <c r="K310" s="45">
        <f>SUM(F310:H310)</f>
        <v>39</v>
      </c>
      <c r="L310" s="45"/>
      <c r="M310" s="45"/>
      <c r="N310" s="45"/>
      <c r="O310" s="45"/>
    </row>
    <row r="311" spans="1:15" ht="15.75" thickBot="1" x14ac:dyDescent="0.3">
      <c r="A311" s="196" t="s">
        <v>958</v>
      </c>
      <c r="B311" s="197"/>
      <c r="C311" s="197"/>
      <c r="D311" s="197"/>
      <c r="E311" s="198"/>
      <c r="F311" s="47">
        <f>SUM(F2:F310)</f>
        <v>1401</v>
      </c>
      <c r="G311" s="47">
        <f t="shared" ref="G311:M311" si="0">SUM(G2:G310)</f>
        <v>834</v>
      </c>
      <c r="H311" s="47">
        <f t="shared" si="0"/>
        <v>4532</v>
      </c>
      <c r="I311" s="47">
        <f t="shared" si="0"/>
        <v>417</v>
      </c>
      <c r="J311" s="47">
        <f>SUM(J2:J310)</f>
        <v>61</v>
      </c>
      <c r="K311" s="47">
        <f t="shared" si="0"/>
        <v>6763</v>
      </c>
      <c r="L311" s="47">
        <f t="shared" si="0"/>
        <v>258</v>
      </c>
      <c r="M311" s="47">
        <f t="shared" si="0"/>
        <v>786</v>
      </c>
      <c r="N311" s="48">
        <f>SUM(N2:N310)</f>
        <v>260</v>
      </c>
      <c r="O311" s="48">
        <f>SUM(O2:O310)</f>
        <v>290</v>
      </c>
    </row>
  </sheetData>
  <autoFilter ref="A1:E311" xr:uid="{00000000-0001-0000-0200-000000000000}"/>
  <mergeCells count="321">
    <mergeCell ref="L3:L6"/>
    <mergeCell ref="M3:M6"/>
    <mergeCell ref="N3:N6"/>
    <mergeCell ref="F10:F12"/>
    <mergeCell ref="G10:G12"/>
    <mergeCell ref="H10:H12"/>
    <mergeCell ref="I10:I12"/>
    <mergeCell ref="J10:J12"/>
    <mergeCell ref="K10:K12"/>
    <mergeCell ref="L10:L12"/>
    <mergeCell ref="F3:F6"/>
    <mergeCell ref="G3:G6"/>
    <mergeCell ref="H3:H6"/>
    <mergeCell ref="I3:I6"/>
    <mergeCell ref="J3:J6"/>
    <mergeCell ref="K3:K6"/>
    <mergeCell ref="M10:M12"/>
    <mergeCell ref="N10:N12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L28:L29"/>
    <mergeCell ref="M28:M29"/>
    <mergeCell ref="N28:N29"/>
    <mergeCell ref="F30:F31"/>
    <mergeCell ref="G30:G31"/>
    <mergeCell ref="H30:H31"/>
    <mergeCell ref="I30:I31"/>
    <mergeCell ref="J30:J31"/>
    <mergeCell ref="K30:K31"/>
    <mergeCell ref="L30:L31"/>
    <mergeCell ref="F28:F29"/>
    <mergeCell ref="G28:G29"/>
    <mergeCell ref="H28:H29"/>
    <mergeCell ref="I28:I29"/>
    <mergeCell ref="J28:J29"/>
    <mergeCell ref="K28:K29"/>
    <mergeCell ref="M30:M31"/>
    <mergeCell ref="N30:N31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F37:F40"/>
    <mergeCell ref="G37:G40"/>
    <mergeCell ref="H37:H40"/>
    <mergeCell ref="I37:I40"/>
    <mergeCell ref="J37:J40"/>
    <mergeCell ref="K37:K40"/>
    <mergeCell ref="L37:L40"/>
    <mergeCell ref="M37:M40"/>
    <mergeCell ref="N37:N40"/>
    <mergeCell ref="L56:L58"/>
    <mergeCell ref="M56:M58"/>
    <mergeCell ref="N56:N58"/>
    <mergeCell ref="F66:F67"/>
    <mergeCell ref="G66:G67"/>
    <mergeCell ref="H66:H67"/>
    <mergeCell ref="I66:I67"/>
    <mergeCell ref="J66:J67"/>
    <mergeCell ref="K66:K67"/>
    <mergeCell ref="L66:L67"/>
    <mergeCell ref="F56:F58"/>
    <mergeCell ref="G56:G58"/>
    <mergeCell ref="H56:H58"/>
    <mergeCell ref="I56:I58"/>
    <mergeCell ref="J56:J58"/>
    <mergeCell ref="K56:K58"/>
    <mergeCell ref="M66:M67"/>
    <mergeCell ref="N66:N67"/>
    <mergeCell ref="F73:F77"/>
    <mergeCell ref="G73:G77"/>
    <mergeCell ref="H73:H77"/>
    <mergeCell ref="I73:I77"/>
    <mergeCell ref="J73:J77"/>
    <mergeCell ref="K73:K77"/>
    <mergeCell ref="L73:L77"/>
    <mergeCell ref="M73:M77"/>
    <mergeCell ref="N73:N77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L109:L110"/>
    <mergeCell ref="M109:M110"/>
    <mergeCell ref="N109:N110"/>
    <mergeCell ref="F111:F112"/>
    <mergeCell ref="G111:G112"/>
    <mergeCell ref="H111:H112"/>
    <mergeCell ref="I111:I112"/>
    <mergeCell ref="J111:J112"/>
    <mergeCell ref="K111:K112"/>
    <mergeCell ref="L111:L112"/>
    <mergeCell ref="F109:F110"/>
    <mergeCell ref="G109:G110"/>
    <mergeCell ref="H109:H110"/>
    <mergeCell ref="I109:I110"/>
    <mergeCell ref="J109:J110"/>
    <mergeCell ref="K109:K110"/>
    <mergeCell ref="M111:M112"/>
    <mergeCell ref="N111:N112"/>
    <mergeCell ref="F119:F121"/>
    <mergeCell ref="G119:G121"/>
    <mergeCell ref="H119:H121"/>
    <mergeCell ref="I119:I121"/>
    <mergeCell ref="J119:J121"/>
    <mergeCell ref="K119:K121"/>
    <mergeCell ref="L119:L121"/>
    <mergeCell ref="M119:M121"/>
    <mergeCell ref="N119:N121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L133:L134"/>
    <mergeCell ref="M133:M134"/>
    <mergeCell ref="N133:N134"/>
    <mergeCell ref="F141:F143"/>
    <mergeCell ref="G141:G143"/>
    <mergeCell ref="H141:H143"/>
    <mergeCell ref="I141:I143"/>
    <mergeCell ref="J141:J143"/>
    <mergeCell ref="K141:K143"/>
    <mergeCell ref="L141:L143"/>
    <mergeCell ref="F133:F134"/>
    <mergeCell ref="G133:G134"/>
    <mergeCell ref="H133:H134"/>
    <mergeCell ref="I133:I134"/>
    <mergeCell ref="J133:J134"/>
    <mergeCell ref="K133:K134"/>
    <mergeCell ref="M141:M143"/>
    <mergeCell ref="N141:N143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F149:F151"/>
    <mergeCell ref="G149:G151"/>
    <mergeCell ref="H149:H151"/>
    <mergeCell ref="I149:I151"/>
    <mergeCell ref="J149:J151"/>
    <mergeCell ref="K149:K151"/>
    <mergeCell ref="L149:L151"/>
    <mergeCell ref="M149:M151"/>
    <mergeCell ref="N149:N151"/>
    <mergeCell ref="L154:L155"/>
    <mergeCell ref="M154:M155"/>
    <mergeCell ref="N154:N155"/>
    <mergeCell ref="F167:F168"/>
    <mergeCell ref="G167:G168"/>
    <mergeCell ref="H167:H168"/>
    <mergeCell ref="I167:I168"/>
    <mergeCell ref="J167:J168"/>
    <mergeCell ref="K167:K168"/>
    <mergeCell ref="L167:L168"/>
    <mergeCell ref="F154:F155"/>
    <mergeCell ref="G154:G155"/>
    <mergeCell ref="H154:H155"/>
    <mergeCell ref="I154:I155"/>
    <mergeCell ref="J154:J155"/>
    <mergeCell ref="K154:K155"/>
    <mergeCell ref="M167:M168"/>
    <mergeCell ref="N167:N168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F178:F181"/>
    <mergeCell ref="G178:G181"/>
    <mergeCell ref="H178:H181"/>
    <mergeCell ref="I178:I181"/>
    <mergeCell ref="J178:J181"/>
    <mergeCell ref="K178:K181"/>
    <mergeCell ref="L178:L181"/>
    <mergeCell ref="M178:M181"/>
    <mergeCell ref="N178:N181"/>
    <mergeCell ref="L190:L191"/>
    <mergeCell ref="M190:M191"/>
    <mergeCell ref="N190:N191"/>
    <mergeCell ref="F194:F195"/>
    <mergeCell ref="G194:G195"/>
    <mergeCell ref="H194:H195"/>
    <mergeCell ref="I194:I195"/>
    <mergeCell ref="J194:J195"/>
    <mergeCell ref="K194:K195"/>
    <mergeCell ref="L194:L195"/>
    <mergeCell ref="F190:F191"/>
    <mergeCell ref="G190:G191"/>
    <mergeCell ref="H190:H191"/>
    <mergeCell ref="I190:I191"/>
    <mergeCell ref="J190:J191"/>
    <mergeCell ref="K190:K191"/>
    <mergeCell ref="M194:M195"/>
    <mergeCell ref="N194:N195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311:E311"/>
    <mergeCell ref="L202:L203"/>
    <mergeCell ref="M202:M203"/>
    <mergeCell ref="N202:N203"/>
    <mergeCell ref="F205:F206"/>
    <mergeCell ref="G205:G206"/>
    <mergeCell ref="H205:H206"/>
    <mergeCell ref="I205:I206"/>
    <mergeCell ref="J205:J206"/>
    <mergeCell ref="K205:K206"/>
    <mergeCell ref="L205:L206"/>
    <mergeCell ref="F202:F203"/>
    <mergeCell ref="G202:G203"/>
    <mergeCell ref="H202:H203"/>
    <mergeCell ref="I202:I203"/>
    <mergeCell ref="J202:J203"/>
    <mergeCell ref="K202:K203"/>
    <mergeCell ref="M205:M206"/>
    <mergeCell ref="N205:N206"/>
    <mergeCell ref="N207:N208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O3:O6"/>
    <mergeCell ref="O25:O26"/>
    <mergeCell ref="O30:O31"/>
    <mergeCell ref="O10:O12"/>
    <mergeCell ref="O13:O15"/>
    <mergeCell ref="O28:O29"/>
    <mergeCell ref="O33:O36"/>
    <mergeCell ref="O37:O40"/>
    <mergeCell ref="O56:O58"/>
    <mergeCell ref="O66:O67"/>
    <mergeCell ref="O73:O77"/>
    <mergeCell ref="O92:O93"/>
    <mergeCell ref="O109:O110"/>
    <mergeCell ref="O111:O112"/>
    <mergeCell ref="O119:O121"/>
    <mergeCell ref="O129:O130"/>
    <mergeCell ref="O133:O134"/>
    <mergeCell ref="O141:O143"/>
    <mergeCell ref="O199:O200"/>
    <mergeCell ref="O202:O203"/>
    <mergeCell ref="O205:O206"/>
    <mergeCell ref="O207:O208"/>
    <mergeCell ref="O264:O265"/>
    <mergeCell ref="O147:O148"/>
    <mergeCell ref="O149:O151"/>
    <mergeCell ref="O154:O155"/>
    <mergeCell ref="O167:O168"/>
    <mergeCell ref="O173:O174"/>
    <mergeCell ref="O178:O181"/>
    <mergeCell ref="O190:O191"/>
    <mergeCell ref="O194:O195"/>
    <mergeCell ref="O196:O19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7"/>
  <sheetViews>
    <sheetView showGridLines="0" tabSelected="1" topLeftCell="J1" zoomScale="120" zoomScaleNormal="120" workbookViewId="0">
      <pane ySplit="1" topLeftCell="A2" activePane="bottomLeft" state="frozen"/>
      <selection pane="bottomLeft" activeCell="T7" sqref="T7"/>
    </sheetView>
  </sheetViews>
  <sheetFormatPr baseColWidth="10" defaultColWidth="14.42578125" defaultRowHeight="15" customHeight="1" x14ac:dyDescent="0.25"/>
  <cols>
    <col min="1" max="1" width="9.140625" customWidth="1"/>
    <col min="2" max="2" width="57" customWidth="1"/>
    <col min="3" max="3" width="36.140625" customWidth="1"/>
    <col min="4" max="4" width="14.140625" bestFit="1" customWidth="1"/>
    <col min="6" max="6" width="12" bestFit="1" customWidth="1"/>
    <col min="7" max="7" width="19.140625" bestFit="1" customWidth="1"/>
    <col min="8" max="8" width="16" bestFit="1" customWidth="1"/>
    <col min="9" max="9" width="18.28515625" bestFit="1" customWidth="1"/>
    <col min="10" max="10" width="11.85546875" bestFit="1" customWidth="1"/>
    <col min="11" max="11" width="17.85546875" bestFit="1" customWidth="1"/>
    <col min="12" max="12" width="15.42578125" bestFit="1" customWidth="1"/>
    <col min="13" max="13" width="16.140625" bestFit="1" customWidth="1"/>
    <col min="14" max="15" width="16.28515625" bestFit="1" customWidth="1"/>
    <col min="16" max="16" width="19.42578125" bestFit="1" customWidth="1"/>
    <col min="17" max="17" width="15.42578125" bestFit="1" customWidth="1"/>
    <col min="18" max="18" width="19.28515625" bestFit="1" customWidth="1"/>
    <col min="19" max="20" width="18.140625" bestFit="1" customWidth="1"/>
    <col min="21" max="21" width="19.140625" bestFit="1" customWidth="1"/>
    <col min="22" max="22" width="18.85546875" bestFit="1" customWidth="1"/>
    <col min="23" max="23" width="19.42578125" bestFit="1" customWidth="1"/>
  </cols>
  <sheetData>
    <row r="1" spans="1:23" ht="93.95" customHeight="1" thickBot="1" x14ac:dyDescent="0.3">
      <c r="A1" s="13" t="s">
        <v>960</v>
      </c>
      <c r="B1" s="13" t="s">
        <v>961</v>
      </c>
      <c r="C1" s="13" t="s">
        <v>963</v>
      </c>
      <c r="D1" s="13" t="s">
        <v>962</v>
      </c>
      <c r="E1" s="13" t="s">
        <v>49</v>
      </c>
      <c r="F1" s="13" t="s">
        <v>964</v>
      </c>
      <c r="G1" s="13" t="s">
        <v>965</v>
      </c>
      <c r="H1" s="13" t="s">
        <v>967</v>
      </c>
      <c r="I1" s="13" t="s">
        <v>990</v>
      </c>
      <c r="J1" s="13" t="s">
        <v>985</v>
      </c>
      <c r="K1" s="13" t="s">
        <v>986</v>
      </c>
      <c r="L1" s="13" t="s">
        <v>968</v>
      </c>
      <c r="M1" s="13" t="s">
        <v>987</v>
      </c>
      <c r="N1" s="13" t="s">
        <v>966</v>
      </c>
      <c r="O1" s="13" t="s">
        <v>989</v>
      </c>
      <c r="P1" s="13" t="s">
        <v>988</v>
      </c>
      <c r="Q1" s="13" t="s">
        <v>904</v>
      </c>
      <c r="R1" s="13" t="s">
        <v>981</v>
      </c>
      <c r="S1" s="13" t="s">
        <v>982</v>
      </c>
      <c r="T1" s="13" t="s">
        <v>1919</v>
      </c>
      <c r="U1" s="13" t="s">
        <v>983</v>
      </c>
      <c r="V1" s="13" t="s">
        <v>969</v>
      </c>
      <c r="W1" s="13" t="s">
        <v>984</v>
      </c>
    </row>
    <row r="2" spans="1:23" ht="14.25" customHeight="1" x14ac:dyDescent="0.25">
      <c r="A2" s="93">
        <v>1</v>
      </c>
      <c r="B2" s="94" t="s">
        <v>970</v>
      </c>
      <c r="C2" s="95" t="s">
        <v>47</v>
      </c>
      <c r="D2" s="95" t="s">
        <v>46</v>
      </c>
      <c r="E2" s="95" t="s">
        <v>45</v>
      </c>
      <c r="F2" s="96" t="s">
        <v>971</v>
      </c>
      <c r="G2" s="96">
        <v>1</v>
      </c>
      <c r="H2" s="96">
        <v>1</v>
      </c>
      <c r="I2" s="96">
        <v>1</v>
      </c>
      <c r="J2" s="96">
        <v>1</v>
      </c>
      <c r="K2" s="96">
        <v>1</v>
      </c>
      <c r="L2" s="96">
        <v>1</v>
      </c>
      <c r="M2" s="96">
        <v>1</v>
      </c>
      <c r="N2" s="96">
        <v>4</v>
      </c>
      <c r="O2" s="96">
        <v>1</v>
      </c>
      <c r="P2" s="96">
        <v>1</v>
      </c>
      <c r="Q2" s="96">
        <v>1</v>
      </c>
      <c r="R2" s="96">
        <v>0</v>
      </c>
      <c r="S2" s="96">
        <v>1</v>
      </c>
      <c r="T2" s="96">
        <v>0</v>
      </c>
      <c r="U2" s="96">
        <v>0</v>
      </c>
      <c r="V2" s="96">
        <v>1</v>
      </c>
      <c r="W2" s="97">
        <v>1</v>
      </c>
    </row>
    <row r="3" spans="1:23" ht="14.25" customHeight="1" x14ac:dyDescent="0.25">
      <c r="A3" s="98">
        <v>1</v>
      </c>
      <c r="B3" s="14" t="s">
        <v>972</v>
      </c>
      <c r="C3" s="65" t="s">
        <v>47</v>
      </c>
      <c r="D3" s="65" t="s">
        <v>46</v>
      </c>
      <c r="E3" s="65" t="s">
        <v>45</v>
      </c>
      <c r="F3" s="66" t="s">
        <v>971</v>
      </c>
      <c r="G3" s="66">
        <v>1</v>
      </c>
      <c r="H3" s="66">
        <v>1</v>
      </c>
      <c r="I3" s="66">
        <v>1</v>
      </c>
      <c r="J3" s="66">
        <v>1</v>
      </c>
      <c r="K3" s="66">
        <v>1</v>
      </c>
      <c r="L3" s="66">
        <v>1</v>
      </c>
      <c r="M3" s="66">
        <v>1</v>
      </c>
      <c r="N3" s="66">
        <v>4</v>
      </c>
      <c r="O3" s="66">
        <v>1</v>
      </c>
      <c r="P3" s="66">
        <v>1</v>
      </c>
      <c r="Q3" s="66">
        <v>1</v>
      </c>
      <c r="R3" s="66">
        <v>0</v>
      </c>
      <c r="S3" s="66">
        <v>1</v>
      </c>
      <c r="T3" s="66">
        <v>0</v>
      </c>
      <c r="U3" s="66">
        <v>0</v>
      </c>
      <c r="V3" s="66">
        <v>1</v>
      </c>
      <c r="W3" s="99">
        <v>1</v>
      </c>
    </row>
    <row r="4" spans="1:23" ht="14.25" customHeight="1" x14ac:dyDescent="0.25">
      <c r="A4" s="98">
        <v>1</v>
      </c>
      <c r="B4" s="14" t="s">
        <v>905</v>
      </c>
      <c r="C4" s="65" t="s">
        <v>47</v>
      </c>
      <c r="D4" s="65" t="s">
        <v>46</v>
      </c>
      <c r="E4" s="65" t="s">
        <v>45</v>
      </c>
      <c r="F4" s="66" t="s">
        <v>971</v>
      </c>
      <c r="G4" s="66">
        <v>1</v>
      </c>
      <c r="H4" s="66">
        <v>1</v>
      </c>
      <c r="I4" s="66">
        <v>1</v>
      </c>
      <c r="J4" s="66">
        <v>1</v>
      </c>
      <c r="K4" s="66">
        <v>1</v>
      </c>
      <c r="L4" s="66">
        <v>1</v>
      </c>
      <c r="M4" s="66">
        <v>1</v>
      </c>
      <c r="N4" s="66">
        <v>4</v>
      </c>
      <c r="O4" s="66">
        <v>1</v>
      </c>
      <c r="P4" s="66">
        <v>1</v>
      </c>
      <c r="Q4" s="66">
        <v>1</v>
      </c>
      <c r="R4" s="66">
        <v>0</v>
      </c>
      <c r="S4" s="66">
        <v>1</v>
      </c>
      <c r="T4" s="66">
        <v>0</v>
      </c>
      <c r="U4" s="66">
        <v>0</v>
      </c>
      <c r="V4" s="66">
        <v>1</v>
      </c>
      <c r="W4" s="99">
        <v>1</v>
      </c>
    </row>
    <row r="5" spans="1:23" ht="14.25" customHeight="1" x14ac:dyDescent="0.25">
      <c r="A5" s="98">
        <v>1</v>
      </c>
      <c r="B5" s="14" t="s">
        <v>970</v>
      </c>
      <c r="C5" s="65" t="s">
        <v>47</v>
      </c>
      <c r="D5" s="65" t="s">
        <v>46</v>
      </c>
      <c r="E5" s="65" t="s">
        <v>45</v>
      </c>
      <c r="F5" s="66" t="s">
        <v>973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1</v>
      </c>
      <c r="S5" s="66">
        <v>1</v>
      </c>
      <c r="T5" s="66">
        <v>0</v>
      </c>
      <c r="U5" s="66">
        <v>1</v>
      </c>
      <c r="V5" s="66">
        <v>1</v>
      </c>
      <c r="W5" s="99">
        <v>1</v>
      </c>
    </row>
    <row r="6" spans="1:23" ht="14.25" customHeight="1" x14ac:dyDescent="0.25">
      <c r="A6" s="98">
        <v>1</v>
      </c>
      <c r="B6" s="14" t="s">
        <v>970</v>
      </c>
      <c r="C6" s="65" t="s">
        <v>47</v>
      </c>
      <c r="D6" s="65" t="s">
        <v>46</v>
      </c>
      <c r="E6" s="65" t="s">
        <v>45</v>
      </c>
      <c r="F6" s="66" t="s">
        <v>973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1</v>
      </c>
      <c r="S6" s="66">
        <v>1</v>
      </c>
      <c r="T6" s="66">
        <v>0</v>
      </c>
      <c r="U6" s="66">
        <v>1</v>
      </c>
      <c r="V6" s="66">
        <v>1</v>
      </c>
      <c r="W6" s="99">
        <v>1</v>
      </c>
    </row>
    <row r="7" spans="1:23" ht="14.25" customHeight="1" x14ac:dyDescent="0.25">
      <c r="A7" s="98">
        <v>2</v>
      </c>
      <c r="B7" s="14" t="s">
        <v>50</v>
      </c>
      <c r="C7" s="65" t="s">
        <v>52</v>
      </c>
      <c r="D7" s="65" t="s">
        <v>51</v>
      </c>
      <c r="E7" s="65" t="s">
        <v>48</v>
      </c>
      <c r="F7" s="66" t="s">
        <v>973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1</v>
      </c>
      <c r="S7" s="66">
        <v>1</v>
      </c>
      <c r="T7" s="66">
        <v>0</v>
      </c>
      <c r="U7" s="66">
        <v>1</v>
      </c>
      <c r="V7" s="66">
        <v>1</v>
      </c>
      <c r="W7" s="99">
        <v>1</v>
      </c>
    </row>
    <row r="8" spans="1:23" ht="14.25" customHeight="1" x14ac:dyDescent="0.25">
      <c r="A8" s="98">
        <v>2</v>
      </c>
      <c r="B8" s="14" t="s">
        <v>974</v>
      </c>
      <c r="C8" s="65" t="s">
        <v>52</v>
      </c>
      <c r="D8" s="65" t="s">
        <v>51</v>
      </c>
      <c r="E8" s="65" t="s">
        <v>48</v>
      </c>
      <c r="F8" s="66" t="s">
        <v>973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1</v>
      </c>
      <c r="S8" s="66">
        <v>1</v>
      </c>
      <c r="T8" s="66">
        <v>0</v>
      </c>
      <c r="U8" s="66">
        <v>1</v>
      </c>
      <c r="V8" s="66">
        <v>1</v>
      </c>
      <c r="W8" s="99">
        <v>1</v>
      </c>
    </row>
    <row r="9" spans="1:23" ht="14.25" customHeight="1" x14ac:dyDescent="0.25">
      <c r="A9" s="98">
        <v>5</v>
      </c>
      <c r="B9" s="14" t="s">
        <v>677</v>
      </c>
      <c r="C9" s="65" t="s">
        <v>57</v>
      </c>
      <c r="D9" s="65" t="s">
        <v>56</v>
      </c>
      <c r="E9" s="65" t="s">
        <v>48</v>
      </c>
      <c r="F9" s="66" t="s">
        <v>973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1</v>
      </c>
      <c r="S9" s="66">
        <v>1</v>
      </c>
      <c r="T9" s="66">
        <v>0</v>
      </c>
      <c r="U9" s="66">
        <v>1</v>
      </c>
      <c r="V9" s="66">
        <v>1</v>
      </c>
      <c r="W9" s="99">
        <v>1</v>
      </c>
    </row>
    <row r="10" spans="1:23" ht="14.25" customHeight="1" x14ac:dyDescent="0.25">
      <c r="A10" s="98">
        <v>7</v>
      </c>
      <c r="B10" s="14" t="s">
        <v>58</v>
      </c>
      <c r="C10" s="65" t="s">
        <v>60</v>
      </c>
      <c r="D10" s="65" t="s">
        <v>59</v>
      </c>
      <c r="E10" s="65" t="s">
        <v>48</v>
      </c>
      <c r="F10" s="66" t="s">
        <v>973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1</v>
      </c>
      <c r="S10" s="66">
        <v>1</v>
      </c>
      <c r="T10" s="66">
        <v>0</v>
      </c>
      <c r="U10" s="66">
        <v>1</v>
      </c>
      <c r="V10" s="66">
        <v>1</v>
      </c>
      <c r="W10" s="99">
        <v>1</v>
      </c>
    </row>
    <row r="11" spans="1:23" ht="14.25" customHeight="1" x14ac:dyDescent="0.25">
      <c r="A11" s="98">
        <v>8</v>
      </c>
      <c r="B11" s="14" t="s">
        <v>61</v>
      </c>
      <c r="C11" s="65" t="s">
        <v>63</v>
      </c>
      <c r="D11" s="65" t="s">
        <v>62</v>
      </c>
      <c r="E11" s="65" t="s">
        <v>48</v>
      </c>
      <c r="F11" s="66" t="s">
        <v>973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1</v>
      </c>
      <c r="S11" s="66">
        <v>1</v>
      </c>
      <c r="T11" s="66">
        <v>0</v>
      </c>
      <c r="U11" s="66">
        <v>1</v>
      </c>
      <c r="V11" s="66">
        <v>1</v>
      </c>
      <c r="W11" s="99">
        <v>1</v>
      </c>
    </row>
    <row r="12" spans="1:23" ht="14.25" customHeight="1" x14ac:dyDescent="0.25">
      <c r="A12" s="98">
        <v>9</v>
      </c>
      <c r="B12" s="14" t="s">
        <v>975</v>
      </c>
      <c r="C12" s="65" t="s">
        <v>65</v>
      </c>
      <c r="D12" s="65" t="s">
        <v>51</v>
      </c>
      <c r="E12" s="65" t="s">
        <v>48</v>
      </c>
      <c r="F12" s="66" t="s">
        <v>973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1</v>
      </c>
      <c r="S12" s="66">
        <v>1</v>
      </c>
      <c r="T12" s="66">
        <v>0</v>
      </c>
      <c r="U12" s="66">
        <v>1</v>
      </c>
      <c r="V12" s="66">
        <v>1</v>
      </c>
      <c r="W12" s="99">
        <v>1</v>
      </c>
    </row>
    <row r="13" spans="1:23" ht="14.25" customHeight="1" x14ac:dyDescent="0.25">
      <c r="A13" s="98">
        <v>9</v>
      </c>
      <c r="B13" s="14" t="s">
        <v>906</v>
      </c>
      <c r="C13" s="65" t="s">
        <v>65</v>
      </c>
      <c r="D13" s="65" t="s">
        <v>51</v>
      </c>
      <c r="E13" s="65" t="s">
        <v>48</v>
      </c>
      <c r="F13" s="66" t="s">
        <v>973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1</v>
      </c>
      <c r="S13" s="66">
        <v>1</v>
      </c>
      <c r="T13" s="66">
        <v>0</v>
      </c>
      <c r="U13" s="66">
        <v>1</v>
      </c>
      <c r="V13" s="66">
        <v>1</v>
      </c>
      <c r="W13" s="99">
        <v>1</v>
      </c>
    </row>
    <row r="14" spans="1:23" ht="14.25" customHeight="1" x14ac:dyDescent="0.25">
      <c r="A14" s="98">
        <v>10</v>
      </c>
      <c r="B14" s="14" t="s">
        <v>66</v>
      </c>
      <c r="C14" s="65" t="s">
        <v>68</v>
      </c>
      <c r="D14" s="65" t="s">
        <v>67</v>
      </c>
      <c r="E14" s="65" t="s">
        <v>48</v>
      </c>
      <c r="F14" s="66" t="s">
        <v>973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1</v>
      </c>
      <c r="S14" s="66">
        <v>1</v>
      </c>
      <c r="T14" s="66">
        <v>0</v>
      </c>
      <c r="U14" s="66">
        <v>1</v>
      </c>
      <c r="V14" s="66">
        <v>1</v>
      </c>
      <c r="W14" s="99">
        <v>1</v>
      </c>
    </row>
    <row r="15" spans="1:23" ht="14.25" customHeight="1" x14ac:dyDescent="0.25">
      <c r="A15" s="98">
        <v>12</v>
      </c>
      <c r="B15" s="14" t="s">
        <v>71</v>
      </c>
      <c r="C15" s="65" t="s">
        <v>73</v>
      </c>
      <c r="D15" s="65" t="s">
        <v>72</v>
      </c>
      <c r="E15" s="65" t="s">
        <v>48</v>
      </c>
      <c r="F15" s="66" t="s">
        <v>973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1</v>
      </c>
      <c r="S15" s="66">
        <v>1</v>
      </c>
      <c r="T15" s="66">
        <v>0</v>
      </c>
      <c r="U15" s="66">
        <v>1</v>
      </c>
      <c r="V15" s="66">
        <v>1</v>
      </c>
      <c r="W15" s="99">
        <v>1</v>
      </c>
    </row>
    <row r="16" spans="1:23" ht="14.25" customHeight="1" x14ac:dyDescent="0.25">
      <c r="A16" s="98">
        <v>14</v>
      </c>
      <c r="B16" s="14" t="s">
        <v>907</v>
      </c>
      <c r="C16" s="65" t="s">
        <v>908</v>
      </c>
      <c r="D16" s="65" t="s">
        <v>78</v>
      </c>
      <c r="E16" s="65" t="s">
        <v>48</v>
      </c>
      <c r="F16" s="66" t="s">
        <v>973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1</v>
      </c>
      <c r="S16" s="66">
        <v>1</v>
      </c>
      <c r="T16" s="66">
        <v>0</v>
      </c>
      <c r="U16" s="66">
        <v>1</v>
      </c>
      <c r="V16" s="66">
        <v>1</v>
      </c>
      <c r="W16" s="99">
        <v>1</v>
      </c>
    </row>
    <row r="17" spans="1:23" ht="14.25" customHeight="1" x14ac:dyDescent="0.25">
      <c r="A17" s="98">
        <v>18</v>
      </c>
      <c r="B17" s="14" t="s">
        <v>681</v>
      </c>
      <c r="C17" s="65" t="s">
        <v>87</v>
      </c>
      <c r="D17" s="65" t="s">
        <v>86</v>
      </c>
      <c r="E17" s="65" t="s">
        <v>48</v>
      </c>
      <c r="F17" s="66" t="s">
        <v>973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1</v>
      </c>
      <c r="S17" s="66">
        <v>1</v>
      </c>
      <c r="T17" s="66">
        <v>0</v>
      </c>
      <c r="U17" s="66">
        <v>1</v>
      </c>
      <c r="V17" s="66">
        <v>1</v>
      </c>
      <c r="W17" s="99">
        <v>1</v>
      </c>
    </row>
    <row r="18" spans="1:23" ht="14.25" customHeight="1" x14ac:dyDescent="0.25">
      <c r="A18" s="98">
        <v>19</v>
      </c>
      <c r="B18" s="14" t="s">
        <v>89</v>
      </c>
      <c r="C18" s="65" t="s">
        <v>91</v>
      </c>
      <c r="D18" s="65" t="s">
        <v>90</v>
      </c>
      <c r="E18" s="65" t="s">
        <v>88</v>
      </c>
      <c r="F18" s="66" t="s">
        <v>973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1</v>
      </c>
      <c r="S18" s="66">
        <v>1</v>
      </c>
      <c r="T18" s="66">
        <v>0</v>
      </c>
      <c r="U18" s="66">
        <v>1</v>
      </c>
      <c r="V18" s="66">
        <v>1</v>
      </c>
      <c r="W18" s="99">
        <v>1</v>
      </c>
    </row>
    <row r="19" spans="1:23" ht="14.25" customHeight="1" x14ac:dyDescent="0.25">
      <c r="A19" s="98">
        <v>19</v>
      </c>
      <c r="B19" s="14" t="s">
        <v>89</v>
      </c>
      <c r="C19" s="65" t="s">
        <v>91</v>
      </c>
      <c r="D19" s="65" t="s">
        <v>90</v>
      </c>
      <c r="E19" s="65" t="s">
        <v>88</v>
      </c>
      <c r="F19" s="66" t="s">
        <v>973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1</v>
      </c>
      <c r="S19" s="66">
        <v>1</v>
      </c>
      <c r="T19" s="66">
        <v>0</v>
      </c>
      <c r="U19" s="66">
        <v>1</v>
      </c>
      <c r="V19" s="66">
        <v>1</v>
      </c>
      <c r="W19" s="99">
        <v>1</v>
      </c>
    </row>
    <row r="20" spans="1:23" ht="14.25" customHeight="1" x14ac:dyDescent="0.25">
      <c r="A20" s="98">
        <v>20</v>
      </c>
      <c r="B20" s="14" t="s">
        <v>92</v>
      </c>
      <c r="C20" s="65" t="s">
        <v>94</v>
      </c>
      <c r="D20" s="65" t="s">
        <v>93</v>
      </c>
      <c r="E20" s="65" t="s">
        <v>88</v>
      </c>
      <c r="F20" s="66" t="s">
        <v>973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1</v>
      </c>
      <c r="S20" s="66">
        <v>1</v>
      </c>
      <c r="T20" s="66">
        <v>0</v>
      </c>
      <c r="U20" s="66">
        <v>1</v>
      </c>
      <c r="V20" s="66">
        <v>1</v>
      </c>
      <c r="W20" s="99">
        <v>1</v>
      </c>
    </row>
    <row r="21" spans="1:23" ht="14.25" customHeight="1" x14ac:dyDescent="0.25">
      <c r="A21" s="98">
        <v>21</v>
      </c>
      <c r="B21" s="14" t="s">
        <v>95</v>
      </c>
      <c r="C21" s="65" t="s">
        <v>96</v>
      </c>
      <c r="D21" s="65" t="s">
        <v>90</v>
      </c>
      <c r="E21" s="65" t="s">
        <v>88</v>
      </c>
      <c r="F21" s="66" t="s">
        <v>973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1</v>
      </c>
      <c r="S21" s="66">
        <v>1</v>
      </c>
      <c r="T21" s="66">
        <v>0</v>
      </c>
      <c r="U21" s="66">
        <v>1</v>
      </c>
      <c r="V21" s="66">
        <v>1</v>
      </c>
      <c r="W21" s="99">
        <v>1</v>
      </c>
    </row>
    <row r="22" spans="1:23" ht="14.25" customHeight="1" x14ac:dyDescent="0.25">
      <c r="A22" s="98">
        <v>22</v>
      </c>
      <c r="B22" s="14" t="s">
        <v>98</v>
      </c>
      <c r="C22" s="65" t="s">
        <v>99</v>
      </c>
      <c r="D22" s="65" t="s">
        <v>46</v>
      </c>
      <c r="E22" s="65" t="s">
        <v>97</v>
      </c>
      <c r="F22" s="66" t="s">
        <v>973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1</v>
      </c>
      <c r="S22" s="66">
        <v>1</v>
      </c>
      <c r="T22" s="66">
        <v>0</v>
      </c>
      <c r="U22" s="66">
        <v>1</v>
      </c>
      <c r="V22" s="66">
        <v>1</v>
      </c>
      <c r="W22" s="99">
        <v>1</v>
      </c>
    </row>
    <row r="23" spans="1:23" ht="14.25" customHeight="1" x14ac:dyDescent="0.25">
      <c r="A23" s="98">
        <v>22</v>
      </c>
      <c r="B23" s="14" t="s">
        <v>98</v>
      </c>
      <c r="C23" s="65" t="s">
        <v>99</v>
      </c>
      <c r="D23" s="65" t="s">
        <v>46</v>
      </c>
      <c r="E23" s="65" t="s">
        <v>97</v>
      </c>
      <c r="F23" s="66" t="s">
        <v>973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</v>
      </c>
      <c r="S23" s="66">
        <v>1</v>
      </c>
      <c r="T23" s="66">
        <v>0</v>
      </c>
      <c r="U23" s="66">
        <v>1</v>
      </c>
      <c r="V23" s="66">
        <v>1</v>
      </c>
      <c r="W23" s="99">
        <v>1</v>
      </c>
    </row>
    <row r="24" spans="1:23" ht="14.25" customHeight="1" x14ac:dyDescent="0.25">
      <c r="A24" s="98">
        <v>24</v>
      </c>
      <c r="B24" s="14" t="s">
        <v>682</v>
      </c>
      <c r="C24" s="65" t="s">
        <v>103</v>
      </c>
      <c r="D24" s="65" t="s">
        <v>46</v>
      </c>
      <c r="E24" s="65" t="s">
        <v>97</v>
      </c>
      <c r="F24" s="66" t="s">
        <v>973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1</v>
      </c>
      <c r="S24" s="66">
        <v>1</v>
      </c>
      <c r="T24" s="66">
        <v>0</v>
      </c>
      <c r="U24" s="66">
        <v>1</v>
      </c>
      <c r="V24" s="66">
        <v>1</v>
      </c>
      <c r="W24" s="99">
        <v>1</v>
      </c>
    </row>
    <row r="25" spans="1:23" ht="14.25" customHeight="1" x14ac:dyDescent="0.25">
      <c r="A25" s="98">
        <v>25</v>
      </c>
      <c r="B25" s="14" t="s">
        <v>104</v>
      </c>
      <c r="C25" s="65" t="s">
        <v>105</v>
      </c>
      <c r="D25" s="65" t="s">
        <v>46</v>
      </c>
      <c r="E25" s="65" t="s">
        <v>97</v>
      </c>
      <c r="F25" s="66" t="s">
        <v>973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  <c r="S25" s="66">
        <v>1</v>
      </c>
      <c r="T25" s="66">
        <v>0</v>
      </c>
      <c r="U25" s="66">
        <v>1</v>
      </c>
      <c r="V25" s="66">
        <v>1</v>
      </c>
      <c r="W25" s="99">
        <v>1</v>
      </c>
    </row>
    <row r="26" spans="1:23" ht="14.25" customHeight="1" x14ac:dyDescent="0.25">
      <c r="A26" s="98">
        <v>28</v>
      </c>
      <c r="B26" s="14" t="s">
        <v>683</v>
      </c>
      <c r="C26" s="65" t="s">
        <v>111</v>
      </c>
      <c r="D26" s="65" t="s">
        <v>46</v>
      </c>
      <c r="E26" s="65" t="s">
        <v>97</v>
      </c>
      <c r="F26" s="66" t="s">
        <v>973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1</v>
      </c>
      <c r="S26" s="66">
        <v>1</v>
      </c>
      <c r="T26" s="66">
        <v>0</v>
      </c>
      <c r="U26" s="66">
        <v>1</v>
      </c>
      <c r="V26" s="66">
        <v>1</v>
      </c>
      <c r="W26" s="99">
        <v>1</v>
      </c>
    </row>
    <row r="27" spans="1:23" ht="14.25" customHeight="1" x14ac:dyDescent="0.25">
      <c r="A27" s="98">
        <v>30</v>
      </c>
      <c r="B27" s="14" t="s">
        <v>114</v>
      </c>
      <c r="C27" s="65" t="s">
        <v>115</v>
      </c>
      <c r="D27" s="65" t="s">
        <v>46</v>
      </c>
      <c r="E27" s="65" t="s">
        <v>97</v>
      </c>
      <c r="F27" s="66" t="s">
        <v>973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1</v>
      </c>
      <c r="S27" s="66">
        <v>1</v>
      </c>
      <c r="T27" s="66">
        <v>0</v>
      </c>
      <c r="U27" s="66">
        <v>1</v>
      </c>
      <c r="V27" s="66">
        <v>1</v>
      </c>
      <c r="W27" s="99">
        <v>1</v>
      </c>
    </row>
    <row r="28" spans="1:23" ht="14.25" customHeight="1" x14ac:dyDescent="0.25">
      <c r="A28" s="98">
        <v>35</v>
      </c>
      <c r="B28" s="14" t="s">
        <v>909</v>
      </c>
      <c r="C28" s="65" t="s">
        <v>126</v>
      </c>
      <c r="D28" s="65" t="s">
        <v>125</v>
      </c>
      <c r="E28" s="65" t="s">
        <v>97</v>
      </c>
      <c r="F28" s="66" t="s">
        <v>976</v>
      </c>
      <c r="G28" s="66">
        <v>1</v>
      </c>
      <c r="H28" s="66">
        <v>2</v>
      </c>
      <c r="I28" s="66">
        <v>1</v>
      </c>
      <c r="J28" s="66">
        <v>1</v>
      </c>
      <c r="K28" s="66">
        <v>1</v>
      </c>
      <c r="L28" s="66">
        <v>1</v>
      </c>
      <c r="M28" s="66">
        <v>2</v>
      </c>
      <c r="N28" s="66">
        <v>4</v>
      </c>
      <c r="O28" s="66">
        <v>1</v>
      </c>
      <c r="P28" s="66">
        <v>1</v>
      </c>
      <c r="Q28" s="66">
        <v>1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99">
        <v>1</v>
      </c>
    </row>
    <row r="29" spans="1:23" ht="14.25" customHeight="1" x14ac:dyDescent="0.25">
      <c r="A29" s="98">
        <v>37</v>
      </c>
      <c r="B29" s="14" t="s">
        <v>910</v>
      </c>
      <c r="C29" s="65" t="s">
        <v>128</v>
      </c>
      <c r="D29" s="65" t="s">
        <v>46</v>
      </c>
      <c r="E29" s="65" t="s">
        <v>97</v>
      </c>
      <c r="F29" s="66" t="s">
        <v>973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1</v>
      </c>
      <c r="S29" s="66">
        <v>1</v>
      </c>
      <c r="T29" s="66">
        <v>0</v>
      </c>
      <c r="U29" s="66">
        <v>1</v>
      </c>
      <c r="V29" s="66">
        <v>1</v>
      </c>
      <c r="W29" s="99">
        <v>1</v>
      </c>
    </row>
    <row r="30" spans="1:23" ht="14.25" customHeight="1" x14ac:dyDescent="0.25">
      <c r="A30" s="98">
        <v>41</v>
      </c>
      <c r="B30" s="14" t="s">
        <v>685</v>
      </c>
      <c r="C30" s="65" t="s">
        <v>132</v>
      </c>
      <c r="D30" s="65" t="s">
        <v>46</v>
      </c>
      <c r="E30" s="65" t="s">
        <v>97</v>
      </c>
      <c r="F30" s="66" t="s">
        <v>973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1</v>
      </c>
      <c r="S30" s="66">
        <v>1</v>
      </c>
      <c r="T30" s="66">
        <v>0</v>
      </c>
      <c r="U30" s="66">
        <v>1</v>
      </c>
      <c r="V30" s="66">
        <v>1</v>
      </c>
      <c r="W30" s="99">
        <v>1</v>
      </c>
    </row>
    <row r="31" spans="1:23" ht="14.25" customHeight="1" x14ac:dyDescent="0.25">
      <c r="A31" s="98">
        <v>41</v>
      </c>
      <c r="B31" s="14" t="s">
        <v>685</v>
      </c>
      <c r="C31" s="65" t="s">
        <v>132</v>
      </c>
      <c r="D31" s="65" t="s">
        <v>46</v>
      </c>
      <c r="E31" s="65" t="s">
        <v>97</v>
      </c>
      <c r="F31" s="66" t="s">
        <v>977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1</v>
      </c>
      <c r="S31" s="66">
        <v>0</v>
      </c>
      <c r="T31" s="66">
        <v>1</v>
      </c>
      <c r="U31" s="66">
        <v>1</v>
      </c>
      <c r="V31" s="66">
        <v>0</v>
      </c>
      <c r="W31" s="99">
        <v>1</v>
      </c>
    </row>
    <row r="32" spans="1:23" ht="14.25" customHeight="1" x14ac:dyDescent="0.25">
      <c r="A32" s="98">
        <v>41</v>
      </c>
      <c r="B32" s="14" t="s">
        <v>685</v>
      </c>
      <c r="C32" s="65" t="s">
        <v>132</v>
      </c>
      <c r="D32" s="65" t="s">
        <v>46</v>
      </c>
      <c r="E32" s="65" t="s">
        <v>97</v>
      </c>
      <c r="F32" s="66" t="s">
        <v>978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1</v>
      </c>
      <c r="S32" s="66">
        <v>1</v>
      </c>
      <c r="T32" s="66">
        <v>0</v>
      </c>
      <c r="U32" s="66">
        <v>1</v>
      </c>
      <c r="V32" s="66">
        <v>1</v>
      </c>
      <c r="W32" s="99">
        <v>1</v>
      </c>
    </row>
    <row r="33" spans="1:23" ht="14.25" customHeight="1" x14ac:dyDescent="0.25">
      <c r="A33" s="98">
        <v>42</v>
      </c>
      <c r="B33" s="14" t="s">
        <v>133</v>
      </c>
      <c r="C33" s="65" t="s">
        <v>134</v>
      </c>
      <c r="D33" s="65" t="s">
        <v>46</v>
      </c>
      <c r="E33" s="65" t="s">
        <v>97</v>
      </c>
      <c r="F33" s="66" t="s">
        <v>976</v>
      </c>
      <c r="G33" s="66">
        <v>1</v>
      </c>
      <c r="H33" s="66">
        <v>2</v>
      </c>
      <c r="I33" s="66">
        <v>1</v>
      </c>
      <c r="J33" s="66">
        <v>1</v>
      </c>
      <c r="K33" s="66">
        <v>1</v>
      </c>
      <c r="L33" s="66">
        <v>1</v>
      </c>
      <c r="M33" s="66">
        <v>2</v>
      </c>
      <c r="N33" s="66">
        <v>4</v>
      </c>
      <c r="O33" s="66">
        <v>1</v>
      </c>
      <c r="P33" s="66">
        <v>1</v>
      </c>
      <c r="Q33" s="66">
        <v>1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99">
        <v>1</v>
      </c>
    </row>
    <row r="34" spans="1:23" ht="14.25" customHeight="1" x14ac:dyDescent="0.25">
      <c r="A34" s="98">
        <v>42</v>
      </c>
      <c r="B34" s="14" t="s">
        <v>133</v>
      </c>
      <c r="C34" s="65" t="s">
        <v>134</v>
      </c>
      <c r="D34" s="65" t="s">
        <v>46</v>
      </c>
      <c r="E34" s="65" t="s">
        <v>97</v>
      </c>
      <c r="F34" s="66" t="s">
        <v>973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1</v>
      </c>
      <c r="S34" s="66">
        <v>1</v>
      </c>
      <c r="T34" s="66">
        <v>0</v>
      </c>
      <c r="U34" s="66">
        <v>1</v>
      </c>
      <c r="V34" s="66">
        <v>1</v>
      </c>
      <c r="W34" s="99">
        <v>1</v>
      </c>
    </row>
    <row r="35" spans="1:23" ht="14.25" customHeight="1" x14ac:dyDescent="0.25">
      <c r="A35" s="98">
        <v>43</v>
      </c>
      <c r="B35" s="14" t="s">
        <v>136</v>
      </c>
      <c r="C35" s="65" t="s">
        <v>138</v>
      </c>
      <c r="D35" s="65" t="s">
        <v>137</v>
      </c>
      <c r="E35" s="65" t="s">
        <v>771</v>
      </c>
      <c r="F35" s="66" t="s">
        <v>973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1</v>
      </c>
      <c r="S35" s="66">
        <v>1</v>
      </c>
      <c r="T35" s="66">
        <v>0</v>
      </c>
      <c r="U35" s="66">
        <v>1</v>
      </c>
      <c r="V35" s="66">
        <v>1</v>
      </c>
      <c r="W35" s="99">
        <v>1</v>
      </c>
    </row>
    <row r="36" spans="1:23" ht="14.25" customHeight="1" x14ac:dyDescent="0.25">
      <c r="A36" s="98">
        <v>46</v>
      </c>
      <c r="B36" s="14" t="s">
        <v>141</v>
      </c>
      <c r="C36" s="65" t="s">
        <v>142</v>
      </c>
      <c r="D36" s="65" t="s">
        <v>137</v>
      </c>
      <c r="E36" s="65" t="s">
        <v>771</v>
      </c>
      <c r="F36" s="66" t="s">
        <v>973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1</v>
      </c>
      <c r="S36" s="66">
        <v>1</v>
      </c>
      <c r="T36" s="66">
        <v>0</v>
      </c>
      <c r="U36" s="66">
        <v>1</v>
      </c>
      <c r="V36" s="66">
        <v>1</v>
      </c>
      <c r="W36" s="99">
        <v>1</v>
      </c>
    </row>
    <row r="37" spans="1:23" ht="14.25" customHeight="1" x14ac:dyDescent="0.25">
      <c r="A37" s="98">
        <v>47</v>
      </c>
      <c r="B37" s="14" t="s">
        <v>143</v>
      </c>
      <c r="C37" s="65" t="s">
        <v>144</v>
      </c>
      <c r="D37" s="65" t="s">
        <v>137</v>
      </c>
      <c r="E37" s="65" t="s">
        <v>771</v>
      </c>
      <c r="F37" s="66" t="s">
        <v>973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1</v>
      </c>
      <c r="S37" s="66">
        <v>1</v>
      </c>
      <c r="T37" s="66">
        <v>0</v>
      </c>
      <c r="U37" s="66">
        <v>1</v>
      </c>
      <c r="V37" s="66">
        <v>1</v>
      </c>
      <c r="W37" s="99">
        <v>1</v>
      </c>
    </row>
    <row r="38" spans="1:23" ht="14.25" customHeight="1" x14ac:dyDescent="0.25">
      <c r="A38" s="98">
        <v>53</v>
      </c>
      <c r="B38" s="14" t="s">
        <v>160</v>
      </c>
      <c r="C38" s="65" t="s">
        <v>162</v>
      </c>
      <c r="D38" s="65" t="s">
        <v>161</v>
      </c>
      <c r="E38" s="65" t="s">
        <v>153</v>
      </c>
      <c r="F38" s="66" t="s">
        <v>973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1</v>
      </c>
      <c r="S38" s="66">
        <v>1</v>
      </c>
      <c r="T38" s="66">
        <v>0</v>
      </c>
      <c r="U38" s="66">
        <v>1</v>
      </c>
      <c r="V38" s="66">
        <v>1</v>
      </c>
      <c r="W38" s="99">
        <v>1</v>
      </c>
    </row>
    <row r="39" spans="1:23" ht="14.25" customHeight="1" x14ac:dyDescent="0.25">
      <c r="A39" s="98">
        <v>54</v>
      </c>
      <c r="B39" s="14" t="s">
        <v>163</v>
      </c>
      <c r="C39" s="65" t="s">
        <v>164</v>
      </c>
      <c r="D39" s="65" t="s">
        <v>158</v>
      </c>
      <c r="E39" s="65" t="s">
        <v>153</v>
      </c>
      <c r="F39" s="66" t="s">
        <v>973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1</v>
      </c>
      <c r="S39" s="66">
        <v>1</v>
      </c>
      <c r="T39" s="66">
        <v>0</v>
      </c>
      <c r="U39" s="66">
        <v>1</v>
      </c>
      <c r="V39" s="66">
        <v>1</v>
      </c>
      <c r="W39" s="99">
        <v>1</v>
      </c>
    </row>
    <row r="40" spans="1:23" ht="14.25" customHeight="1" x14ac:dyDescent="0.25">
      <c r="A40" s="98">
        <v>55</v>
      </c>
      <c r="B40" s="14" t="s">
        <v>165</v>
      </c>
      <c r="C40" s="65" t="s">
        <v>783</v>
      </c>
      <c r="D40" s="65" t="s">
        <v>161</v>
      </c>
      <c r="E40" s="65" t="s">
        <v>153</v>
      </c>
      <c r="F40" s="66" t="s">
        <v>973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1</v>
      </c>
      <c r="S40" s="66">
        <v>1</v>
      </c>
      <c r="T40" s="66">
        <v>0</v>
      </c>
      <c r="U40" s="66">
        <v>1</v>
      </c>
      <c r="V40" s="66">
        <v>1</v>
      </c>
      <c r="W40" s="99">
        <v>1</v>
      </c>
    </row>
    <row r="41" spans="1:23" ht="14.25" customHeight="1" x14ac:dyDescent="0.25">
      <c r="A41" s="98">
        <v>56</v>
      </c>
      <c r="B41" s="14" t="s">
        <v>168</v>
      </c>
      <c r="C41" s="65" t="s">
        <v>170</v>
      </c>
      <c r="D41" s="65" t="s">
        <v>169</v>
      </c>
      <c r="E41" s="65" t="s">
        <v>153</v>
      </c>
      <c r="F41" s="66" t="s">
        <v>973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1</v>
      </c>
      <c r="S41" s="66">
        <v>1</v>
      </c>
      <c r="T41" s="66">
        <v>0</v>
      </c>
      <c r="U41" s="66">
        <v>1</v>
      </c>
      <c r="V41" s="66">
        <v>1</v>
      </c>
      <c r="W41" s="99">
        <v>1</v>
      </c>
    </row>
    <row r="42" spans="1:23" ht="14.25" customHeight="1" x14ac:dyDescent="0.25">
      <c r="A42" s="98">
        <v>59</v>
      </c>
      <c r="B42" s="14" t="s">
        <v>176</v>
      </c>
      <c r="C42" s="65" t="s">
        <v>178</v>
      </c>
      <c r="D42" s="65" t="s">
        <v>177</v>
      </c>
      <c r="E42" s="65" t="s">
        <v>56</v>
      </c>
      <c r="F42" s="66" t="s">
        <v>973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1</v>
      </c>
      <c r="S42" s="66">
        <v>1</v>
      </c>
      <c r="T42" s="66">
        <v>0</v>
      </c>
      <c r="U42" s="66">
        <v>1</v>
      </c>
      <c r="V42" s="66">
        <v>1</v>
      </c>
      <c r="W42" s="99">
        <v>1</v>
      </c>
    </row>
    <row r="43" spans="1:23" ht="14.25" customHeight="1" x14ac:dyDescent="0.25">
      <c r="A43" s="98">
        <v>62</v>
      </c>
      <c r="B43" s="14" t="s">
        <v>184</v>
      </c>
      <c r="C43" s="65" t="s">
        <v>186</v>
      </c>
      <c r="D43" s="65" t="s">
        <v>185</v>
      </c>
      <c r="E43" s="65" t="s">
        <v>56</v>
      </c>
      <c r="F43" s="66" t="s">
        <v>973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1</v>
      </c>
      <c r="S43" s="66">
        <v>1</v>
      </c>
      <c r="T43" s="66">
        <v>0</v>
      </c>
      <c r="U43" s="66">
        <v>1</v>
      </c>
      <c r="V43" s="66">
        <v>1</v>
      </c>
      <c r="W43" s="99">
        <v>1</v>
      </c>
    </row>
    <row r="44" spans="1:23" ht="14.25" customHeight="1" x14ac:dyDescent="0.25">
      <c r="A44" s="98">
        <v>63</v>
      </c>
      <c r="B44" s="14" t="s">
        <v>188</v>
      </c>
      <c r="C44" s="65" t="s">
        <v>190</v>
      </c>
      <c r="D44" s="65" t="s">
        <v>189</v>
      </c>
      <c r="E44" s="65" t="s">
        <v>187</v>
      </c>
      <c r="F44" s="66" t="s">
        <v>973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1</v>
      </c>
      <c r="S44" s="66">
        <v>1</v>
      </c>
      <c r="T44" s="66">
        <v>0</v>
      </c>
      <c r="U44" s="66">
        <v>1</v>
      </c>
      <c r="V44" s="66">
        <v>1</v>
      </c>
      <c r="W44" s="99">
        <v>1</v>
      </c>
    </row>
    <row r="45" spans="1:23" ht="14.25" customHeight="1" x14ac:dyDescent="0.25">
      <c r="A45" s="98">
        <v>65</v>
      </c>
      <c r="B45" s="14" t="s">
        <v>195</v>
      </c>
      <c r="C45" s="65" t="s">
        <v>197</v>
      </c>
      <c r="D45" s="65" t="s">
        <v>196</v>
      </c>
      <c r="E45" s="65" t="s">
        <v>194</v>
      </c>
      <c r="F45" s="66" t="s">
        <v>973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1</v>
      </c>
      <c r="S45" s="66">
        <v>1</v>
      </c>
      <c r="T45" s="66">
        <v>0</v>
      </c>
      <c r="U45" s="66">
        <v>1</v>
      </c>
      <c r="V45" s="66">
        <v>1</v>
      </c>
      <c r="W45" s="99">
        <v>1</v>
      </c>
    </row>
    <row r="46" spans="1:23" ht="14.25" customHeight="1" x14ac:dyDescent="0.25">
      <c r="A46" s="98">
        <v>66</v>
      </c>
      <c r="B46" s="14" t="s">
        <v>198</v>
      </c>
      <c r="C46" s="65" t="s">
        <v>199</v>
      </c>
      <c r="D46" s="65" t="s">
        <v>196</v>
      </c>
      <c r="E46" s="65" t="s">
        <v>194</v>
      </c>
      <c r="F46" s="66" t="s">
        <v>973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1</v>
      </c>
      <c r="S46" s="66">
        <v>1</v>
      </c>
      <c r="T46" s="66">
        <v>0</v>
      </c>
      <c r="U46" s="66">
        <v>1</v>
      </c>
      <c r="V46" s="66">
        <v>1</v>
      </c>
      <c r="W46" s="99">
        <v>1</v>
      </c>
    </row>
    <row r="47" spans="1:23" ht="14.25" customHeight="1" x14ac:dyDescent="0.25">
      <c r="A47" s="98">
        <v>67</v>
      </c>
      <c r="B47" s="14" t="s">
        <v>200</v>
      </c>
      <c r="C47" s="65" t="s">
        <v>202</v>
      </c>
      <c r="D47" s="65" t="s">
        <v>791</v>
      </c>
      <c r="E47" s="65" t="s">
        <v>194</v>
      </c>
      <c r="F47" s="66" t="s">
        <v>973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1</v>
      </c>
      <c r="S47" s="66">
        <v>1</v>
      </c>
      <c r="T47" s="66">
        <v>0</v>
      </c>
      <c r="U47" s="66">
        <v>1</v>
      </c>
      <c r="V47" s="66">
        <v>1</v>
      </c>
      <c r="W47" s="99">
        <v>1</v>
      </c>
    </row>
    <row r="48" spans="1:23" ht="14.25" customHeight="1" x14ac:dyDescent="0.25">
      <c r="A48" s="98">
        <v>70</v>
      </c>
      <c r="B48" s="14" t="s">
        <v>208</v>
      </c>
      <c r="C48" s="65" t="s">
        <v>210</v>
      </c>
      <c r="D48" s="65" t="s">
        <v>209</v>
      </c>
      <c r="E48" s="65" t="s">
        <v>207</v>
      </c>
      <c r="F48" s="66" t="s">
        <v>973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1</v>
      </c>
      <c r="S48" s="66">
        <v>1</v>
      </c>
      <c r="T48" s="66">
        <v>0</v>
      </c>
      <c r="U48" s="66">
        <v>1</v>
      </c>
      <c r="V48" s="66">
        <v>1</v>
      </c>
      <c r="W48" s="99">
        <v>1</v>
      </c>
    </row>
    <row r="49" spans="1:23" ht="14.25" customHeight="1" x14ac:dyDescent="0.25">
      <c r="A49" s="98">
        <v>73</v>
      </c>
      <c r="B49" s="14" t="s">
        <v>213</v>
      </c>
      <c r="C49" s="65" t="s">
        <v>214</v>
      </c>
      <c r="D49" s="65" t="s">
        <v>209</v>
      </c>
      <c r="E49" s="65" t="s">
        <v>207</v>
      </c>
      <c r="F49" s="66" t="s">
        <v>973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1</v>
      </c>
      <c r="S49" s="66">
        <v>1</v>
      </c>
      <c r="T49" s="66">
        <v>0</v>
      </c>
      <c r="U49" s="66">
        <v>1</v>
      </c>
      <c r="V49" s="66">
        <v>1</v>
      </c>
      <c r="W49" s="99">
        <v>1</v>
      </c>
    </row>
    <row r="50" spans="1:23" ht="14.25" customHeight="1" x14ac:dyDescent="0.25">
      <c r="A50" s="98">
        <v>74</v>
      </c>
      <c r="B50" s="14" t="s">
        <v>215</v>
      </c>
      <c r="C50" s="65" t="s">
        <v>217</v>
      </c>
      <c r="D50" s="65" t="s">
        <v>216</v>
      </c>
      <c r="E50" s="65" t="s">
        <v>207</v>
      </c>
      <c r="F50" s="66" t="s">
        <v>973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1</v>
      </c>
      <c r="S50" s="66">
        <v>1</v>
      </c>
      <c r="T50" s="66">
        <v>0</v>
      </c>
      <c r="U50" s="66">
        <v>1</v>
      </c>
      <c r="V50" s="66">
        <v>1</v>
      </c>
      <c r="W50" s="99">
        <v>1</v>
      </c>
    </row>
    <row r="51" spans="1:23" ht="14.25" customHeight="1" x14ac:dyDescent="0.25">
      <c r="A51" s="98">
        <v>75</v>
      </c>
      <c r="B51" s="14" t="s">
        <v>219</v>
      </c>
      <c r="C51" s="65" t="s">
        <v>221</v>
      </c>
      <c r="D51" s="65" t="s">
        <v>220</v>
      </c>
      <c r="E51" s="65" t="s">
        <v>218</v>
      </c>
      <c r="F51" s="66" t="s">
        <v>973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1</v>
      </c>
      <c r="S51" s="66">
        <v>1</v>
      </c>
      <c r="T51" s="66">
        <v>0</v>
      </c>
      <c r="U51" s="66">
        <v>1</v>
      </c>
      <c r="V51" s="66">
        <v>1</v>
      </c>
      <c r="W51" s="99">
        <v>1</v>
      </c>
    </row>
    <row r="52" spans="1:23" ht="14.25" customHeight="1" x14ac:dyDescent="0.25">
      <c r="A52" s="98">
        <v>77</v>
      </c>
      <c r="B52" s="14" t="s">
        <v>225</v>
      </c>
      <c r="C52" s="65" t="s">
        <v>226</v>
      </c>
      <c r="D52" s="65" t="s">
        <v>220</v>
      </c>
      <c r="E52" s="65" t="s">
        <v>218</v>
      </c>
      <c r="F52" s="66" t="s">
        <v>973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1</v>
      </c>
      <c r="S52" s="66">
        <v>1</v>
      </c>
      <c r="T52" s="66">
        <v>0</v>
      </c>
      <c r="U52" s="66">
        <v>1</v>
      </c>
      <c r="V52" s="66">
        <v>1</v>
      </c>
      <c r="W52" s="99">
        <v>1</v>
      </c>
    </row>
    <row r="53" spans="1:23" ht="14.25" customHeight="1" x14ac:dyDescent="0.25">
      <c r="A53" s="98">
        <v>78</v>
      </c>
      <c r="B53" s="14" t="s">
        <v>228</v>
      </c>
      <c r="C53" s="65" t="s">
        <v>229</v>
      </c>
      <c r="D53" s="65" t="s">
        <v>46</v>
      </c>
      <c r="E53" s="65" t="s">
        <v>227</v>
      </c>
      <c r="F53" s="66" t="s">
        <v>977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1</v>
      </c>
      <c r="S53" s="66">
        <v>0</v>
      </c>
      <c r="T53" s="66">
        <v>1</v>
      </c>
      <c r="U53" s="66">
        <v>1</v>
      </c>
      <c r="V53" s="66"/>
      <c r="W53" s="99">
        <v>1</v>
      </c>
    </row>
    <row r="54" spans="1:23" ht="14.25" customHeight="1" x14ac:dyDescent="0.25">
      <c r="A54" s="98">
        <v>79</v>
      </c>
      <c r="B54" s="14" t="s">
        <v>230</v>
      </c>
      <c r="C54" s="65" t="s">
        <v>232</v>
      </c>
      <c r="D54" s="65" t="s">
        <v>231</v>
      </c>
      <c r="E54" s="65" t="s">
        <v>227</v>
      </c>
      <c r="F54" s="66" t="s">
        <v>973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1</v>
      </c>
      <c r="S54" s="66">
        <v>1</v>
      </c>
      <c r="T54" s="66">
        <v>0</v>
      </c>
      <c r="U54" s="66">
        <v>1</v>
      </c>
      <c r="V54" s="66">
        <v>1</v>
      </c>
      <c r="W54" s="99">
        <v>1</v>
      </c>
    </row>
    <row r="55" spans="1:23" ht="14.25" customHeight="1" x14ac:dyDescent="0.25">
      <c r="A55" s="98">
        <v>85</v>
      </c>
      <c r="B55" s="14" t="s">
        <v>245</v>
      </c>
      <c r="C55" s="65" t="s">
        <v>247</v>
      </c>
      <c r="D55" s="65" t="s">
        <v>246</v>
      </c>
      <c r="E55" s="65" t="s">
        <v>227</v>
      </c>
      <c r="F55" s="66" t="s">
        <v>977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1</v>
      </c>
      <c r="S55" s="66">
        <v>0</v>
      </c>
      <c r="T55" s="66">
        <v>1</v>
      </c>
      <c r="U55" s="66">
        <v>1</v>
      </c>
      <c r="V55" s="66"/>
      <c r="W55" s="99">
        <v>1</v>
      </c>
    </row>
    <row r="56" spans="1:23" ht="14.25" customHeight="1" x14ac:dyDescent="0.25">
      <c r="A56" s="98">
        <v>87</v>
      </c>
      <c r="B56" s="14" t="s">
        <v>248</v>
      </c>
      <c r="C56" s="65" t="s">
        <v>250</v>
      </c>
      <c r="D56" s="65" t="s">
        <v>249</v>
      </c>
      <c r="E56" s="65" t="s">
        <v>227</v>
      </c>
      <c r="F56" s="66" t="s">
        <v>973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1</v>
      </c>
      <c r="S56" s="66">
        <v>1</v>
      </c>
      <c r="T56" s="66">
        <v>0</v>
      </c>
      <c r="U56" s="66">
        <v>1</v>
      </c>
      <c r="V56" s="66">
        <v>1</v>
      </c>
      <c r="W56" s="99">
        <v>1</v>
      </c>
    </row>
    <row r="57" spans="1:23" ht="14.25" customHeight="1" x14ac:dyDescent="0.25">
      <c r="A57" s="98">
        <v>89</v>
      </c>
      <c r="B57" s="14" t="s">
        <v>251</v>
      </c>
      <c r="C57" s="65" t="s">
        <v>252</v>
      </c>
      <c r="D57" s="65" t="s">
        <v>125</v>
      </c>
      <c r="E57" s="65" t="s">
        <v>227</v>
      </c>
      <c r="F57" s="66" t="s">
        <v>973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1</v>
      </c>
      <c r="S57" s="66">
        <v>1</v>
      </c>
      <c r="T57" s="66">
        <v>0</v>
      </c>
      <c r="U57" s="66">
        <v>1</v>
      </c>
      <c r="V57" s="66">
        <v>1</v>
      </c>
      <c r="W57" s="99">
        <v>1</v>
      </c>
    </row>
    <row r="58" spans="1:23" ht="14.25" customHeight="1" x14ac:dyDescent="0.25">
      <c r="A58" s="98">
        <v>90</v>
      </c>
      <c r="B58" s="14" t="s">
        <v>253</v>
      </c>
      <c r="C58" s="65" t="s">
        <v>911</v>
      </c>
      <c r="D58" s="65" t="s">
        <v>254</v>
      </c>
      <c r="E58" s="65" t="s">
        <v>227</v>
      </c>
      <c r="F58" s="66" t="s">
        <v>973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1</v>
      </c>
      <c r="S58" s="66">
        <v>1</v>
      </c>
      <c r="T58" s="66">
        <v>0</v>
      </c>
      <c r="U58" s="66">
        <v>1</v>
      </c>
      <c r="V58" s="66">
        <v>1</v>
      </c>
      <c r="W58" s="99">
        <v>1</v>
      </c>
    </row>
    <row r="59" spans="1:23" ht="14.25" customHeight="1" x14ac:dyDescent="0.25">
      <c r="A59" s="98">
        <v>96</v>
      </c>
      <c r="B59" s="14" t="s">
        <v>266</v>
      </c>
      <c r="C59" s="65" t="s">
        <v>268</v>
      </c>
      <c r="D59" s="65" t="s">
        <v>267</v>
      </c>
      <c r="E59" s="65" t="s">
        <v>912</v>
      </c>
      <c r="F59" s="66" t="s">
        <v>973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1</v>
      </c>
      <c r="S59" s="66">
        <v>1</v>
      </c>
      <c r="T59" s="66">
        <v>0</v>
      </c>
      <c r="U59" s="66">
        <v>1</v>
      </c>
      <c r="V59" s="66">
        <v>1</v>
      </c>
      <c r="W59" s="99">
        <v>1</v>
      </c>
    </row>
    <row r="60" spans="1:23" ht="14.25" customHeight="1" x14ac:dyDescent="0.25">
      <c r="A60" s="98">
        <v>99</v>
      </c>
      <c r="B60" s="14" t="s">
        <v>270</v>
      </c>
      <c r="C60" s="65" t="s">
        <v>272</v>
      </c>
      <c r="D60" s="65" t="s">
        <v>271</v>
      </c>
      <c r="E60" s="65" t="s">
        <v>269</v>
      </c>
      <c r="F60" s="66" t="s">
        <v>973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1</v>
      </c>
      <c r="S60" s="66">
        <v>1</v>
      </c>
      <c r="T60" s="66">
        <v>0</v>
      </c>
      <c r="U60" s="66">
        <v>1</v>
      </c>
      <c r="V60" s="66">
        <v>1</v>
      </c>
      <c r="W60" s="99">
        <v>1</v>
      </c>
    </row>
    <row r="61" spans="1:23" ht="14.25" customHeight="1" x14ac:dyDescent="0.25">
      <c r="A61" s="98">
        <v>101</v>
      </c>
      <c r="B61" s="14" t="s">
        <v>275</v>
      </c>
      <c r="C61" s="65" t="s">
        <v>913</v>
      </c>
      <c r="D61" s="65" t="s">
        <v>276</v>
      </c>
      <c r="E61" s="65" t="s">
        <v>269</v>
      </c>
      <c r="F61" s="66" t="s">
        <v>973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1</v>
      </c>
      <c r="S61" s="66">
        <v>1</v>
      </c>
      <c r="T61" s="66">
        <v>0</v>
      </c>
      <c r="U61" s="66">
        <v>1</v>
      </c>
      <c r="V61" s="66">
        <v>1</v>
      </c>
      <c r="W61" s="99">
        <v>1</v>
      </c>
    </row>
    <row r="62" spans="1:23" ht="14.25" customHeight="1" x14ac:dyDescent="0.25">
      <c r="A62" s="98">
        <v>103</v>
      </c>
      <c r="B62" s="14" t="s">
        <v>692</v>
      </c>
      <c r="C62" s="65" t="s">
        <v>283</v>
      </c>
      <c r="D62" s="65" t="s">
        <v>809</v>
      </c>
      <c r="E62" s="65" t="s">
        <v>269</v>
      </c>
      <c r="F62" s="66" t="s">
        <v>973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1</v>
      </c>
      <c r="S62" s="66">
        <v>1</v>
      </c>
      <c r="T62" s="66">
        <v>0</v>
      </c>
      <c r="U62" s="66">
        <v>1</v>
      </c>
      <c r="V62" s="66">
        <v>1</v>
      </c>
      <c r="W62" s="99">
        <v>1</v>
      </c>
    </row>
    <row r="63" spans="1:23" ht="14.25" customHeight="1" x14ac:dyDescent="0.25">
      <c r="A63" s="98">
        <v>104</v>
      </c>
      <c r="B63" s="14" t="s">
        <v>693</v>
      </c>
      <c r="C63" s="65" t="s">
        <v>286</v>
      </c>
      <c r="D63" s="65" t="s">
        <v>285</v>
      </c>
      <c r="E63" s="65" t="s">
        <v>269</v>
      </c>
      <c r="F63" s="66" t="s">
        <v>973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1</v>
      </c>
      <c r="S63" s="66">
        <v>1</v>
      </c>
      <c r="T63" s="66">
        <v>0</v>
      </c>
      <c r="U63" s="66">
        <v>1</v>
      </c>
      <c r="V63" s="66">
        <v>1</v>
      </c>
      <c r="W63" s="99">
        <v>1</v>
      </c>
    </row>
    <row r="64" spans="1:23" ht="14.25" customHeight="1" x14ac:dyDescent="0.25">
      <c r="A64" s="98">
        <v>105</v>
      </c>
      <c r="B64" s="14" t="s">
        <v>914</v>
      </c>
      <c r="C64" s="65" t="s">
        <v>915</v>
      </c>
      <c r="D64" s="65" t="s">
        <v>285</v>
      </c>
      <c r="E64" s="65" t="s">
        <v>269</v>
      </c>
      <c r="F64" s="66" t="s">
        <v>973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1</v>
      </c>
      <c r="S64" s="66">
        <v>1</v>
      </c>
      <c r="T64" s="66">
        <v>0</v>
      </c>
      <c r="U64" s="66">
        <v>1</v>
      </c>
      <c r="V64" s="66">
        <v>1</v>
      </c>
      <c r="W64" s="99">
        <v>1</v>
      </c>
    </row>
    <row r="65" spans="1:23" ht="14.25" customHeight="1" x14ac:dyDescent="0.25">
      <c r="A65" s="98">
        <v>106</v>
      </c>
      <c r="B65" s="14" t="s">
        <v>290</v>
      </c>
      <c r="C65" s="65" t="s">
        <v>292</v>
      </c>
      <c r="D65" s="65" t="s">
        <v>291</v>
      </c>
      <c r="E65" s="65" t="s">
        <v>289</v>
      </c>
      <c r="F65" s="66" t="s">
        <v>973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1</v>
      </c>
      <c r="S65" s="66">
        <v>1</v>
      </c>
      <c r="T65" s="66">
        <v>0</v>
      </c>
      <c r="U65" s="66">
        <v>1</v>
      </c>
      <c r="V65" s="66">
        <v>1</v>
      </c>
      <c r="W65" s="99">
        <v>1</v>
      </c>
    </row>
    <row r="66" spans="1:23" ht="14.25" customHeight="1" x14ac:dyDescent="0.25">
      <c r="A66" s="98">
        <v>110</v>
      </c>
      <c r="B66" s="14" t="s">
        <v>297</v>
      </c>
      <c r="C66" s="65" t="s">
        <v>299</v>
      </c>
      <c r="D66" s="65" t="s">
        <v>298</v>
      </c>
      <c r="E66" s="65" t="s">
        <v>289</v>
      </c>
      <c r="F66" s="66" t="s">
        <v>973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1</v>
      </c>
      <c r="S66" s="66">
        <v>1</v>
      </c>
      <c r="T66" s="66">
        <v>0</v>
      </c>
      <c r="U66" s="66">
        <v>1</v>
      </c>
      <c r="V66" s="66">
        <v>1</v>
      </c>
      <c r="W66" s="99">
        <v>1</v>
      </c>
    </row>
    <row r="67" spans="1:23" ht="14.25" customHeight="1" x14ac:dyDescent="0.25">
      <c r="A67" s="98">
        <v>111</v>
      </c>
      <c r="B67" s="14" t="s">
        <v>301</v>
      </c>
      <c r="C67" s="65" t="s">
        <v>303</v>
      </c>
      <c r="D67" s="65" t="s">
        <v>302</v>
      </c>
      <c r="E67" s="65" t="s">
        <v>300</v>
      </c>
      <c r="F67" s="66" t="s">
        <v>973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1</v>
      </c>
      <c r="S67" s="66">
        <v>1</v>
      </c>
      <c r="T67" s="66">
        <v>0</v>
      </c>
      <c r="U67" s="66">
        <v>1</v>
      </c>
      <c r="V67" s="66">
        <v>1</v>
      </c>
      <c r="W67" s="99">
        <v>1</v>
      </c>
    </row>
    <row r="68" spans="1:23" ht="14.25" customHeight="1" x14ac:dyDescent="0.25">
      <c r="A68" s="98">
        <v>114</v>
      </c>
      <c r="B68" s="14" t="s">
        <v>309</v>
      </c>
      <c r="C68" s="65" t="s">
        <v>311</v>
      </c>
      <c r="D68" s="65" t="s">
        <v>310</v>
      </c>
      <c r="E68" s="65" t="s">
        <v>300</v>
      </c>
      <c r="F68" s="66" t="s">
        <v>973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1</v>
      </c>
      <c r="S68" s="66">
        <v>1</v>
      </c>
      <c r="T68" s="66">
        <v>0</v>
      </c>
      <c r="U68" s="66">
        <v>1</v>
      </c>
      <c r="V68" s="66">
        <v>1</v>
      </c>
      <c r="W68" s="99">
        <v>1</v>
      </c>
    </row>
    <row r="69" spans="1:23" ht="14.25" customHeight="1" x14ac:dyDescent="0.25">
      <c r="A69" s="98">
        <v>115</v>
      </c>
      <c r="B69" s="14" t="s">
        <v>313</v>
      </c>
      <c r="C69" s="65" t="s">
        <v>315</v>
      </c>
      <c r="D69" s="65" t="s">
        <v>314</v>
      </c>
      <c r="E69" s="65" t="s">
        <v>312</v>
      </c>
      <c r="F69" s="66" t="s">
        <v>977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1</v>
      </c>
      <c r="S69" s="66">
        <v>0</v>
      </c>
      <c r="T69" s="66">
        <v>1</v>
      </c>
      <c r="U69" s="66">
        <v>1</v>
      </c>
      <c r="V69" s="66"/>
      <c r="W69" s="99">
        <v>1</v>
      </c>
    </row>
    <row r="70" spans="1:23" ht="14.25" customHeight="1" x14ac:dyDescent="0.25">
      <c r="A70" s="98">
        <v>117</v>
      </c>
      <c r="B70" s="14" t="s">
        <v>316</v>
      </c>
      <c r="C70" s="65" t="s">
        <v>916</v>
      </c>
      <c r="D70" s="65" t="s">
        <v>314</v>
      </c>
      <c r="E70" s="65" t="s">
        <v>312</v>
      </c>
      <c r="F70" s="66" t="s">
        <v>973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1</v>
      </c>
      <c r="S70" s="66">
        <v>1</v>
      </c>
      <c r="T70" s="66">
        <v>0</v>
      </c>
      <c r="U70" s="66">
        <v>1</v>
      </c>
      <c r="V70" s="66">
        <v>1</v>
      </c>
      <c r="W70" s="99">
        <v>1</v>
      </c>
    </row>
    <row r="71" spans="1:23" ht="14.25" customHeight="1" x14ac:dyDescent="0.25">
      <c r="A71" s="98">
        <v>119</v>
      </c>
      <c r="B71" s="14" t="s">
        <v>322</v>
      </c>
      <c r="C71" s="65" t="s">
        <v>324</v>
      </c>
      <c r="D71" s="65" t="s">
        <v>323</v>
      </c>
      <c r="E71" s="65" t="s">
        <v>321</v>
      </c>
      <c r="F71" s="66" t="s">
        <v>973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1</v>
      </c>
      <c r="S71" s="66">
        <v>1</v>
      </c>
      <c r="T71" s="66">
        <v>0</v>
      </c>
      <c r="U71" s="66">
        <v>1</v>
      </c>
      <c r="V71" s="66">
        <v>1</v>
      </c>
      <c r="W71" s="99">
        <v>1</v>
      </c>
    </row>
    <row r="72" spans="1:23" ht="14.25" customHeight="1" x14ac:dyDescent="0.25">
      <c r="A72" s="98">
        <v>121</v>
      </c>
      <c r="B72" s="14" t="s">
        <v>327</v>
      </c>
      <c r="C72" s="65" t="s">
        <v>329</v>
      </c>
      <c r="D72" s="65" t="s">
        <v>328</v>
      </c>
      <c r="E72" s="65" t="s">
        <v>321</v>
      </c>
      <c r="F72" s="66" t="s">
        <v>973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1</v>
      </c>
      <c r="S72" s="66">
        <v>1</v>
      </c>
      <c r="T72" s="66">
        <v>0</v>
      </c>
      <c r="U72" s="66">
        <v>1</v>
      </c>
      <c r="V72" s="66">
        <v>1</v>
      </c>
      <c r="W72" s="99">
        <v>1</v>
      </c>
    </row>
    <row r="73" spans="1:23" ht="14.25" customHeight="1" x14ac:dyDescent="0.25">
      <c r="A73" s="98">
        <v>123</v>
      </c>
      <c r="B73" s="14" t="s">
        <v>696</v>
      </c>
      <c r="C73" s="65" t="s">
        <v>332</v>
      </c>
      <c r="D73" s="65" t="s">
        <v>331</v>
      </c>
      <c r="E73" s="65" t="s">
        <v>48</v>
      </c>
      <c r="F73" s="66" t="s">
        <v>973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1</v>
      </c>
      <c r="S73" s="66">
        <v>1</v>
      </c>
      <c r="T73" s="66">
        <v>0</v>
      </c>
      <c r="U73" s="66">
        <v>1</v>
      </c>
      <c r="V73" s="66">
        <v>1</v>
      </c>
      <c r="W73" s="99">
        <v>1</v>
      </c>
    </row>
    <row r="74" spans="1:23" ht="14.25" customHeight="1" x14ac:dyDescent="0.25">
      <c r="A74" s="98">
        <v>131</v>
      </c>
      <c r="B74" s="14" t="s">
        <v>917</v>
      </c>
      <c r="C74" s="65" t="s">
        <v>352</v>
      </c>
      <c r="D74" s="65" t="s">
        <v>351</v>
      </c>
      <c r="E74" s="65" t="s">
        <v>349</v>
      </c>
      <c r="F74" s="66" t="s">
        <v>973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1</v>
      </c>
      <c r="S74" s="66">
        <v>1</v>
      </c>
      <c r="T74" s="66">
        <v>0</v>
      </c>
      <c r="U74" s="66">
        <v>1</v>
      </c>
      <c r="V74" s="66">
        <v>1</v>
      </c>
      <c r="W74" s="99">
        <v>1</v>
      </c>
    </row>
    <row r="75" spans="1:23" ht="14.25" customHeight="1" x14ac:dyDescent="0.25">
      <c r="A75" s="98">
        <v>132</v>
      </c>
      <c r="B75" s="14" t="s">
        <v>353</v>
      </c>
      <c r="C75" s="65" t="s">
        <v>354</v>
      </c>
      <c r="D75" s="65" t="s">
        <v>351</v>
      </c>
      <c r="E75" s="65" t="s">
        <v>349</v>
      </c>
      <c r="F75" s="66" t="s">
        <v>973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1</v>
      </c>
      <c r="S75" s="66">
        <v>1</v>
      </c>
      <c r="T75" s="66">
        <v>0</v>
      </c>
      <c r="U75" s="66">
        <v>1</v>
      </c>
      <c r="V75" s="66">
        <v>1</v>
      </c>
      <c r="W75" s="99">
        <v>1</v>
      </c>
    </row>
    <row r="76" spans="1:23" ht="14.25" customHeight="1" x14ac:dyDescent="0.25">
      <c r="A76" s="98">
        <v>132</v>
      </c>
      <c r="B76" s="14" t="s">
        <v>353</v>
      </c>
      <c r="C76" s="65" t="s">
        <v>354</v>
      </c>
      <c r="D76" s="65" t="s">
        <v>351</v>
      </c>
      <c r="E76" s="65" t="s">
        <v>349</v>
      </c>
      <c r="F76" s="66" t="s">
        <v>973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1</v>
      </c>
      <c r="S76" s="66">
        <v>1</v>
      </c>
      <c r="T76" s="66">
        <v>0</v>
      </c>
      <c r="U76" s="66">
        <v>1</v>
      </c>
      <c r="V76" s="66">
        <v>1</v>
      </c>
      <c r="W76" s="99">
        <v>1</v>
      </c>
    </row>
    <row r="77" spans="1:23" ht="14.25" customHeight="1" x14ac:dyDescent="0.25">
      <c r="A77" s="98">
        <v>133</v>
      </c>
      <c r="B77" s="14" t="s">
        <v>356</v>
      </c>
      <c r="C77" s="65" t="s">
        <v>358</v>
      </c>
      <c r="D77" s="65" t="s">
        <v>357</v>
      </c>
      <c r="E77" s="65" t="s">
        <v>355</v>
      </c>
      <c r="F77" s="66" t="s">
        <v>973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1</v>
      </c>
      <c r="S77" s="66">
        <v>1</v>
      </c>
      <c r="T77" s="66">
        <v>0</v>
      </c>
      <c r="U77" s="66">
        <v>1</v>
      </c>
      <c r="V77" s="66">
        <v>1</v>
      </c>
      <c r="W77" s="99">
        <v>1</v>
      </c>
    </row>
    <row r="78" spans="1:23" ht="14.25" customHeight="1" x14ac:dyDescent="0.25">
      <c r="A78" s="98">
        <v>136</v>
      </c>
      <c r="B78" s="14" t="s">
        <v>697</v>
      </c>
      <c r="C78" s="65" t="s">
        <v>363</v>
      </c>
      <c r="D78" s="65" t="s">
        <v>362</v>
      </c>
      <c r="E78" s="65" t="s">
        <v>355</v>
      </c>
      <c r="F78" s="66" t="s">
        <v>973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1</v>
      </c>
      <c r="S78" s="66">
        <v>1</v>
      </c>
      <c r="T78" s="66">
        <v>0</v>
      </c>
      <c r="U78" s="66">
        <v>1</v>
      </c>
      <c r="V78" s="66">
        <v>1</v>
      </c>
      <c r="W78" s="99">
        <v>1</v>
      </c>
    </row>
    <row r="79" spans="1:23" ht="14.25" customHeight="1" x14ac:dyDescent="0.25">
      <c r="A79" s="98">
        <v>137</v>
      </c>
      <c r="B79" s="14" t="s">
        <v>365</v>
      </c>
      <c r="C79" s="65" t="s">
        <v>367</v>
      </c>
      <c r="D79" s="65" t="s">
        <v>366</v>
      </c>
      <c r="E79" s="65" t="s">
        <v>364</v>
      </c>
      <c r="F79" s="66" t="s">
        <v>973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1</v>
      </c>
      <c r="S79" s="66">
        <v>1</v>
      </c>
      <c r="T79" s="66">
        <v>0</v>
      </c>
      <c r="U79" s="66">
        <v>1</v>
      </c>
      <c r="V79" s="66">
        <v>1</v>
      </c>
      <c r="W79" s="99">
        <v>1</v>
      </c>
    </row>
    <row r="80" spans="1:23" ht="14.25" customHeight="1" x14ac:dyDescent="0.25">
      <c r="A80" s="98">
        <v>137</v>
      </c>
      <c r="B80" s="14" t="s">
        <v>365</v>
      </c>
      <c r="C80" s="65" t="s">
        <v>367</v>
      </c>
      <c r="D80" s="65" t="s">
        <v>366</v>
      </c>
      <c r="E80" s="65" t="s">
        <v>364</v>
      </c>
      <c r="F80" s="66" t="s">
        <v>971</v>
      </c>
      <c r="G80" s="66">
        <v>1</v>
      </c>
      <c r="H80" s="66">
        <v>1</v>
      </c>
      <c r="I80" s="66">
        <v>1</v>
      </c>
      <c r="J80" s="66">
        <v>1</v>
      </c>
      <c r="K80" s="66">
        <v>1</v>
      </c>
      <c r="L80" s="66">
        <v>1</v>
      </c>
      <c r="M80" s="66">
        <v>1</v>
      </c>
      <c r="N80" s="66">
        <v>4</v>
      </c>
      <c r="O80" s="66">
        <v>1</v>
      </c>
      <c r="P80" s="66">
        <v>1</v>
      </c>
      <c r="Q80" s="66">
        <v>1</v>
      </c>
      <c r="R80" s="66">
        <v>0</v>
      </c>
      <c r="S80" s="66">
        <v>1</v>
      </c>
      <c r="T80" s="66">
        <v>0</v>
      </c>
      <c r="U80" s="66">
        <v>0</v>
      </c>
      <c r="V80" s="66">
        <v>1</v>
      </c>
      <c r="W80" s="99">
        <v>1</v>
      </c>
    </row>
    <row r="81" spans="1:23" ht="14.25" customHeight="1" x14ac:dyDescent="0.25">
      <c r="A81" s="98">
        <v>139</v>
      </c>
      <c r="B81" s="14" t="s">
        <v>370</v>
      </c>
      <c r="C81" s="65" t="s">
        <v>830</v>
      </c>
      <c r="D81" s="65" t="s">
        <v>371</v>
      </c>
      <c r="E81" s="65" t="s">
        <v>364</v>
      </c>
      <c r="F81" s="66" t="s">
        <v>973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1</v>
      </c>
      <c r="S81" s="66">
        <v>1</v>
      </c>
      <c r="T81" s="66">
        <v>0</v>
      </c>
      <c r="U81" s="66">
        <v>1</v>
      </c>
      <c r="V81" s="66">
        <v>1</v>
      </c>
      <c r="W81" s="99">
        <v>1</v>
      </c>
    </row>
    <row r="82" spans="1:23" ht="14.25" customHeight="1" x14ac:dyDescent="0.25">
      <c r="A82" s="98">
        <v>141</v>
      </c>
      <c r="B82" s="14" t="s">
        <v>376</v>
      </c>
      <c r="C82" s="65" t="s">
        <v>918</v>
      </c>
      <c r="D82" s="65" t="s">
        <v>377</v>
      </c>
      <c r="E82" s="65" t="s">
        <v>364</v>
      </c>
      <c r="F82" s="66" t="s">
        <v>973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1</v>
      </c>
      <c r="S82" s="66">
        <v>1</v>
      </c>
      <c r="T82" s="66">
        <v>0</v>
      </c>
      <c r="U82" s="66">
        <v>1</v>
      </c>
      <c r="V82" s="66">
        <v>1</v>
      </c>
      <c r="W82" s="99">
        <v>1</v>
      </c>
    </row>
    <row r="83" spans="1:23" ht="14.25" customHeight="1" x14ac:dyDescent="0.25">
      <c r="A83" s="98">
        <v>142</v>
      </c>
      <c r="B83" s="14" t="s">
        <v>379</v>
      </c>
      <c r="C83" s="65" t="s">
        <v>381</v>
      </c>
      <c r="D83" s="65" t="s">
        <v>380</v>
      </c>
      <c r="E83" s="65" t="s">
        <v>364</v>
      </c>
      <c r="F83" s="66" t="s">
        <v>973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1</v>
      </c>
      <c r="S83" s="66">
        <v>1</v>
      </c>
      <c r="T83" s="66">
        <v>0</v>
      </c>
      <c r="U83" s="66">
        <v>1</v>
      </c>
      <c r="V83" s="66">
        <v>1</v>
      </c>
      <c r="W83" s="99">
        <v>1</v>
      </c>
    </row>
    <row r="84" spans="1:23" ht="14.25" customHeight="1" x14ac:dyDescent="0.25">
      <c r="A84" s="98">
        <v>143</v>
      </c>
      <c r="B84" s="14" t="s">
        <v>382</v>
      </c>
      <c r="C84" s="65" t="s">
        <v>919</v>
      </c>
      <c r="D84" s="65" t="s">
        <v>383</v>
      </c>
      <c r="E84" s="65" t="s">
        <v>364</v>
      </c>
      <c r="F84" s="66" t="s">
        <v>973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1</v>
      </c>
      <c r="S84" s="66">
        <v>1</v>
      </c>
      <c r="T84" s="66">
        <v>0</v>
      </c>
      <c r="U84" s="66">
        <v>1</v>
      </c>
      <c r="V84" s="66">
        <v>1</v>
      </c>
      <c r="W84" s="99">
        <v>1</v>
      </c>
    </row>
    <row r="85" spans="1:23" ht="14.25" customHeight="1" x14ac:dyDescent="0.25">
      <c r="A85" s="98">
        <v>144</v>
      </c>
      <c r="B85" s="14" t="s">
        <v>385</v>
      </c>
      <c r="C85" s="65" t="s">
        <v>387</v>
      </c>
      <c r="D85" s="65" t="s">
        <v>386</v>
      </c>
      <c r="E85" s="65" t="s">
        <v>364</v>
      </c>
      <c r="F85" s="66" t="s">
        <v>973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1</v>
      </c>
      <c r="S85" s="66">
        <v>1</v>
      </c>
      <c r="T85" s="66">
        <v>0</v>
      </c>
      <c r="U85" s="66">
        <v>1</v>
      </c>
      <c r="V85" s="66">
        <v>1</v>
      </c>
      <c r="W85" s="99">
        <v>1</v>
      </c>
    </row>
    <row r="86" spans="1:23" ht="14.25" customHeight="1" x14ac:dyDescent="0.25">
      <c r="A86" s="98">
        <v>146</v>
      </c>
      <c r="B86" s="14" t="s">
        <v>699</v>
      </c>
      <c r="C86" s="65" t="s">
        <v>837</v>
      </c>
      <c r="D86" s="65" t="s">
        <v>392</v>
      </c>
      <c r="E86" s="65" t="s">
        <v>364</v>
      </c>
      <c r="F86" s="66" t="s">
        <v>973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1</v>
      </c>
      <c r="S86" s="66">
        <v>1</v>
      </c>
      <c r="T86" s="66">
        <v>0</v>
      </c>
      <c r="U86" s="66">
        <v>1</v>
      </c>
      <c r="V86" s="66">
        <v>1</v>
      </c>
      <c r="W86" s="99">
        <v>1</v>
      </c>
    </row>
    <row r="87" spans="1:23" ht="14.25" customHeight="1" x14ac:dyDescent="0.25">
      <c r="A87" s="98">
        <v>148</v>
      </c>
      <c r="B87" s="14" t="s">
        <v>396</v>
      </c>
      <c r="C87" s="65" t="s">
        <v>398</v>
      </c>
      <c r="D87" s="65" t="s">
        <v>397</v>
      </c>
      <c r="E87" s="65" t="s">
        <v>364</v>
      </c>
      <c r="F87" s="66" t="s">
        <v>976</v>
      </c>
      <c r="G87" s="66">
        <v>1</v>
      </c>
      <c r="H87" s="66">
        <v>2</v>
      </c>
      <c r="I87" s="66">
        <v>1</v>
      </c>
      <c r="J87" s="66">
        <v>1</v>
      </c>
      <c r="K87" s="66">
        <v>1</v>
      </c>
      <c r="L87" s="66">
        <v>1</v>
      </c>
      <c r="M87" s="66">
        <v>2</v>
      </c>
      <c r="N87" s="66">
        <v>4</v>
      </c>
      <c r="O87" s="66">
        <v>1</v>
      </c>
      <c r="P87" s="66">
        <v>1</v>
      </c>
      <c r="Q87" s="66">
        <v>1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99">
        <v>1</v>
      </c>
    </row>
    <row r="88" spans="1:23" ht="14.25" customHeight="1" x14ac:dyDescent="0.25">
      <c r="A88" s="98">
        <v>149</v>
      </c>
      <c r="B88" s="14" t="s">
        <v>701</v>
      </c>
      <c r="C88" s="65" t="s">
        <v>920</v>
      </c>
      <c r="D88" s="65" t="s">
        <v>400</v>
      </c>
      <c r="E88" s="65" t="s">
        <v>399</v>
      </c>
      <c r="F88" s="66" t="s">
        <v>973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1</v>
      </c>
      <c r="S88" s="66">
        <v>1</v>
      </c>
      <c r="T88" s="66">
        <v>0</v>
      </c>
      <c r="U88" s="66">
        <v>1</v>
      </c>
      <c r="V88" s="66">
        <v>1</v>
      </c>
      <c r="W88" s="99">
        <v>1</v>
      </c>
    </row>
    <row r="89" spans="1:23" ht="14.25" customHeight="1" x14ac:dyDescent="0.25">
      <c r="A89" s="98">
        <v>153</v>
      </c>
      <c r="B89" s="14" t="s">
        <v>703</v>
      </c>
      <c r="C89" s="65" t="s">
        <v>414</v>
      </c>
      <c r="D89" s="65" t="s">
        <v>413</v>
      </c>
      <c r="E89" s="65" t="s">
        <v>411</v>
      </c>
      <c r="F89" s="66" t="s">
        <v>973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1</v>
      </c>
      <c r="S89" s="66">
        <v>1</v>
      </c>
      <c r="T89" s="66">
        <v>0</v>
      </c>
      <c r="U89" s="66">
        <v>1</v>
      </c>
      <c r="V89" s="66">
        <v>1</v>
      </c>
      <c r="W89" s="99">
        <v>1</v>
      </c>
    </row>
    <row r="90" spans="1:23" ht="14.25" customHeight="1" x14ac:dyDescent="0.25">
      <c r="A90" s="98">
        <v>154</v>
      </c>
      <c r="B90" s="14" t="s">
        <v>415</v>
      </c>
      <c r="C90" s="65" t="s">
        <v>416</v>
      </c>
      <c r="D90" s="65" t="s">
        <v>413</v>
      </c>
      <c r="E90" s="65" t="s">
        <v>411</v>
      </c>
      <c r="F90" s="66" t="s">
        <v>973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1</v>
      </c>
      <c r="S90" s="66">
        <v>1</v>
      </c>
      <c r="T90" s="66">
        <v>0</v>
      </c>
      <c r="U90" s="66">
        <v>1</v>
      </c>
      <c r="V90" s="66">
        <v>1</v>
      </c>
      <c r="W90" s="99">
        <v>1</v>
      </c>
    </row>
    <row r="91" spans="1:23" ht="14.25" customHeight="1" x14ac:dyDescent="0.25">
      <c r="A91" s="98">
        <v>156</v>
      </c>
      <c r="B91" s="14" t="s">
        <v>419</v>
      </c>
      <c r="C91" s="65" t="s">
        <v>421</v>
      </c>
      <c r="D91" s="65" t="s">
        <v>420</v>
      </c>
      <c r="E91" s="65" t="s">
        <v>411</v>
      </c>
      <c r="F91" s="66" t="s">
        <v>973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1</v>
      </c>
      <c r="S91" s="66">
        <v>1</v>
      </c>
      <c r="T91" s="66">
        <v>0</v>
      </c>
      <c r="U91" s="66">
        <v>1</v>
      </c>
      <c r="V91" s="66">
        <v>1</v>
      </c>
      <c r="W91" s="99">
        <v>1</v>
      </c>
    </row>
    <row r="92" spans="1:23" ht="14.25" customHeight="1" x14ac:dyDescent="0.25">
      <c r="A92" s="98">
        <v>158</v>
      </c>
      <c r="B92" s="14" t="s">
        <v>425</v>
      </c>
      <c r="C92" s="65" t="s">
        <v>427</v>
      </c>
      <c r="D92" s="65" t="s">
        <v>426</v>
      </c>
      <c r="E92" s="65" t="s">
        <v>424</v>
      </c>
      <c r="F92" s="66" t="s">
        <v>973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1</v>
      </c>
      <c r="S92" s="66">
        <v>1</v>
      </c>
      <c r="T92" s="66">
        <v>0</v>
      </c>
      <c r="U92" s="66">
        <v>1</v>
      </c>
      <c r="V92" s="66">
        <v>1</v>
      </c>
      <c r="W92" s="99">
        <v>1</v>
      </c>
    </row>
    <row r="93" spans="1:23" ht="14.25" customHeight="1" x14ac:dyDescent="0.25">
      <c r="A93" s="98">
        <v>160</v>
      </c>
      <c r="B93" s="14" t="s">
        <v>430</v>
      </c>
      <c r="C93" s="65" t="s">
        <v>845</v>
      </c>
      <c r="D93" s="65" t="s">
        <v>431</v>
      </c>
      <c r="E93" s="65" t="s">
        <v>424</v>
      </c>
      <c r="F93" s="66" t="s">
        <v>973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1</v>
      </c>
      <c r="S93" s="66">
        <v>1</v>
      </c>
      <c r="T93" s="66">
        <v>0</v>
      </c>
      <c r="U93" s="66">
        <v>1</v>
      </c>
      <c r="V93" s="66">
        <v>1</v>
      </c>
      <c r="W93" s="99">
        <v>1</v>
      </c>
    </row>
    <row r="94" spans="1:23" ht="14.25" customHeight="1" x14ac:dyDescent="0.25">
      <c r="A94" s="98">
        <v>161</v>
      </c>
      <c r="B94" s="14" t="s">
        <v>433</v>
      </c>
      <c r="C94" s="65" t="s">
        <v>846</v>
      </c>
      <c r="D94" s="65" t="s">
        <v>434</v>
      </c>
      <c r="E94" s="65" t="s">
        <v>424</v>
      </c>
      <c r="F94" s="66" t="s">
        <v>973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1</v>
      </c>
      <c r="S94" s="66">
        <v>1</v>
      </c>
      <c r="T94" s="66">
        <v>0</v>
      </c>
      <c r="U94" s="66">
        <v>1</v>
      </c>
      <c r="V94" s="66">
        <v>1</v>
      </c>
      <c r="W94" s="99">
        <v>1</v>
      </c>
    </row>
    <row r="95" spans="1:23" ht="14.25" customHeight="1" x14ac:dyDescent="0.25">
      <c r="A95" s="98">
        <v>162</v>
      </c>
      <c r="B95" s="14" t="s">
        <v>436</v>
      </c>
      <c r="C95" s="65" t="s">
        <v>437</v>
      </c>
      <c r="D95" s="65" t="s">
        <v>426</v>
      </c>
      <c r="E95" s="65" t="s">
        <v>424</v>
      </c>
      <c r="F95" s="66" t="s">
        <v>973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1</v>
      </c>
      <c r="S95" s="66">
        <v>1</v>
      </c>
      <c r="T95" s="66">
        <v>0</v>
      </c>
      <c r="U95" s="66">
        <v>1</v>
      </c>
      <c r="V95" s="66">
        <v>1</v>
      </c>
      <c r="W95" s="99">
        <v>1</v>
      </c>
    </row>
    <row r="96" spans="1:23" ht="14.25" customHeight="1" x14ac:dyDescent="0.25">
      <c r="A96" s="98">
        <v>163</v>
      </c>
      <c r="B96" s="14" t="s">
        <v>438</v>
      </c>
      <c r="C96" s="65" t="s">
        <v>440</v>
      </c>
      <c r="D96" s="65" t="s">
        <v>439</v>
      </c>
      <c r="E96" s="65" t="s">
        <v>424</v>
      </c>
      <c r="F96" s="66" t="s">
        <v>973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1</v>
      </c>
      <c r="S96" s="66">
        <v>1</v>
      </c>
      <c r="T96" s="66">
        <v>0</v>
      </c>
      <c r="U96" s="66">
        <v>1</v>
      </c>
      <c r="V96" s="66">
        <v>1</v>
      </c>
      <c r="W96" s="99">
        <v>1</v>
      </c>
    </row>
    <row r="97" spans="1:23" ht="14.25" customHeight="1" x14ac:dyDescent="0.25">
      <c r="A97" s="98">
        <v>167</v>
      </c>
      <c r="B97" s="14" t="s">
        <v>448</v>
      </c>
      <c r="C97" s="65" t="s">
        <v>449</v>
      </c>
      <c r="D97" s="65" t="s">
        <v>447</v>
      </c>
      <c r="E97" s="65" t="s">
        <v>447</v>
      </c>
      <c r="F97" s="66" t="s">
        <v>973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1</v>
      </c>
      <c r="S97" s="66">
        <v>1</v>
      </c>
      <c r="T97" s="66">
        <v>0</v>
      </c>
      <c r="U97" s="66">
        <v>1</v>
      </c>
      <c r="V97" s="66">
        <v>1</v>
      </c>
      <c r="W97" s="99">
        <v>1</v>
      </c>
    </row>
    <row r="98" spans="1:23" ht="14.25" customHeight="1" x14ac:dyDescent="0.25">
      <c r="A98" s="98">
        <v>170</v>
      </c>
      <c r="B98" s="14" t="s">
        <v>457</v>
      </c>
      <c r="C98" s="65" t="s">
        <v>459</v>
      </c>
      <c r="D98" s="65" t="s">
        <v>458</v>
      </c>
      <c r="E98" s="65" t="s">
        <v>456</v>
      </c>
      <c r="F98" s="66" t="s">
        <v>973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1</v>
      </c>
      <c r="S98" s="66">
        <v>1</v>
      </c>
      <c r="T98" s="66">
        <v>0</v>
      </c>
      <c r="U98" s="66">
        <v>1</v>
      </c>
      <c r="V98" s="66">
        <v>1</v>
      </c>
      <c r="W98" s="99">
        <v>1</v>
      </c>
    </row>
    <row r="99" spans="1:23" ht="14.25" customHeight="1" x14ac:dyDescent="0.25">
      <c r="A99" s="98">
        <v>171</v>
      </c>
      <c r="B99" s="14" t="s">
        <v>461</v>
      </c>
      <c r="C99" s="65" t="s">
        <v>463</v>
      </c>
      <c r="D99" s="65" t="s">
        <v>462</v>
      </c>
      <c r="E99" s="65" t="s">
        <v>460</v>
      </c>
      <c r="F99" s="66" t="s">
        <v>973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1</v>
      </c>
      <c r="S99" s="66">
        <v>1</v>
      </c>
      <c r="T99" s="66">
        <v>0</v>
      </c>
      <c r="U99" s="66">
        <v>1</v>
      </c>
      <c r="V99" s="66">
        <v>1</v>
      </c>
      <c r="W99" s="99">
        <v>1</v>
      </c>
    </row>
    <row r="100" spans="1:23" ht="14.25" customHeight="1" x14ac:dyDescent="0.25">
      <c r="A100" s="98">
        <v>172</v>
      </c>
      <c r="B100" s="14" t="s">
        <v>464</v>
      </c>
      <c r="C100" s="65" t="s">
        <v>466</v>
      </c>
      <c r="D100" s="65" t="s">
        <v>465</v>
      </c>
      <c r="E100" s="65" t="s">
        <v>460</v>
      </c>
      <c r="F100" s="66" t="s">
        <v>973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1</v>
      </c>
      <c r="S100" s="66">
        <v>1</v>
      </c>
      <c r="T100" s="66">
        <v>0</v>
      </c>
      <c r="U100" s="66">
        <v>1</v>
      </c>
      <c r="V100" s="66">
        <v>1</v>
      </c>
      <c r="W100" s="99">
        <v>1</v>
      </c>
    </row>
    <row r="101" spans="1:23" ht="14.25" customHeight="1" x14ac:dyDescent="0.25">
      <c r="A101" s="98">
        <v>173</v>
      </c>
      <c r="B101" s="14" t="s">
        <v>468</v>
      </c>
      <c r="C101" s="65" t="s">
        <v>470</v>
      </c>
      <c r="D101" s="65" t="s">
        <v>469</v>
      </c>
      <c r="E101" s="65" t="s">
        <v>467</v>
      </c>
      <c r="F101" s="66" t="s">
        <v>973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1</v>
      </c>
      <c r="S101" s="66">
        <v>1</v>
      </c>
      <c r="T101" s="66">
        <v>0</v>
      </c>
      <c r="U101" s="66">
        <v>1</v>
      </c>
      <c r="V101" s="66">
        <v>1</v>
      </c>
      <c r="W101" s="99">
        <v>1</v>
      </c>
    </row>
    <row r="102" spans="1:23" ht="14.25" customHeight="1" x14ac:dyDescent="0.25">
      <c r="A102" s="98">
        <v>176</v>
      </c>
      <c r="B102" s="14" t="s">
        <v>476</v>
      </c>
      <c r="C102" s="65" t="s">
        <v>478</v>
      </c>
      <c r="D102" s="65" t="s">
        <v>477</v>
      </c>
      <c r="E102" s="65" t="s">
        <v>921</v>
      </c>
      <c r="F102" s="66" t="s">
        <v>973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1</v>
      </c>
      <c r="S102" s="66">
        <v>1</v>
      </c>
      <c r="T102" s="66">
        <v>0</v>
      </c>
      <c r="U102" s="66">
        <v>1</v>
      </c>
      <c r="V102" s="66">
        <v>1</v>
      </c>
      <c r="W102" s="99">
        <v>1</v>
      </c>
    </row>
    <row r="103" spans="1:23" ht="14.25" customHeight="1" x14ac:dyDescent="0.25">
      <c r="A103" s="98">
        <v>177</v>
      </c>
      <c r="B103" s="14" t="s">
        <v>480</v>
      </c>
      <c r="C103" s="65" t="s">
        <v>482</v>
      </c>
      <c r="D103" s="65" t="s">
        <v>481</v>
      </c>
      <c r="E103" s="65" t="s">
        <v>479</v>
      </c>
      <c r="F103" s="66" t="s">
        <v>973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1</v>
      </c>
      <c r="S103" s="66">
        <v>1</v>
      </c>
      <c r="T103" s="66">
        <v>0</v>
      </c>
      <c r="U103" s="66">
        <v>1</v>
      </c>
      <c r="V103" s="66">
        <v>1</v>
      </c>
      <c r="W103" s="99">
        <v>1</v>
      </c>
    </row>
    <row r="104" spans="1:23" ht="14.25" customHeight="1" x14ac:dyDescent="0.25">
      <c r="A104" s="98">
        <v>178</v>
      </c>
      <c r="B104" s="14" t="s">
        <v>484</v>
      </c>
      <c r="C104" s="65" t="s">
        <v>486</v>
      </c>
      <c r="D104" s="65" t="s">
        <v>485</v>
      </c>
      <c r="E104" s="65" t="s">
        <v>851</v>
      </c>
      <c r="F104" s="66" t="s">
        <v>973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1</v>
      </c>
      <c r="S104" s="66">
        <v>1</v>
      </c>
      <c r="T104" s="66">
        <v>0</v>
      </c>
      <c r="U104" s="66">
        <v>1</v>
      </c>
      <c r="V104" s="66">
        <v>1</v>
      </c>
      <c r="W104" s="99">
        <v>1</v>
      </c>
    </row>
    <row r="105" spans="1:23" ht="14.25" customHeight="1" x14ac:dyDescent="0.25">
      <c r="A105" s="98">
        <v>179</v>
      </c>
      <c r="B105" s="14" t="s">
        <v>488</v>
      </c>
      <c r="C105" s="65" t="s">
        <v>490</v>
      </c>
      <c r="D105" s="65" t="s">
        <v>489</v>
      </c>
      <c r="E105" s="65" t="s">
        <v>487</v>
      </c>
      <c r="F105" s="66" t="s">
        <v>976</v>
      </c>
      <c r="G105" s="66">
        <v>1</v>
      </c>
      <c r="H105" s="66">
        <v>2</v>
      </c>
      <c r="I105" s="66">
        <v>1</v>
      </c>
      <c r="J105" s="66">
        <v>1</v>
      </c>
      <c r="K105" s="66">
        <v>1</v>
      </c>
      <c r="L105" s="66">
        <v>1</v>
      </c>
      <c r="M105" s="66">
        <v>2</v>
      </c>
      <c r="N105" s="66">
        <v>4</v>
      </c>
      <c r="O105" s="66">
        <v>1</v>
      </c>
      <c r="P105" s="66">
        <v>1</v>
      </c>
      <c r="Q105" s="66">
        <v>1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99">
        <v>1</v>
      </c>
    </row>
    <row r="106" spans="1:23" ht="14.25" customHeight="1" x14ac:dyDescent="0.25">
      <c r="A106" s="98">
        <v>181</v>
      </c>
      <c r="B106" s="14" t="s">
        <v>979</v>
      </c>
      <c r="C106" s="65" t="s">
        <v>492</v>
      </c>
      <c r="D106" s="65" t="s">
        <v>426</v>
      </c>
      <c r="E106" s="65" t="s">
        <v>424</v>
      </c>
      <c r="F106" s="66" t="s">
        <v>976</v>
      </c>
      <c r="G106" s="66">
        <v>1</v>
      </c>
      <c r="H106" s="66">
        <v>2</v>
      </c>
      <c r="I106" s="66">
        <v>1</v>
      </c>
      <c r="J106" s="66">
        <v>1</v>
      </c>
      <c r="K106" s="66">
        <v>1</v>
      </c>
      <c r="L106" s="66">
        <v>1</v>
      </c>
      <c r="M106" s="66">
        <v>2</v>
      </c>
      <c r="N106" s="66">
        <v>4</v>
      </c>
      <c r="O106" s="66">
        <v>1</v>
      </c>
      <c r="P106" s="66">
        <v>1</v>
      </c>
      <c r="Q106" s="66">
        <v>1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99">
        <v>1</v>
      </c>
    </row>
    <row r="107" spans="1:23" ht="14.25" customHeight="1" x14ac:dyDescent="0.25">
      <c r="A107" s="98">
        <v>188</v>
      </c>
      <c r="B107" s="14" t="s">
        <v>504</v>
      </c>
      <c r="C107" s="65" t="s">
        <v>505</v>
      </c>
      <c r="D107" s="65" t="s">
        <v>334</v>
      </c>
      <c r="E107" s="65" t="s">
        <v>321</v>
      </c>
      <c r="F107" s="66" t="s">
        <v>973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1</v>
      </c>
      <c r="S107" s="66">
        <v>1</v>
      </c>
      <c r="T107" s="66">
        <v>0</v>
      </c>
      <c r="U107" s="66">
        <v>1</v>
      </c>
      <c r="V107" s="66">
        <v>1</v>
      </c>
      <c r="W107" s="99">
        <v>1</v>
      </c>
    </row>
    <row r="108" spans="1:23" ht="14.25" customHeight="1" x14ac:dyDescent="0.25">
      <c r="A108" s="98">
        <v>195</v>
      </c>
      <c r="B108" s="14" t="s">
        <v>514</v>
      </c>
      <c r="C108" s="65" t="s">
        <v>515</v>
      </c>
      <c r="D108" s="65" t="s">
        <v>473</v>
      </c>
      <c r="E108" s="65" t="s">
        <v>471</v>
      </c>
      <c r="F108" s="66" t="s">
        <v>973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1</v>
      </c>
      <c r="S108" s="66">
        <v>1</v>
      </c>
      <c r="T108" s="66">
        <v>0</v>
      </c>
      <c r="U108" s="66">
        <v>1</v>
      </c>
      <c r="V108" s="66">
        <v>1</v>
      </c>
      <c r="W108" s="99">
        <v>1</v>
      </c>
    </row>
    <row r="109" spans="1:23" ht="14.25" customHeight="1" x14ac:dyDescent="0.25">
      <c r="A109" s="98">
        <v>196</v>
      </c>
      <c r="B109" s="14" t="s">
        <v>516</v>
      </c>
      <c r="C109" s="65" t="s">
        <v>517</v>
      </c>
      <c r="D109" s="65" t="s">
        <v>125</v>
      </c>
      <c r="E109" s="65" t="s">
        <v>97</v>
      </c>
      <c r="F109" s="66" t="s">
        <v>973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1</v>
      </c>
      <c r="S109" s="66">
        <v>1</v>
      </c>
      <c r="T109" s="66">
        <v>0</v>
      </c>
      <c r="U109" s="66">
        <v>1</v>
      </c>
      <c r="V109" s="66">
        <v>1</v>
      </c>
      <c r="W109" s="99">
        <v>1</v>
      </c>
    </row>
    <row r="110" spans="1:23" ht="14.25" customHeight="1" x14ac:dyDescent="0.25">
      <c r="A110" s="98">
        <v>197</v>
      </c>
      <c r="B110" s="14" t="s">
        <v>922</v>
      </c>
      <c r="C110" s="65" t="s">
        <v>520</v>
      </c>
      <c r="D110" s="65" t="s">
        <v>351</v>
      </c>
      <c r="E110" s="65" t="s">
        <v>349</v>
      </c>
      <c r="F110" s="66" t="s">
        <v>973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1</v>
      </c>
      <c r="S110" s="66">
        <v>1</v>
      </c>
      <c r="T110" s="66">
        <v>0</v>
      </c>
      <c r="U110" s="66">
        <v>1</v>
      </c>
      <c r="V110" s="66">
        <v>1</v>
      </c>
      <c r="W110" s="99">
        <v>1</v>
      </c>
    </row>
    <row r="111" spans="1:23" ht="14.25" customHeight="1" x14ac:dyDescent="0.25">
      <c r="A111" s="98">
        <v>206</v>
      </c>
      <c r="B111" s="14" t="s">
        <v>712</v>
      </c>
      <c r="C111" s="65" t="s">
        <v>535</v>
      </c>
      <c r="D111" s="65" t="s">
        <v>400</v>
      </c>
      <c r="E111" s="65" t="s">
        <v>399</v>
      </c>
      <c r="F111" s="66" t="s">
        <v>973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1</v>
      </c>
      <c r="S111" s="66">
        <v>1</v>
      </c>
      <c r="T111" s="66">
        <v>0</v>
      </c>
      <c r="U111" s="66">
        <v>1</v>
      </c>
      <c r="V111" s="66">
        <v>1</v>
      </c>
      <c r="W111" s="99">
        <v>1</v>
      </c>
    </row>
    <row r="112" spans="1:23" ht="14.25" customHeight="1" x14ac:dyDescent="0.25">
      <c r="A112" s="98">
        <v>220</v>
      </c>
      <c r="B112" s="14" t="s">
        <v>546</v>
      </c>
      <c r="C112" s="65" t="s">
        <v>980</v>
      </c>
      <c r="D112" s="65" t="s">
        <v>869</v>
      </c>
      <c r="E112" s="65" t="s">
        <v>355</v>
      </c>
      <c r="F112" s="66" t="s">
        <v>973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1</v>
      </c>
      <c r="S112" s="66">
        <v>1</v>
      </c>
      <c r="T112" s="66">
        <v>0</v>
      </c>
      <c r="U112" s="66">
        <v>1</v>
      </c>
      <c r="V112" s="66">
        <v>1</v>
      </c>
      <c r="W112" s="99">
        <v>1</v>
      </c>
    </row>
    <row r="113" spans="1:23" ht="14.25" customHeight="1" x14ac:dyDescent="0.25">
      <c r="A113" s="98">
        <v>226</v>
      </c>
      <c r="B113" s="14" t="s">
        <v>874</v>
      </c>
      <c r="C113" s="65" t="s">
        <v>561</v>
      </c>
      <c r="D113" s="65" t="s">
        <v>874</v>
      </c>
      <c r="E113" s="65" t="s">
        <v>312</v>
      </c>
      <c r="F113" s="66" t="s">
        <v>973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1</v>
      </c>
      <c r="S113" s="66">
        <v>1</v>
      </c>
      <c r="T113" s="66">
        <v>0</v>
      </c>
      <c r="U113" s="66">
        <v>1</v>
      </c>
      <c r="V113" s="66">
        <v>1</v>
      </c>
      <c r="W113" s="99">
        <v>1</v>
      </c>
    </row>
    <row r="114" spans="1:23" ht="14.25" customHeight="1" x14ac:dyDescent="0.25">
      <c r="A114" s="98">
        <v>255</v>
      </c>
      <c r="B114" s="14" t="s">
        <v>883</v>
      </c>
      <c r="C114" s="65" t="s">
        <v>882</v>
      </c>
      <c r="D114" s="65" t="s">
        <v>791</v>
      </c>
      <c r="E114" s="65" t="s">
        <v>194</v>
      </c>
      <c r="F114" s="66" t="s">
        <v>973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1</v>
      </c>
      <c r="S114" s="66">
        <v>1</v>
      </c>
      <c r="T114" s="66">
        <v>0</v>
      </c>
      <c r="U114" s="66">
        <v>1</v>
      </c>
      <c r="V114" s="66">
        <v>1</v>
      </c>
      <c r="W114" s="99">
        <v>1</v>
      </c>
    </row>
    <row r="115" spans="1:23" ht="14.25" customHeight="1" x14ac:dyDescent="0.25">
      <c r="A115" s="98">
        <v>258</v>
      </c>
      <c r="B115" s="14" t="s">
        <v>923</v>
      </c>
      <c r="C115" s="65" t="s">
        <v>593</v>
      </c>
      <c r="D115" s="65" t="s">
        <v>923</v>
      </c>
      <c r="E115" s="65" t="s">
        <v>207</v>
      </c>
      <c r="F115" s="66" t="s">
        <v>973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1</v>
      </c>
      <c r="S115" s="66">
        <v>1</v>
      </c>
      <c r="T115" s="66">
        <v>0</v>
      </c>
      <c r="U115" s="66">
        <v>1</v>
      </c>
      <c r="V115" s="66">
        <v>1</v>
      </c>
      <c r="W115" s="99">
        <v>1</v>
      </c>
    </row>
    <row r="116" spans="1:23" ht="14.25" customHeight="1" x14ac:dyDescent="0.25">
      <c r="A116" s="98">
        <v>266</v>
      </c>
      <c r="B116" s="14" t="s">
        <v>924</v>
      </c>
      <c r="C116" s="65" t="s">
        <v>606</v>
      </c>
      <c r="D116" s="65" t="s">
        <v>925</v>
      </c>
      <c r="E116" s="65" t="s">
        <v>227</v>
      </c>
      <c r="F116" s="66" t="s">
        <v>973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1</v>
      </c>
      <c r="S116" s="66">
        <v>1</v>
      </c>
      <c r="T116" s="66">
        <v>0</v>
      </c>
      <c r="U116" s="66">
        <v>1</v>
      </c>
      <c r="V116" s="66">
        <v>1</v>
      </c>
      <c r="W116" s="99">
        <v>1</v>
      </c>
    </row>
    <row r="117" spans="1:23" ht="14.25" customHeight="1" x14ac:dyDescent="0.25">
      <c r="A117" s="98">
        <v>300</v>
      </c>
      <c r="B117" s="14" t="s">
        <v>899</v>
      </c>
      <c r="C117" s="65" t="s">
        <v>898</v>
      </c>
      <c r="D117" s="65" t="s">
        <v>196</v>
      </c>
      <c r="E117" s="65" t="s">
        <v>194</v>
      </c>
      <c r="F117" s="66" t="s">
        <v>973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1</v>
      </c>
      <c r="S117" s="66">
        <v>1</v>
      </c>
      <c r="T117" s="66">
        <v>0</v>
      </c>
      <c r="U117" s="66">
        <v>1</v>
      </c>
      <c r="V117" s="66">
        <v>1</v>
      </c>
      <c r="W117" s="99">
        <v>1</v>
      </c>
    </row>
    <row r="118" spans="1:23" ht="14.25" customHeight="1" x14ac:dyDescent="0.25">
      <c r="A118" s="98">
        <v>303</v>
      </c>
      <c r="B118" s="14" t="s">
        <v>902</v>
      </c>
      <c r="C118" s="65" t="s">
        <v>901</v>
      </c>
      <c r="D118" s="65" t="s">
        <v>90</v>
      </c>
      <c r="E118" s="65" t="s">
        <v>88</v>
      </c>
      <c r="F118" s="66" t="s">
        <v>973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1</v>
      </c>
      <c r="S118" s="66">
        <v>1</v>
      </c>
      <c r="T118" s="66">
        <v>0</v>
      </c>
      <c r="U118" s="66">
        <v>1</v>
      </c>
      <c r="V118" s="66">
        <v>1</v>
      </c>
      <c r="W118" s="99">
        <v>1</v>
      </c>
    </row>
    <row r="119" spans="1:23" ht="14.25" customHeight="1" thickBot="1" x14ac:dyDescent="0.3">
      <c r="A119" s="100"/>
      <c r="B119" s="101" t="s">
        <v>958</v>
      </c>
      <c r="C119" s="102"/>
      <c r="D119" s="102"/>
      <c r="E119" s="102"/>
      <c r="F119" s="103"/>
      <c r="G119" s="103">
        <f>SUM(G2:G118)</f>
        <v>9</v>
      </c>
      <c r="H119" s="103">
        <f t="shared" ref="H119" si="0">SUM(H2:H118)</f>
        <v>14</v>
      </c>
      <c r="I119" s="103">
        <f>SUM(I2:I118)</f>
        <v>9</v>
      </c>
      <c r="J119" s="103">
        <f t="shared" ref="J119:U119" si="1">SUM(J2:J118)</f>
        <v>9</v>
      </c>
      <c r="K119" s="103">
        <f t="shared" si="1"/>
        <v>9</v>
      </c>
      <c r="L119" s="103">
        <f>SUM(L2:L118)</f>
        <v>9</v>
      </c>
      <c r="M119" s="103">
        <f t="shared" si="1"/>
        <v>14</v>
      </c>
      <c r="N119" s="103">
        <f t="shared" si="1"/>
        <v>36</v>
      </c>
      <c r="O119" s="103">
        <f>SUM(O2:O118)</f>
        <v>9</v>
      </c>
      <c r="P119" s="103">
        <f>SUM(P2:P118)</f>
        <v>9</v>
      </c>
      <c r="Q119" s="103">
        <f>SUM(Q2:Q118)</f>
        <v>9</v>
      </c>
      <c r="R119" s="103">
        <f t="shared" si="1"/>
        <v>108</v>
      </c>
      <c r="S119" s="103">
        <f t="shared" si="1"/>
        <v>108</v>
      </c>
      <c r="T119" s="103">
        <f t="shared" si="1"/>
        <v>4</v>
      </c>
      <c r="U119" s="103">
        <f t="shared" si="1"/>
        <v>108</v>
      </c>
      <c r="V119" s="103">
        <f>SUM(V2:V118)</f>
        <v>108</v>
      </c>
      <c r="W119" s="104">
        <f>SUM(W2:W118)</f>
        <v>117</v>
      </c>
    </row>
    <row r="120" spans="1:23" ht="14.25" customHeight="1" x14ac:dyDescent="0.25"/>
    <row r="121" spans="1:23" ht="14.25" customHeight="1" x14ac:dyDescent="0.25"/>
    <row r="122" spans="1:23" ht="14.25" customHeight="1" x14ac:dyDescent="0.25"/>
    <row r="123" spans="1:23" ht="14.25" customHeight="1" x14ac:dyDescent="0.25"/>
    <row r="124" spans="1:23" ht="14.25" customHeight="1" x14ac:dyDescent="0.25"/>
    <row r="125" spans="1:23" ht="14.25" customHeight="1" x14ac:dyDescent="0.25"/>
    <row r="126" spans="1:23" ht="14.25" customHeight="1" x14ac:dyDescent="0.25"/>
    <row r="127" spans="1:23" ht="14.25" customHeight="1" x14ac:dyDescent="0.25"/>
    <row r="128" spans="1:23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</sheetData>
  <autoFilter ref="A1:W119" xr:uid="{00000000-0001-0000-0300-000000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4D69-981F-1942-88EE-2E11643DDDCF}">
  <dimension ref="A1:V154"/>
  <sheetViews>
    <sheetView workbookViewId="0">
      <selection activeCell="G61" sqref="G61"/>
    </sheetView>
  </sheetViews>
  <sheetFormatPr baseColWidth="10" defaultColWidth="11.42578125" defaultRowHeight="15" x14ac:dyDescent="0.25"/>
  <cols>
    <col min="1" max="1" width="15.28515625" bestFit="1" customWidth="1"/>
    <col min="2" max="2" width="26" bestFit="1" customWidth="1"/>
    <col min="3" max="3" width="10.140625" bestFit="1" customWidth="1"/>
    <col min="4" max="4" width="17" bestFit="1" customWidth="1"/>
    <col min="5" max="5" width="46.85546875" bestFit="1" customWidth="1"/>
    <col min="6" max="6" width="24.7109375" bestFit="1" customWidth="1"/>
    <col min="7" max="7" width="33.42578125" bestFit="1" customWidth="1"/>
    <col min="8" max="8" width="22.28515625" bestFit="1" customWidth="1"/>
    <col min="9" max="9" width="23" bestFit="1" customWidth="1"/>
    <col min="10" max="10" width="32.140625" bestFit="1" customWidth="1"/>
    <col min="11" max="11" width="13" bestFit="1" customWidth="1"/>
    <col min="12" max="12" width="22.85546875" bestFit="1" customWidth="1"/>
    <col min="13" max="13" width="22.42578125" style="19" bestFit="1" customWidth="1"/>
    <col min="14" max="14" width="17.42578125" bestFit="1" customWidth="1"/>
    <col min="15" max="15" width="25" bestFit="1" customWidth="1"/>
    <col min="16" max="16" width="17.7109375" bestFit="1" customWidth="1"/>
    <col min="17" max="17" width="14.85546875" bestFit="1" customWidth="1"/>
    <col min="18" max="18" width="27.7109375" bestFit="1" customWidth="1"/>
    <col min="19" max="19" width="17.140625" bestFit="1" customWidth="1"/>
    <col min="20" max="20" width="16.42578125" style="19" bestFit="1" customWidth="1"/>
    <col min="21" max="21" width="75.42578125" bestFit="1" customWidth="1"/>
    <col min="22" max="22" width="19.140625" bestFit="1" customWidth="1"/>
  </cols>
  <sheetData>
    <row r="1" spans="1:22" ht="37.5" x14ac:dyDescent="0.25">
      <c r="A1" s="155" t="s">
        <v>1395</v>
      </c>
      <c r="B1" s="155" t="s">
        <v>1396</v>
      </c>
      <c r="C1" s="155" t="s">
        <v>1397</v>
      </c>
      <c r="D1" s="155" t="s">
        <v>1398</v>
      </c>
      <c r="E1" s="155" t="s">
        <v>1399</v>
      </c>
      <c r="F1" s="155" t="s">
        <v>1400</v>
      </c>
      <c r="G1" s="155" t="s">
        <v>1401</v>
      </c>
      <c r="H1" s="155" t="s">
        <v>1402</v>
      </c>
      <c r="I1" s="155" t="s">
        <v>1403</v>
      </c>
      <c r="J1" s="155" t="s">
        <v>1404</v>
      </c>
      <c r="K1" s="155" t="s">
        <v>1405</v>
      </c>
      <c r="L1" s="155" t="s">
        <v>1406</v>
      </c>
      <c r="M1" s="155" t="s">
        <v>1407</v>
      </c>
      <c r="N1" s="155" t="s">
        <v>1408</v>
      </c>
      <c r="O1" s="155" t="s">
        <v>1409</v>
      </c>
      <c r="P1" s="155" t="s">
        <v>1410</v>
      </c>
      <c r="Q1" s="155" t="s">
        <v>1411</v>
      </c>
      <c r="R1" s="155" t="s">
        <v>1412</v>
      </c>
      <c r="S1" s="155" t="s">
        <v>1413</v>
      </c>
      <c r="T1" s="155" t="s">
        <v>1414</v>
      </c>
      <c r="U1" s="155" t="s">
        <v>1415</v>
      </c>
      <c r="V1" s="155" t="s">
        <v>1416</v>
      </c>
    </row>
    <row r="2" spans="1:22" x14ac:dyDescent="0.25">
      <c r="A2" s="160" t="s">
        <v>1417</v>
      </c>
      <c r="B2" s="160" t="s">
        <v>1418</v>
      </c>
      <c r="C2" s="160" t="s">
        <v>1418</v>
      </c>
      <c r="D2" s="160" t="s">
        <v>1418</v>
      </c>
      <c r="E2" s="160" t="s">
        <v>1419</v>
      </c>
      <c r="F2" s="160" t="s">
        <v>1418</v>
      </c>
      <c r="G2" s="160" t="s">
        <v>1418</v>
      </c>
      <c r="H2" s="160" t="s">
        <v>1418</v>
      </c>
      <c r="I2" s="160" t="s">
        <v>1418</v>
      </c>
      <c r="J2" s="160" t="s">
        <v>1418</v>
      </c>
      <c r="K2" s="160" t="s">
        <v>1418</v>
      </c>
      <c r="L2" s="160" t="s">
        <v>1418</v>
      </c>
      <c r="M2" s="160" t="s">
        <v>1418</v>
      </c>
      <c r="N2" s="160" t="s">
        <v>1418</v>
      </c>
      <c r="O2" s="160" t="s">
        <v>1418</v>
      </c>
      <c r="P2" s="160" t="s">
        <v>1418</v>
      </c>
      <c r="Q2" s="160" t="s">
        <v>1418</v>
      </c>
      <c r="R2" s="160" t="s">
        <v>1418</v>
      </c>
      <c r="S2" s="160" t="s">
        <v>1418</v>
      </c>
      <c r="T2" s="160" t="s">
        <v>1418</v>
      </c>
      <c r="U2" s="160" t="s">
        <v>1418</v>
      </c>
      <c r="V2" s="160" t="s">
        <v>1418</v>
      </c>
    </row>
    <row r="3" spans="1:22" x14ac:dyDescent="0.25">
      <c r="A3" s="160" t="s">
        <v>1417</v>
      </c>
      <c r="B3" s="160" t="s">
        <v>1418</v>
      </c>
      <c r="C3" s="160" t="s">
        <v>1418</v>
      </c>
      <c r="D3" s="160" t="s">
        <v>1418</v>
      </c>
      <c r="E3" s="160" t="s">
        <v>1420</v>
      </c>
      <c r="F3" s="160" t="s">
        <v>1418</v>
      </c>
      <c r="G3" s="160" t="s">
        <v>1418</v>
      </c>
      <c r="H3" s="160" t="s">
        <v>1418</v>
      </c>
      <c r="I3" s="160" t="s">
        <v>1418</v>
      </c>
      <c r="J3" s="160" t="s">
        <v>1418</v>
      </c>
      <c r="K3" s="160" t="s">
        <v>1418</v>
      </c>
      <c r="L3" s="160" t="s">
        <v>1418</v>
      </c>
      <c r="M3" s="160" t="s">
        <v>1418</v>
      </c>
      <c r="N3" s="160" t="s">
        <v>1418</v>
      </c>
      <c r="O3" s="160" t="s">
        <v>1418</v>
      </c>
      <c r="P3" s="160" t="s">
        <v>1418</v>
      </c>
      <c r="Q3" s="160" t="s">
        <v>1418</v>
      </c>
      <c r="R3" s="160" t="s">
        <v>1418</v>
      </c>
      <c r="S3" s="160" t="s">
        <v>1418</v>
      </c>
      <c r="T3" s="160" t="s">
        <v>1418</v>
      </c>
      <c r="U3" s="160" t="s">
        <v>1418</v>
      </c>
      <c r="V3" s="160" t="s">
        <v>1418</v>
      </c>
    </row>
    <row r="4" spans="1:22" x14ac:dyDescent="0.25">
      <c r="A4" s="160" t="s">
        <v>1421</v>
      </c>
      <c r="B4" s="161" t="s">
        <v>1422</v>
      </c>
      <c r="C4" s="160">
        <v>13</v>
      </c>
      <c r="D4" s="160" t="s">
        <v>1423</v>
      </c>
      <c r="E4" s="160" t="s">
        <v>1424</v>
      </c>
      <c r="F4" s="160" t="s">
        <v>1418</v>
      </c>
      <c r="G4" s="161" t="s">
        <v>1425</v>
      </c>
      <c r="H4" s="160" t="s">
        <v>1418</v>
      </c>
      <c r="I4" s="160" t="s">
        <v>1418</v>
      </c>
      <c r="J4" s="160" t="s">
        <v>1418</v>
      </c>
      <c r="K4" s="160" t="s">
        <v>1418</v>
      </c>
      <c r="L4" s="160" t="s">
        <v>1426</v>
      </c>
      <c r="M4" s="160" t="s">
        <v>1427</v>
      </c>
      <c r="N4" s="160" t="s">
        <v>1428</v>
      </c>
      <c r="O4" s="160" t="s">
        <v>1418</v>
      </c>
      <c r="P4" s="160" t="s">
        <v>1418</v>
      </c>
      <c r="Q4" s="160" t="s">
        <v>1418</v>
      </c>
      <c r="R4" s="162" t="s">
        <v>1429</v>
      </c>
      <c r="S4" s="160" t="s">
        <v>1430</v>
      </c>
      <c r="T4" s="160" t="s">
        <v>1431</v>
      </c>
      <c r="U4" s="160" t="s">
        <v>1418</v>
      </c>
      <c r="V4" s="160" t="s">
        <v>1418</v>
      </c>
    </row>
    <row r="5" spans="1:22" x14ac:dyDescent="0.25">
      <c r="A5" s="160" t="s">
        <v>1421</v>
      </c>
      <c r="B5" s="161" t="s">
        <v>1422</v>
      </c>
      <c r="C5" s="160">
        <v>13</v>
      </c>
      <c r="D5" s="160" t="s">
        <v>1423</v>
      </c>
      <c r="E5" s="160" t="s">
        <v>1424</v>
      </c>
      <c r="F5" s="160" t="s">
        <v>1418</v>
      </c>
      <c r="G5" s="161" t="s">
        <v>1425</v>
      </c>
      <c r="H5" s="160" t="s">
        <v>1418</v>
      </c>
      <c r="I5" s="160" t="s">
        <v>1418</v>
      </c>
      <c r="J5" s="160" t="s">
        <v>1418</v>
      </c>
      <c r="K5" s="160" t="s">
        <v>1418</v>
      </c>
      <c r="L5" s="160" t="s">
        <v>1426</v>
      </c>
      <c r="M5" s="160" t="s">
        <v>1432</v>
      </c>
      <c r="N5" s="160" t="s">
        <v>1433</v>
      </c>
      <c r="O5" s="160" t="s">
        <v>1418</v>
      </c>
      <c r="P5" s="160" t="s">
        <v>1418</v>
      </c>
      <c r="Q5" s="160" t="s">
        <v>1418</v>
      </c>
      <c r="R5" s="160" t="s">
        <v>1434</v>
      </c>
      <c r="S5" s="160" t="s">
        <v>1435</v>
      </c>
      <c r="T5" s="160" t="s">
        <v>1431</v>
      </c>
      <c r="U5" s="160" t="s">
        <v>1418</v>
      </c>
      <c r="V5" s="160" t="s">
        <v>1418</v>
      </c>
    </row>
    <row r="6" spans="1:22" ht="25.5" x14ac:dyDescent="0.25">
      <c r="A6" s="160" t="s">
        <v>1421</v>
      </c>
      <c r="B6" s="161" t="s">
        <v>1422</v>
      </c>
      <c r="C6" s="160">
        <v>13</v>
      </c>
      <c r="D6" s="160" t="s">
        <v>1423</v>
      </c>
      <c r="E6" s="160" t="s">
        <v>1436</v>
      </c>
      <c r="F6" s="160" t="s">
        <v>1418</v>
      </c>
      <c r="G6" s="161" t="s">
        <v>1437</v>
      </c>
      <c r="H6" s="160" t="s">
        <v>1418</v>
      </c>
      <c r="I6" s="160" t="s">
        <v>1418</v>
      </c>
      <c r="J6" s="160" t="s">
        <v>1418</v>
      </c>
      <c r="K6" s="160" t="s">
        <v>1418</v>
      </c>
      <c r="L6" s="160" t="s">
        <v>1418</v>
      </c>
      <c r="M6" s="160" t="s">
        <v>1438</v>
      </c>
      <c r="N6" s="160" t="s">
        <v>1418</v>
      </c>
      <c r="O6" s="160" t="s">
        <v>1418</v>
      </c>
      <c r="P6" s="160" t="s">
        <v>1418</v>
      </c>
      <c r="Q6" s="160" t="s">
        <v>1418</v>
      </c>
      <c r="R6" s="163" t="s">
        <v>1439</v>
      </c>
      <c r="S6" s="160" t="s">
        <v>1440</v>
      </c>
      <c r="T6" s="160" t="s">
        <v>1431</v>
      </c>
      <c r="U6" s="160" t="s">
        <v>1418</v>
      </c>
      <c r="V6" s="160" t="s">
        <v>1418</v>
      </c>
    </row>
    <row r="7" spans="1:22" ht="25.5" x14ac:dyDescent="0.25">
      <c r="A7" s="160" t="s">
        <v>1421</v>
      </c>
      <c r="B7" s="161" t="s">
        <v>1422</v>
      </c>
      <c r="C7" s="160">
        <v>13</v>
      </c>
      <c r="D7" s="160" t="s">
        <v>1423</v>
      </c>
      <c r="E7" s="160" t="s">
        <v>1436</v>
      </c>
      <c r="F7" s="160" t="s">
        <v>1418</v>
      </c>
      <c r="G7" s="161" t="s">
        <v>1437</v>
      </c>
      <c r="H7" s="160" t="s">
        <v>1418</v>
      </c>
      <c r="I7" s="160" t="s">
        <v>1418</v>
      </c>
      <c r="J7" s="160" t="s">
        <v>1418</v>
      </c>
      <c r="K7" s="160" t="s">
        <v>1418</v>
      </c>
      <c r="L7" s="160" t="s">
        <v>1418</v>
      </c>
      <c r="M7" s="160" t="s">
        <v>1441</v>
      </c>
      <c r="N7" s="160" t="s">
        <v>1418</v>
      </c>
      <c r="O7" s="160" t="s">
        <v>1418</v>
      </c>
      <c r="P7" s="160" t="s">
        <v>1418</v>
      </c>
      <c r="Q7" s="160" t="s">
        <v>1418</v>
      </c>
      <c r="R7" s="163" t="s">
        <v>1439</v>
      </c>
      <c r="S7" s="160" t="s">
        <v>1442</v>
      </c>
      <c r="T7" s="160" t="s">
        <v>1431</v>
      </c>
      <c r="U7" s="160" t="s">
        <v>1418</v>
      </c>
      <c r="V7" s="160" t="s">
        <v>1418</v>
      </c>
    </row>
    <row r="8" spans="1:22" x14ac:dyDescent="0.25">
      <c r="A8" s="160" t="s">
        <v>1421</v>
      </c>
      <c r="B8" s="161" t="s">
        <v>1422</v>
      </c>
      <c r="C8" s="160" t="s">
        <v>1418</v>
      </c>
      <c r="D8" s="160" t="s">
        <v>1443</v>
      </c>
      <c r="E8" s="160" t="s">
        <v>1444</v>
      </c>
      <c r="F8" s="160" t="s">
        <v>1418</v>
      </c>
      <c r="G8" s="161" t="s">
        <v>1445</v>
      </c>
      <c r="H8" s="160" t="s">
        <v>1418</v>
      </c>
      <c r="I8" s="160" t="s">
        <v>1418</v>
      </c>
      <c r="J8" s="160" t="s">
        <v>1418</v>
      </c>
      <c r="K8" s="160" t="s">
        <v>1418</v>
      </c>
      <c r="L8" s="160" t="s">
        <v>1418</v>
      </c>
      <c r="M8" s="160" t="s">
        <v>1446</v>
      </c>
      <c r="N8" s="160" t="s">
        <v>1447</v>
      </c>
      <c r="O8" s="160" t="s">
        <v>1418</v>
      </c>
      <c r="P8" s="160" t="s">
        <v>1418</v>
      </c>
      <c r="Q8" s="160" t="s">
        <v>1418</v>
      </c>
      <c r="R8" s="160" t="s">
        <v>1448</v>
      </c>
      <c r="S8" s="160" t="s">
        <v>1449</v>
      </c>
      <c r="T8" s="160" t="s">
        <v>1431</v>
      </c>
      <c r="U8" s="160" t="s">
        <v>1418</v>
      </c>
      <c r="V8" s="160" t="s">
        <v>1418</v>
      </c>
    </row>
    <row r="9" spans="1:22" x14ac:dyDescent="0.25">
      <c r="A9" s="160" t="s">
        <v>1421</v>
      </c>
      <c r="B9" s="161" t="s">
        <v>1422</v>
      </c>
      <c r="C9" s="160">
        <v>13</v>
      </c>
      <c r="D9" s="160" t="s">
        <v>1450</v>
      </c>
      <c r="E9" s="160" t="s">
        <v>1451</v>
      </c>
      <c r="F9" s="160" t="s">
        <v>1418</v>
      </c>
      <c r="G9" s="161" t="s">
        <v>1452</v>
      </c>
      <c r="H9" s="161" t="s">
        <v>1453</v>
      </c>
      <c r="I9" s="161" t="s">
        <v>1454</v>
      </c>
      <c r="J9" s="161" t="s">
        <v>1455</v>
      </c>
      <c r="K9" s="161" t="s">
        <v>1456</v>
      </c>
      <c r="L9" s="160" t="s">
        <v>1418</v>
      </c>
      <c r="M9" s="160">
        <v>20095235</v>
      </c>
      <c r="N9" s="160" t="s">
        <v>1418</v>
      </c>
      <c r="O9" s="161" t="s">
        <v>1457</v>
      </c>
      <c r="P9" s="161" t="s">
        <v>1458</v>
      </c>
      <c r="Q9" s="160" t="s">
        <v>1459</v>
      </c>
      <c r="R9" s="160" t="s">
        <v>1460</v>
      </c>
      <c r="S9" s="160" t="s">
        <v>1461</v>
      </c>
      <c r="T9" s="160" t="s">
        <v>1431</v>
      </c>
      <c r="U9" s="161" t="s">
        <v>1462</v>
      </c>
      <c r="V9" s="160" t="s">
        <v>1418</v>
      </c>
    </row>
    <row r="10" spans="1:22" x14ac:dyDescent="0.25">
      <c r="A10" s="160" t="s">
        <v>1421</v>
      </c>
      <c r="B10" s="161" t="s">
        <v>1422</v>
      </c>
      <c r="C10" s="160">
        <v>13</v>
      </c>
      <c r="D10" s="160" t="s">
        <v>1450</v>
      </c>
      <c r="E10" s="160" t="s">
        <v>1451</v>
      </c>
      <c r="F10" s="160" t="s">
        <v>1418</v>
      </c>
      <c r="G10" s="161" t="s">
        <v>1463</v>
      </c>
      <c r="H10" s="161" t="s">
        <v>1453</v>
      </c>
      <c r="I10" s="161" t="s">
        <v>1454</v>
      </c>
      <c r="J10" s="161" t="s">
        <v>1455</v>
      </c>
      <c r="K10" s="161" t="s">
        <v>1456</v>
      </c>
      <c r="L10" s="161" t="s">
        <v>1451</v>
      </c>
      <c r="M10" s="160">
        <v>20095189</v>
      </c>
      <c r="N10" s="160" t="s">
        <v>1418</v>
      </c>
      <c r="O10" s="161" t="s">
        <v>1457</v>
      </c>
      <c r="P10" s="161" t="s">
        <v>1458</v>
      </c>
      <c r="Q10" s="160" t="s">
        <v>1459</v>
      </c>
      <c r="R10" s="160" t="s">
        <v>1460</v>
      </c>
      <c r="S10" s="160" t="s">
        <v>1461</v>
      </c>
      <c r="T10" s="160" t="s">
        <v>1431</v>
      </c>
      <c r="U10" s="161" t="s">
        <v>1462</v>
      </c>
      <c r="V10" s="160" t="s">
        <v>1418</v>
      </c>
    </row>
    <row r="11" spans="1:22" s="19" customFormat="1" x14ac:dyDescent="0.25">
      <c r="A11" s="160" t="s">
        <v>1421</v>
      </c>
      <c r="B11" s="161" t="s">
        <v>1422</v>
      </c>
      <c r="C11" s="160">
        <v>13</v>
      </c>
      <c r="D11" s="160" t="s">
        <v>1450</v>
      </c>
      <c r="E11" s="160" t="s">
        <v>1451</v>
      </c>
      <c r="F11" s="160" t="s">
        <v>1418</v>
      </c>
      <c r="G11" s="161" t="s">
        <v>1464</v>
      </c>
      <c r="H11" s="161" t="s">
        <v>1453</v>
      </c>
      <c r="I11" s="161" t="s">
        <v>1454</v>
      </c>
      <c r="J11" s="161" t="s">
        <v>1455</v>
      </c>
      <c r="K11" s="161" t="s">
        <v>1456</v>
      </c>
      <c r="L11" s="161" t="s">
        <v>1451</v>
      </c>
      <c r="M11" s="160">
        <v>20095190</v>
      </c>
      <c r="N11" s="160" t="s">
        <v>1418</v>
      </c>
      <c r="O11" s="161" t="s">
        <v>1457</v>
      </c>
      <c r="P11" s="161" t="s">
        <v>1458</v>
      </c>
      <c r="Q11" s="160" t="s">
        <v>1459</v>
      </c>
      <c r="R11" s="160" t="s">
        <v>1460</v>
      </c>
      <c r="S11" s="160" t="s">
        <v>1461</v>
      </c>
      <c r="T11" s="160" t="s">
        <v>1431</v>
      </c>
      <c r="U11" s="161" t="s">
        <v>1462</v>
      </c>
      <c r="V11" s="160" t="s">
        <v>1418</v>
      </c>
    </row>
    <row r="12" spans="1:22" x14ac:dyDescent="0.25">
      <c r="A12" s="160" t="s">
        <v>1421</v>
      </c>
      <c r="B12" s="161" t="s">
        <v>1422</v>
      </c>
      <c r="C12" s="160">
        <v>13</v>
      </c>
      <c r="D12" s="160" t="s">
        <v>1450</v>
      </c>
      <c r="E12" s="160" t="s">
        <v>1451</v>
      </c>
      <c r="F12" s="160" t="s">
        <v>1418</v>
      </c>
      <c r="G12" s="161" t="s">
        <v>1465</v>
      </c>
      <c r="H12" s="161" t="s">
        <v>1453</v>
      </c>
      <c r="I12" s="161" t="s">
        <v>1454</v>
      </c>
      <c r="J12" s="161" t="s">
        <v>1455</v>
      </c>
      <c r="K12" s="161" t="s">
        <v>1456</v>
      </c>
      <c r="L12" s="161" t="s">
        <v>1451</v>
      </c>
      <c r="M12" s="160">
        <v>20095097</v>
      </c>
      <c r="N12" s="160" t="s">
        <v>1418</v>
      </c>
      <c r="O12" s="161" t="s">
        <v>1457</v>
      </c>
      <c r="P12" s="161" t="s">
        <v>1458</v>
      </c>
      <c r="Q12" s="160" t="s">
        <v>1459</v>
      </c>
      <c r="R12" s="160" t="s">
        <v>1460</v>
      </c>
      <c r="S12" s="160" t="s">
        <v>1461</v>
      </c>
      <c r="T12" s="160" t="s">
        <v>1431</v>
      </c>
      <c r="U12" s="161" t="s">
        <v>1462</v>
      </c>
      <c r="V12" s="160" t="s">
        <v>1418</v>
      </c>
    </row>
    <row r="13" spans="1:22" x14ac:dyDescent="0.25">
      <c r="A13" s="160" t="s">
        <v>1421</v>
      </c>
      <c r="B13" s="161" t="s">
        <v>1422</v>
      </c>
      <c r="C13" s="160">
        <v>13</v>
      </c>
      <c r="D13" s="160" t="s">
        <v>1450</v>
      </c>
      <c r="E13" s="160" t="s">
        <v>1451</v>
      </c>
      <c r="F13" s="160" t="s">
        <v>1418</v>
      </c>
      <c r="G13" s="161" t="s">
        <v>1466</v>
      </c>
      <c r="H13" s="161" t="s">
        <v>1453</v>
      </c>
      <c r="I13" s="161" t="s">
        <v>1454</v>
      </c>
      <c r="J13" s="161" t="s">
        <v>1455</v>
      </c>
      <c r="K13" s="161" t="s">
        <v>1456</v>
      </c>
      <c r="L13" s="161" t="s">
        <v>1451</v>
      </c>
      <c r="M13" s="160">
        <v>20095197</v>
      </c>
      <c r="N13" s="160" t="s">
        <v>1418</v>
      </c>
      <c r="O13" s="161" t="s">
        <v>1457</v>
      </c>
      <c r="P13" s="161" t="s">
        <v>1458</v>
      </c>
      <c r="Q13" s="160" t="s">
        <v>1459</v>
      </c>
      <c r="R13" s="160" t="s">
        <v>1460</v>
      </c>
      <c r="S13" s="160" t="s">
        <v>1461</v>
      </c>
      <c r="T13" s="160" t="s">
        <v>1431</v>
      </c>
      <c r="U13" s="161" t="s">
        <v>1462</v>
      </c>
      <c r="V13" s="160" t="s">
        <v>1418</v>
      </c>
    </row>
    <row r="14" spans="1:22" x14ac:dyDescent="0.25">
      <c r="A14" s="160" t="s">
        <v>1421</v>
      </c>
      <c r="B14" s="161" t="s">
        <v>1422</v>
      </c>
      <c r="C14" s="160">
        <v>13</v>
      </c>
      <c r="D14" s="160" t="s">
        <v>1450</v>
      </c>
      <c r="E14" s="160" t="s">
        <v>1451</v>
      </c>
      <c r="F14" s="160" t="s">
        <v>1418</v>
      </c>
      <c r="G14" s="161" t="s">
        <v>1467</v>
      </c>
      <c r="H14" s="161" t="s">
        <v>1453</v>
      </c>
      <c r="I14" s="161" t="s">
        <v>1454</v>
      </c>
      <c r="J14" s="161" t="s">
        <v>1455</v>
      </c>
      <c r="K14" s="161" t="s">
        <v>1456</v>
      </c>
      <c r="L14" s="161" t="s">
        <v>1451</v>
      </c>
      <c r="M14" s="160">
        <v>20095195</v>
      </c>
      <c r="N14" s="160" t="s">
        <v>1418</v>
      </c>
      <c r="O14" s="161" t="s">
        <v>1457</v>
      </c>
      <c r="P14" s="161" t="s">
        <v>1458</v>
      </c>
      <c r="Q14" s="160" t="s">
        <v>1459</v>
      </c>
      <c r="R14" s="160" t="s">
        <v>1460</v>
      </c>
      <c r="S14" s="160" t="s">
        <v>1461</v>
      </c>
      <c r="T14" s="160" t="s">
        <v>1431</v>
      </c>
      <c r="U14" s="161" t="s">
        <v>1462</v>
      </c>
      <c r="V14" s="160" t="s">
        <v>1418</v>
      </c>
    </row>
    <row r="15" spans="1:22" x14ac:dyDescent="0.25">
      <c r="A15" s="160" t="s">
        <v>1421</v>
      </c>
      <c r="B15" s="161" t="s">
        <v>1422</v>
      </c>
      <c r="C15" s="160">
        <v>13</v>
      </c>
      <c r="D15" s="160" t="s">
        <v>1450</v>
      </c>
      <c r="E15" s="160" t="s">
        <v>1451</v>
      </c>
      <c r="F15" s="160" t="s">
        <v>1418</v>
      </c>
      <c r="G15" s="161" t="s">
        <v>1468</v>
      </c>
      <c r="H15" s="161" t="s">
        <v>1453</v>
      </c>
      <c r="I15" s="161" t="s">
        <v>1454</v>
      </c>
      <c r="J15" s="161" t="s">
        <v>1455</v>
      </c>
      <c r="K15" s="161" t="s">
        <v>1456</v>
      </c>
      <c r="L15" s="161" t="s">
        <v>1451</v>
      </c>
      <c r="M15" s="160">
        <v>20095074</v>
      </c>
      <c r="N15" s="160" t="s">
        <v>1418</v>
      </c>
      <c r="O15" s="161" t="s">
        <v>1457</v>
      </c>
      <c r="P15" s="161" t="s">
        <v>1458</v>
      </c>
      <c r="Q15" s="160" t="s">
        <v>1459</v>
      </c>
      <c r="R15" s="160" t="s">
        <v>1460</v>
      </c>
      <c r="S15" s="160" t="s">
        <v>1461</v>
      </c>
      <c r="T15" s="160" t="s">
        <v>1431</v>
      </c>
      <c r="U15" s="161" t="s">
        <v>1462</v>
      </c>
      <c r="V15" s="160" t="s">
        <v>1418</v>
      </c>
    </row>
    <row r="16" spans="1:22" x14ac:dyDescent="0.25">
      <c r="A16" s="160" t="s">
        <v>1421</v>
      </c>
      <c r="B16" s="161" t="s">
        <v>1422</v>
      </c>
      <c r="C16" s="160">
        <v>13</v>
      </c>
      <c r="D16" s="160" t="s">
        <v>1450</v>
      </c>
      <c r="E16" s="160" t="s">
        <v>1451</v>
      </c>
      <c r="F16" s="160" t="s">
        <v>1418</v>
      </c>
      <c r="G16" s="161" t="s">
        <v>1469</v>
      </c>
      <c r="H16" s="160" t="s">
        <v>1418</v>
      </c>
      <c r="I16" s="160" t="s">
        <v>1418</v>
      </c>
      <c r="J16" s="160" t="s">
        <v>1418</v>
      </c>
      <c r="K16" s="160" t="s">
        <v>1418</v>
      </c>
      <c r="L16" s="160" t="s">
        <v>1418</v>
      </c>
      <c r="M16" s="160">
        <v>20095159</v>
      </c>
      <c r="N16" s="160" t="s">
        <v>1418</v>
      </c>
      <c r="O16" s="160" t="s">
        <v>1418</v>
      </c>
      <c r="P16" s="160" t="s">
        <v>1418</v>
      </c>
      <c r="Q16" s="160" t="s">
        <v>1418</v>
      </c>
      <c r="R16" s="160" t="s">
        <v>1460</v>
      </c>
      <c r="S16" s="160" t="s">
        <v>1461</v>
      </c>
      <c r="T16" s="160" t="s">
        <v>1431</v>
      </c>
      <c r="U16" s="160" t="s">
        <v>1418</v>
      </c>
      <c r="V16" s="160" t="s">
        <v>1418</v>
      </c>
    </row>
    <row r="17" spans="1:22" x14ac:dyDescent="0.25">
      <c r="A17" s="160" t="s">
        <v>1421</v>
      </c>
      <c r="B17" s="161" t="s">
        <v>1422</v>
      </c>
      <c r="C17" s="160">
        <v>13</v>
      </c>
      <c r="D17" s="160" t="s">
        <v>1450</v>
      </c>
      <c r="E17" s="160" t="s">
        <v>1451</v>
      </c>
      <c r="F17" s="160" t="s">
        <v>1418</v>
      </c>
      <c r="G17" s="161" t="s">
        <v>1470</v>
      </c>
      <c r="H17" s="161" t="s">
        <v>1453</v>
      </c>
      <c r="I17" s="161" t="s">
        <v>1454</v>
      </c>
      <c r="J17" s="161" t="s">
        <v>1455</v>
      </c>
      <c r="K17" s="161" t="s">
        <v>1456</v>
      </c>
      <c r="L17" s="161" t="s">
        <v>1451</v>
      </c>
      <c r="M17" s="160">
        <v>20095119</v>
      </c>
      <c r="N17" s="160" t="s">
        <v>1418</v>
      </c>
      <c r="O17" s="161" t="s">
        <v>1457</v>
      </c>
      <c r="P17" s="161" t="s">
        <v>1458</v>
      </c>
      <c r="Q17" s="160" t="s">
        <v>1459</v>
      </c>
      <c r="R17" s="160" t="s">
        <v>1460</v>
      </c>
      <c r="S17" s="160" t="s">
        <v>1461</v>
      </c>
      <c r="T17" s="160" t="s">
        <v>1431</v>
      </c>
      <c r="U17" s="161" t="s">
        <v>1462</v>
      </c>
      <c r="V17" s="160" t="s">
        <v>1418</v>
      </c>
    </row>
    <row r="18" spans="1:22" x14ac:dyDescent="0.25">
      <c r="A18" s="160" t="s">
        <v>1421</v>
      </c>
      <c r="B18" s="161" t="s">
        <v>1422</v>
      </c>
      <c r="C18" s="160">
        <v>13</v>
      </c>
      <c r="D18" s="160" t="s">
        <v>1450</v>
      </c>
      <c r="E18" s="160" t="s">
        <v>1451</v>
      </c>
      <c r="F18" s="160" t="s">
        <v>1418</v>
      </c>
      <c r="G18" s="161" t="s">
        <v>1471</v>
      </c>
      <c r="H18" s="161" t="s">
        <v>1453</v>
      </c>
      <c r="I18" s="161" t="s">
        <v>1454</v>
      </c>
      <c r="J18" s="161" t="s">
        <v>1455</v>
      </c>
      <c r="K18" s="161" t="s">
        <v>1456</v>
      </c>
      <c r="L18" s="161">
        <v>2018034277</v>
      </c>
      <c r="M18" s="160" t="s">
        <v>1472</v>
      </c>
      <c r="N18" s="160" t="s">
        <v>1418</v>
      </c>
      <c r="O18" s="161" t="s">
        <v>1473</v>
      </c>
      <c r="P18" s="161" t="s">
        <v>1458</v>
      </c>
      <c r="Q18" s="160" t="s">
        <v>1459</v>
      </c>
      <c r="R18" s="160" t="s">
        <v>1474</v>
      </c>
      <c r="S18" s="160">
        <v>5081441</v>
      </c>
      <c r="T18" s="160" t="s">
        <v>1431</v>
      </c>
      <c r="U18" s="161" t="s">
        <v>1462</v>
      </c>
      <c r="V18" s="160" t="s">
        <v>1418</v>
      </c>
    </row>
    <row r="19" spans="1:22" x14ac:dyDescent="0.25">
      <c r="A19" s="160" t="s">
        <v>1421</v>
      </c>
      <c r="B19" s="161" t="s">
        <v>1422</v>
      </c>
      <c r="C19" s="160">
        <v>13</v>
      </c>
      <c r="D19" s="160" t="s">
        <v>1450</v>
      </c>
      <c r="E19" s="160" t="s">
        <v>1451</v>
      </c>
      <c r="F19" s="160" t="s">
        <v>1418</v>
      </c>
      <c r="G19" s="161" t="s">
        <v>1475</v>
      </c>
      <c r="H19" s="161" t="s">
        <v>1453</v>
      </c>
      <c r="I19" s="161" t="s">
        <v>1454</v>
      </c>
      <c r="J19" s="161" t="s">
        <v>1455</v>
      </c>
      <c r="K19" s="161" t="s">
        <v>1456</v>
      </c>
      <c r="L19" s="161" t="s">
        <v>1451</v>
      </c>
      <c r="M19" s="160" t="s">
        <v>1476</v>
      </c>
      <c r="N19" s="160" t="s">
        <v>1418</v>
      </c>
      <c r="O19" s="161" t="s">
        <v>1457</v>
      </c>
      <c r="P19" s="161" t="s">
        <v>1458</v>
      </c>
      <c r="Q19" s="160" t="s">
        <v>1459</v>
      </c>
      <c r="R19" s="160" t="s">
        <v>1460</v>
      </c>
      <c r="S19" s="160" t="s">
        <v>1461</v>
      </c>
      <c r="T19" s="160" t="s">
        <v>1431</v>
      </c>
      <c r="U19" s="161" t="s">
        <v>1462</v>
      </c>
      <c r="V19" s="160" t="s">
        <v>1418</v>
      </c>
    </row>
    <row r="20" spans="1:22" x14ac:dyDescent="0.25">
      <c r="A20" s="160" t="s">
        <v>1421</v>
      </c>
      <c r="B20" s="161" t="s">
        <v>1422</v>
      </c>
      <c r="C20" s="160">
        <v>13</v>
      </c>
      <c r="D20" s="160" t="s">
        <v>1450</v>
      </c>
      <c r="E20" s="160" t="s">
        <v>1451</v>
      </c>
      <c r="F20" s="160" t="s">
        <v>1418</v>
      </c>
      <c r="G20" s="161" t="s">
        <v>1477</v>
      </c>
      <c r="H20" s="161" t="s">
        <v>1453</v>
      </c>
      <c r="I20" s="161" t="s">
        <v>1454</v>
      </c>
      <c r="J20" s="161" t="s">
        <v>1455</v>
      </c>
      <c r="K20" s="161" t="s">
        <v>1456</v>
      </c>
      <c r="L20" s="161">
        <v>2018034277</v>
      </c>
      <c r="M20" s="160">
        <v>20095192</v>
      </c>
      <c r="N20" s="160" t="s">
        <v>1418</v>
      </c>
      <c r="O20" s="161" t="s">
        <v>1473</v>
      </c>
      <c r="P20" s="161" t="s">
        <v>1458</v>
      </c>
      <c r="Q20" s="160" t="s">
        <v>1459</v>
      </c>
      <c r="R20" s="160" t="s">
        <v>1474</v>
      </c>
      <c r="S20" s="160">
        <v>5081441</v>
      </c>
      <c r="T20" s="160" t="s">
        <v>1431</v>
      </c>
      <c r="U20" s="161" t="s">
        <v>1462</v>
      </c>
      <c r="V20" s="160" t="s">
        <v>1418</v>
      </c>
    </row>
    <row r="21" spans="1:22" x14ac:dyDescent="0.25">
      <c r="A21" s="160" t="s">
        <v>1421</v>
      </c>
      <c r="B21" s="161" t="s">
        <v>1422</v>
      </c>
      <c r="C21" s="160">
        <v>13</v>
      </c>
      <c r="D21" s="160" t="s">
        <v>1423</v>
      </c>
      <c r="E21" s="160" t="s">
        <v>1478</v>
      </c>
      <c r="F21" s="160" t="s">
        <v>1418</v>
      </c>
      <c r="G21" s="161" t="s">
        <v>1479</v>
      </c>
      <c r="H21" s="160" t="s">
        <v>1418</v>
      </c>
      <c r="I21" s="160" t="s">
        <v>1418</v>
      </c>
      <c r="J21" s="160" t="s">
        <v>1418</v>
      </c>
      <c r="K21" s="160" t="s">
        <v>1418</v>
      </c>
      <c r="L21" s="160" t="s">
        <v>1418</v>
      </c>
      <c r="M21" s="160">
        <v>2018034263</v>
      </c>
      <c r="N21" s="160" t="s">
        <v>1418</v>
      </c>
      <c r="O21" s="160" t="s">
        <v>1418</v>
      </c>
      <c r="P21" s="160" t="s">
        <v>1418</v>
      </c>
      <c r="Q21" s="160" t="s">
        <v>1418</v>
      </c>
      <c r="R21" s="160" t="s">
        <v>1480</v>
      </c>
      <c r="S21" s="160" t="s">
        <v>1481</v>
      </c>
      <c r="T21" s="160" t="s">
        <v>1431</v>
      </c>
      <c r="U21" s="160" t="s">
        <v>1418</v>
      </c>
      <c r="V21" s="160" t="s">
        <v>1418</v>
      </c>
    </row>
    <row r="22" spans="1:22" x14ac:dyDescent="0.25">
      <c r="A22" s="160" t="s">
        <v>1421</v>
      </c>
      <c r="B22" s="161" t="s">
        <v>1422</v>
      </c>
      <c r="C22" s="160">
        <v>13</v>
      </c>
      <c r="D22" s="160" t="s">
        <v>1423</v>
      </c>
      <c r="E22" s="160" t="s">
        <v>1478</v>
      </c>
      <c r="F22" s="160" t="s">
        <v>1418</v>
      </c>
      <c r="G22" s="161" t="s">
        <v>1482</v>
      </c>
      <c r="H22" s="160" t="s">
        <v>1418</v>
      </c>
      <c r="I22" s="160" t="s">
        <v>1418</v>
      </c>
      <c r="J22" s="160" t="s">
        <v>1418</v>
      </c>
      <c r="K22" s="160" t="s">
        <v>1418</v>
      </c>
      <c r="L22" s="160" t="s">
        <v>1418</v>
      </c>
      <c r="M22" s="160">
        <v>2018034277</v>
      </c>
      <c r="N22" s="160" t="s">
        <v>1418</v>
      </c>
      <c r="O22" s="160" t="s">
        <v>1418</v>
      </c>
      <c r="P22" s="160" t="s">
        <v>1418</v>
      </c>
      <c r="Q22" s="160" t="s">
        <v>1418</v>
      </c>
      <c r="R22" s="160" t="s">
        <v>1480</v>
      </c>
      <c r="S22" s="160" t="s">
        <v>1481</v>
      </c>
      <c r="T22" s="160" t="s">
        <v>1431</v>
      </c>
      <c r="U22" s="160" t="s">
        <v>1418</v>
      </c>
      <c r="V22" s="160" t="s">
        <v>1418</v>
      </c>
    </row>
    <row r="23" spans="1:22" x14ac:dyDescent="0.25">
      <c r="A23" s="160" t="s">
        <v>1421</v>
      </c>
      <c r="B23" s="161" t="s">
        <v>1422</v>
      </c>
      <c r="C23" s="160">
        <v>13</v>
      </c>
      <c r="D23" s="160" t="s">
        <v>1483</v>
      </c>
      <c r="E23" s="160" t="s">
        <v>1484</v>
      </c>
      <c r="F23" s="160" t="s">
        <v>1418</v>
      </c>
      <c r="G23" s="161" t="s">
        <v>1485</v>
      </c>
      <c r="H23" s="160" t="s">
        <v>1418</v>
      </c>
      <c r="I23" s="160" t="s">
        <v>1418</v>
      </c>
      <c r="J23" s="160" t="s">
        <v>1418</v>
      </c>
      <c r="K23" s="160" t="s">
        <v>1418</v>
      </c>
      <c r="L23" s="160" t="s">
        <v>1418</v>
      </c>
      <c r="M23" s="160" t="s">
        <v>1446</v>
      </c>
      <c r="N23" s="160" t="s">
        <v>1486</v>
      </c>
      <c r="O23" s="160" t="s">
        <v>1418</v>
      </c>
      <c r="P23" s="160" t="s">
        <v>1418</v>
      </c>
      <c r="Q23" s="160" t="s">
        <v>1418</v>
      </c>
      <c r="R23" s="160" t="s">
        <v>1487</v>
      </c>
      <c r="S23" s="160" t="s">
        <v>1488</v>
      </c>
      <c r="T23" s="160" t="s">
        <v>1431</v>
      </c>
      <c r="U23" s="160" t="s">
        <v>1418</v>
      </c>
      <c r="V23" s="160" t="s">
        <v>1418</v>
      </c>
    </row>
    <row r="24" spans="1:22" x14ac:dyDescent="0.25">
      <c r="A24" s="160" t="s">
        <v>1421</v>
      </c>
      <c r="B24" s="161" t="s">
        <v>1422</v>
      </c>
      <c r="C24" s="160">
        <v>13</v>
      </c>
      <c r="D24" s="160" t="s">
        <v>1483</v>
      </c>
      <c r="E24" s="160" t="s">
        <v>1484</v>
      </c>
      <c r="F24" s="160" t="s">
        <v>1418</v>
      </c>
      <c r="G24" s="161" t="s">
        <v>1489</v>
      </c>
      <c r="H24" s="160" t="s">
        <v>1418</v>
      </c>
      <c r="I24" s="160" t="s">
        <v>1418</v>
      </c>
      <c r="J24" s="160" t="s">
        <v>1418</v>
      </c>
      <c r="K24" s="160" t="s">
        <v>1418</v>
      </c>
      <c r="L24" s="160" t="s">
        <v>1418</v>
      </c>
      <c r="M24" s="160" t="s">
        <v>1446</v>
      </c>
      <c r="N24" s="160" t="s">
        <v>1486</v>
      </c>
      <c r="O24" s="160" t="s">
        <v>1418</v>
      </c>
      <c r="P24" s="160" t="s">
        <v>1418</v>
      </c>
      <c r="Q24" s="160" t="s">
        <v>1418</v>
      </c>
      <c r="R24" s="160" t="s">
        <v>1487</v>
      </c>
      <c r="S24" s="160" t="s">
        <v>1488</v>
      </c>
      <c r="T24" s="160" t="s">
        <v>1431</v>
      </c>
      <c r="U24" s="160" t="s">
        <v>1418</v>
      </c>
      <c r="V24" s="160" t="s">
        <v>1418</v>
      </c>
    </row>
    <row r="25" spans="1:22" x14ac:dyDescent="0.25">
      <c r="A25" s="160" t="s">
        <v>1421</v>
      </c>
      <c r="B25" s="161" t="s">
        <v>1422</v>
      </c>
      <c r="C25" s="160">
        <v>13</v>
      </c>
      <c r="D25" s="160" t="s">
        <v>1483</v>
      </c>
      <c r="E25" s="160" t="s">
        <v>1484</v>
      </c>
      <c r="F25" s="160" t="s">
        <v>1418</v>
      </c>
      <c r="G25" s="161" t="s">
        <v>1490</v>
      </c>
      <c r="H25" s="160" t="s">
        <v>1418</v>
      </c>
      <c r="I25" s="160" t="s">
        <v>1418</v>
      </c>
      <c r="J25" s="160" t="s">
        <v>1418</v>
      </c>
      <c r="K25" s="160" t="s">
        <v>1418</v>
      </c>
      <c r="L25" s="160" t="s">
        <v>1418</v>
      </c>
      <c r="M25" s="160" t="s">
        <v>1446</v>
      </c>
      <c r="N25" s="160" t="s">
        <v>1486</v>
      </c>
      <c r="O25" s="160" t="s">
        <v>1418</v>
      </c>
      <c r="P25" s="160" t="s">
        <v>1418</v>
      </c>
      <c r="Q25" s="160" t="s">
        <v>1418</v>
      </c>
      <c r="R25" s="160" t="s">
        <v>1487</v>
      </c>
      <c r="S25" s="160" t="s">
        <v>1488</v>
      </c>
      <c r="T25" s="160" t="s">
        <v>1431</v>
      </c>
      <c r="U25" s="160" t="s">
        <v>1418</v>
      </c>
      <c r="V25" s="160" t="s">
        <v>1418</v>
      </c>
    </row>
    <row r="26" spans="1:22" x14ac:dyDescent="0.25">
      <c r="A26" s="160" t="s">
        <v>1421</v>
      </c>
      <c r="B26" s="161" t="s">
        <v>1422</v>
      </c>
      <c r="C26" s="160">
        <v>13</v>
      </c>
      <c r="D26" s="160" t="s">
        <v>1483</v>
      </c>
      <c r="E26" s="160" t="s">
        <v>1484</v>
      </c>
      <c r="F26" s="160" t="s">
        <v>1418</v>
      </c>
      <c r="G26" s="161" t="s">
        <v>1491</v>
      </c>
      <c r="H26" s="160" t="s">
        <v>1418</v>
      </c>
      <c r="I26" s="160" t="s">
        <v>1418</v>
      </c>
      <c r="J26" s="160" t="s">
        <v>1418</v>
      </c>
      <c r="K26" s="160" t="s">
        <v>1418</v>
      </c>
      <c r="L26" s="160" t="s">
        <v>1418</v>
      </c>
      <c r="M26" s="160" t="s">
        <v>1446</v>
      </c>
      <c r="N26" s="160" t="s">
        <v>1486</v>
      </c>
      <c r="O26" s="160" t="s">
        <v>1418</v>
      </c>
      <c r="P26" s="160" t="s">
        <v>1418</v>
      </c>
      <c r="Q26" s="160" t="s">
        <v>1418</v>
      </c>
      <c r="R26" s="160" t="s">
        <v>1487</v>
      </c>
      <c r="S26" s="160" t="s">
        <v>1488</v>
      </c>
      <c r="T26" s="160" t="s">
        <v>1431</v>
      </c>
      <c r="U26" s="160" t="s">
        <v>1418</v>
      </c>
      <c r="V26" s="160" t="s">
        <v>1418</v>
      </c>
    </row>
    <row r="27" spans="1:22" x14ac:dyDescent="0.25">
      <c r="A27" s="160" t="s">
        <v>1421</v>
      </c>
      <c r="B27" s="161" t="s">
        <v>1422</v>
      </c>
      <c r="C27" s="160">
        <v>13</v>
      </c>
      <c r="D27" s="160" t="s">
        <v>1483</v>
      </c>
      <c r="E27" s="160" t="s">
        <v>1484</v>
      </c>
      <c r="F27" s="160" t="s">
        <v>1418</v>
      </c>
      <c r="G27" s="161" t="s">
        <v>1492</v>
      </c>
      <c r="H27" s="160" t="s">
        <v>1418</v>
      </c>
      <c r="I27" s="160" t="s">
        <v>1418</v>
      </c>
      <c r="J27" s="160" t="s">
        <v>1418</v>
      </c>
      <c r="K27" s="160" t="s">
        <v>1418</v>
      </c>
      <c r="L27" s="160" t="s">
        <v>1418</v>
      </c>
      <c r="M27" s="160" t="s">
        <v>1446</v>
      </c>
      <c r="N27" s="160" t="s">
        <v>1486</v>
      </c>
      <c r="O27" s="160" t="s">
        <v>1418</v>
      </c>
      <c r="P27" s="160" t="s">
        <v>1418</v>
      </c>
      <c r="Q27" s="160" t="s">
        <v>1418</v>
      </c>
      <c r="R27" s="160" t="s">
        <v>1487</v>
      </c>
      <c r="S27" s="160" t="s">
        <v>1488</v>
      </c>
      <c r="T27" s="160" t="s">
        <v>1431</v>
      </c>
      <c r="U27" s="160" t="s">
        <v>1418</v>
      </c>
      <c r="V27" s="160" t="s">
        <v>1418</v>
      </c>
    </row>
    <row r="28" spans="1:22" x14ac:dyDescent="0.25">
      <c r="A28" s="160" t="s">
        <v>1421</v>
      </c>
      <c r="B28" s="161" t="s">
        <v>1422</v>
      </c>
      <c r="C28" s="160">
        <v>13</v>
      </c>
      <c r="D28" s="160" t="s">
        <v>1483</v>
      </c>
      <c r="E28" s="160" t="s">
        <v>1484</v>
      </c>
      <c r="F28" s="160" t="s">
        <v>1418</v>
      </c>
      <c r="G28" s="161" t="s">
        <v>1493</v>
      </c>
      <c r="H28" s="160" t="s">
        <v>1418</v>
      </c>
      <c r="I28" s="160" t="s">
        <v>1418</v>
      </c>
      <c r="J28" s="160" t="s">
        <v>1418</v>
      </c>
      <c r="K28" s="160" t="s">
        <v>1418</v>
      </c>
      <c r="L28" s="160" t="s">
        <v>1418</v>
      </c>
      <c r="M28" s="160" t="s">
        <v>1446</v>
      </c>
      <c r="N28" s="160" t="s">
        <v>1486</v>
      </c>
      <c r="O28" s="160" t="s">
        <v>1418</v>
      </c>
      <c r="P28" s="160" t="s">
        <v>1418</v>
      </c>
      <c r="Q28" s="160" t="s">
        <v>1418</v>
      </c>
      <c r="R28" s="160" t="s">
        <v>1487</v>
      </c>
      <c r="S28" s="160" t="s">
        <v>1488</v>
      </c>
      <c r="T28" s="160" t="s">
        <v>1431</v>
      </c>
      <c r="U28" s="160" t="s">
        <v>1418</v>
      </c>
      <c r="V28" s="160" t="s">
        <v>1418</v>
      </c>
    </row>
    <row r="29" spans="1:22" x14ac:dyDescent="0.25">
      <c r="A29" s="160" t="s">
        <v>1421</v>
      </c>
      <c r="B29" s="161" t="s">
        <v>1422</v>
      </c>
      <c r="C29" s="160">
        <v>13</v>
      </c>
      <c r="D29" s="160" t="s">
        <v>1483</v>
      </c>
      <c r="E29" s="160" t="s">
        <v>1484</v>
      </c>
      <c r="F29" s="160" t="s">
        <v>1418</v>
      </c>
      <c r="G29" s="161" t="s">
        <v>1494</v>
      </c>
      <c r="H29" s="160" t="s">
        <v>1418</v>
      </c>
      <c r="I29" s="160" t="s">
        <v>1418</v>
      </c>
      <c r="J29" s="160" t="s">
        <v>1418</v>
      </c>
      <c r="K29" s="160" t="s">
        <v>1418</v>
      </c>
      <c r="L29" s="160" t="s">
        <v>1418</v>
      </c>
      <c r="M29" s="160" t="s">
        <v>1446</v>
      </c>
      <c r="N29" s="160" t="s">
        <v>1486</v>
      </c>
      <c r="O29" s="160" t="s">
        <v>1418</v>
      </c>
      <c r="P29" s="160" t="s">
        <v>1418</v>
      </c>
      <c r="Q29" s="160" t="s">
        <v>1418</v>
      </c>
      <c r="R29" s="160" t="s">
        <v>1487</v>
      </c>
      <c r="S29" s="160" t="s">
        <v>1488</v>
      </c>
      <c r="T29" s="160" t="s">
        <v>1431</v>
      </c>
      <c r="U29" s="160" t="s">
        <v>1418</v>
      </c>
      <c r="V29" s="160" t="s">
        <v>1418</v>
      </c>
    </row>
    <row r="30" spans="1:22" x14ac:dyDescent="0.25">
      <c r="A30" s="160" t="s">
        <v>1421</v>
      </c>
      <c r="B30" s="161" t="s">
        <v>1422</v>
      </c>
      <c r="C30" s="160">
        <v>13</v>
      </c>
      <c r="D30" s="160" t="s">
        <v>1483</v>
      </c>
      <c r="E30" s="160" t="s">
        <v>1484</v>
      </c>
      <c r="F30" s="160" t="s">
        <v>1418</v>
      </c>
      <c r="G30" s="161" t="s">
        <v>1495</v>
      </c>
      <c r="H30" s="160" t="s">
        <v>1418</v>
      </c>
      <c r="I30" s="160" t="s">
        <v>1418</v>
      </c>
      <c r="J30" s="160" t="s">
        <v>1418</v>
      </c>
      <c r="K30" s="160" t="s">
        <v>1418</v>
      </c>
      <c r="L30" s="160" t="s">
        <v>1418</v>
      </c>
      <c r="M30" s="160" t="s">
        <v>1446</v>
      </c>
      <c r="N30" s="160" t="s">
        <v>1486</v>
      </c>
      <c r="O30" s="160" t="s">
        <v>1418</v>
      </c>
      <c r="P30" s="160" t="s">
        <v>1418</v>
      </c>
      <c r="Q30" s="160" t="s">
        <v>1418</v>
      </c>
      <c r="R30" s="160" t="s">
        <v>1487</v>
      </c>
      <c r="S30" s="160" t="s">
        <v>1488</v>
      </c>
      <c r="T30" s="160" t="s">
        <v>1431</v>
      </c>
      <c r="U30" s="160" t="s">
        <v>1418</v>
      </c>
      <c r="V30" s="160" t="s">
        <v>1418</v>
      </c>
    </row>
    <row r="31" spans="1:22" x14ac:dyDescent="0.25">
      <c r="A31" s="160" t="s">
        <v>1421</v>
      </c>
      <c r="B31" s="161" t="s">
        <v>1422</v>
      </c>
      <c r="C31" s="160">
        <v>13</v>
      </c>
      <c r="D31" s="160" t="s">
        <v>1483</v>
      </c>
      <c r="E31" s="160" t="s">
        <v>1484</v>
      </c>
      <c r="F31" s="160" t="s">
        <v>1418</v>
      </c>
      <c r="G31" s="161" t="s">
        <v>1496</v>
      </c>
      <c r="H31" s="160" t="s">
        <v>1418</v>
      </c>
      <c r="I31" s="160" t="s">
        <v>1418</v>
      </c>
      <c r="J31" s="160" t="s">
        <v>1418</v>
      </c>
      <c r="K31" s="160" t="s">
        <v>1418</v>
      </c>
      <c r="L31" s="160" t="s">
        <v>1418</v>
      </c>
      <c r="M31" s="160" t="s">
        <v>1446</v>
      </c>
      <c r="N31" s="160" t="s">
        <v>1486</v>
      </c>
      <c r="O31" s="160" t="s">
        <v>1418</v>
      </c>
      <c r="P31" s="160" t="s">
        <v>1418</v>
      </c>
      <c r="Q31" s="160" t="s">
        <v>1418</v>
      </c>
      <c r="R31" s="160" t="s">
        <v>1487</v>
      </c>
      <c r="S31" s="160" t="s">
        <v>1488</v>
      </c>
      <c r="T31" s="160" t="s">
        <v>1431</v>
      </c>
      <c r="U31" s="160" t="s">
        <v>1418</v>
      </c>
      <c r="V31" s="160" t="s">
        <v>1418</v>
      </c>
    </row>
    <row r="32" spans="1:22" x14ac:dyDescent="0.25">
      <c r="A32" s="160" t="s">
        <v>1421</v>
      </c>
      <c r="B32" s="161" t="s">
        <v>1422</v>
      </c>
      <c r="C32" s="160">
        <v>13</v>
      </c>
      <c r="D32" s="160" t="s">
        <v>1483</v>
      </c>
      <c r="E32" s="160" t="s">
        <v>1484</v>
      </c>
      <c r="F32" s="160" t="s">
        <v>1418</v>
      </c>
      <c r="G32" s="161" t="s">
        <v>1497</v>
      </c>
      <c r="H32" s="160" t="s">
        <v>1418</v>
      </c>
      <c r="I32" s="160" t="s">
        <v>1418</v>
      </c>
      <c r="J32" s="160" t="s">
        <v>1418</v>
      </c>
      <c r="K32" s="160" t="s">
        <v>1418</v>
      </c>
      <c r="L32" s="160" t="s">
        <v>1418</v>
      </c>
      <c r="M32" s="160" t="s">
        <v>1446</v>
      </c>
      <c r="N32" s="160" t="s">
        <v>1486</v>
      </c>
      <c r="O32" s="160" t="s">
        <v>1418</v>
      </c>
      <c r="P32" s="160" t="s">
        <v>1418</v>
      </c>
      <c r="Q32" s="160" t="s">
        <v>1418</v>
      </c>
      <c r="R32" s="160" t="s">
        <v>1487</v>
      </c>
      <c r="S32" s="160" t="s">
        <v>1488</v>
      </c>
      <c r="T32" s="160" t="s">
        <v>1431</v>
      </c>
      <c r="U32" s="160" t="s">
        <v>1418</v>
      </c>
      <c r="V32" s="160" t="s">
        <v>1418</v>
      </c>
    </row>
    <row r="33" spans="1:22" x14ac:dyDescent="0.25">
      <c r="A33" s="160" t="s">
        <v>1421</v>
      </c>
      <c r="B33" s="161" t="s">
        <v>1422</v>
      </c>
      <c r="C33" s="160">
        <v>13</v>
      </c>
      <c r="D33" s="160" t="s">
        <v>1483</v>
      </c>
      <c r="E33" s="160" t="s">
        <v>1484</v>
      </c>
      <c r="F33" s="160" t="s">
        <v>1418</v>
      </c>
      <c r="G33" s="161" t="s">
        <v>1485</v>
      </c>
      <c r="H33" s="160" t="s">
        <v>1418</v>
      </c>
      <c r="I33" s="160" t="s">
        <v>1418</v>
      </c>
      <c r="J33" s="160" t="s">
        <v>1418</v>
      </c>
      <c r="K33" s="160" t="s">
        <v>1418</v>
      </c>
      <c r="L33" s="160" t="s">
        <v>1418</v>
      </c>
      <c r="M33" s="160" t="s">
        <v>1446</v>
      </c>
      <c r="N33" s="160" t="s">
        <v>1486</v>
      </c>
      <c r="O33" s="160" t="s">
        <v>1418</v>
      </c>
      <c r="P33" s="160" t="s">
        <v>1418</v>
      </c>
      <c r="Q33" s="160" t="s">
        <v>1418</v>
      </c>
      <c r="R33" s="160" t="s">
        <v>1487</v>
      </c>
      <c r="S33" s="160" t="s">
        <v>1488</v>
      </c>
      <c r="T33" s="160" t="s">
        <v>1431</v>
      </c>
      <c r="U33" s="160" t="s">
        <v>1418</v>
      </c>
      <c r="V33" s="160" t="s">
        <v>1418</v>
      </c>
    </row>
    <row r="34" spans="1:22" x14ac:dyDescent="0.25">
      <c r="A34" s="160" t="s">
        <v>1421</v>
      </c>
      <c r="B34" s="161" t="s">
        <v>1422</v>
      </c>
      <c r="C34" s="160">
        <v>13</v>
      </c>
      <c r="D34" s="160" t="s">
        <v>1483</v>
      </c>
      <c r="E34" s="160" t="s">
        <v>1484</v>
      </c>
      <c r="F34" s="160" t="s">
        <v>1418</v>
      </c>
      <c r="G34" s="161" t="s">
        <v>1485</v>
      </c>
      <c r="H34" s="160" t="s">
        <v>1418</v>
      </c>
      <c r="I34" s="160" t="s">
        <v>1418</v>
      </c>
      <c r="J34" s="160" t="s">
        <v>1418</v>
      </c>
      <c r="K34" s="160" t="s">
        <v>1418</v>
      </c>
      <c r="L34" s="160" t="s">
        <v>1418</v>
      </c>
      <c r="M34" s="160" t="s">
        <v>1446</v>
      </c>
      <c r="N34" s="160" t="s">
        <v>1486</v>
      </c>
      <c r="O34" s="160" t="s">
        <v>1418</v>
      </c>
      <c r="P34" s="160" t="s">
        <v>1418</v>
      </c>
      <c r="Q34" s="160" t="s">
        <v>1418</v>
      </c>
      <c r="R34" s="160" t="s">
        <v>1487</v>
      </c>
      <c r="S34" s="160" t="s">
        <v>1488</v>
      </c>
      <c r="T34" s="160" t="s">
        <v>1431</v>
      </c>
      <c r="U34" s="160" t="s">
        <v>1418</v>
      </c>
      <c r="V34" s="160" t="s">
        <v>1418</v>
      </c>
    </row>
    <row r="35" spans="1:22" x14ac:dyDescent="0.25">
      <c r="A35" s="160" t="s">
        <v>1421</v>
      </c>
      <c r="B35" s="161" t="s">
        <v>1422</v>
      </c>
      <c r="C35" s="160">
        <v>13</v>
      </c>
      <c r="D35" s="160" t="s">
        <v>1483</v>
      </c>
      <c r="E35" s="160" t="s">
        <v>1484</v>
      </c>
      <c r="F35" s="160" t="s">
        <v>1418</v>
      </c>
      <c r="G35" s="161" t="s">
        <v>1498</v>
      </c>
      <c r="H35" s="160" t="s">
        <v>1418</v>
      </c>
      <c r="I35" s="160" t="s">
        <v>1418</v>
      </c>
      <c r="J35" s="160" t="s">
        <v>1418</v>
      </c>
      <c r="K35" s="160" t="s">
        <v>1418</v>
      </c>
      <c r="L35" s="160" t="s">
        <v>1418</v>
      </c>
      <c r="M35" s="160" t="s">
        <v>1446</v>
      </c>
      <c r="N35" s="160" t="s">
        <v>1486</v>
      </c>
      <c r="O35" s="160" t="s">
        <v>1418</v>
      </c>
      <c r="P35" s="160" t="s">
        <v>1418</v>
      </c>
      <c r="Q35" s="160" t="s">
        <v>1418</v>
      </c>
      <c r="R35" s="160" t="s">
        <v>1487</v>
      </c>
      <c r="S35" s="160" t="s">
        <v>1488</v>
      </c>
      <c r="T35" s="160" t="s">
        <v>1431</v>
      </c>
      <c r="U35" s="160" t="s">
        <v>1418</v>
      </c>
      <c r="V35" s="160" t="s">
        <v>1418</v>
      </c>
    </row>
    <row r="36" spans="1:22" x14ac:dyDescent="0.25">
      <c r="A36" s="160" t="s">
        <v>1421</v>
      </c>
      <c r="B36" s="161" t="s">
        <v>1422</v>
      </c>
      <c r="C36" s="160">
        <v>13</v>
      </c>
      <c r="D36" s="160" t="s">
        <v>1483</v>
      </c>
      <c r="E36" s="160" t="s">
        <v>1484</v>
      </c>
      <c r="F36" s="160" t="s">
        <v>1418</v>
      </c>
      <c r="G36" s="161" t="s">
        <v>1499</v>
      </c>
      <c r="H36" s="160" t="s">
        <v>1418</v>
      </c>
      <c r="I36" s="160" t="s">
        <v>1418</v>
      </c>
      <c r="J36" s="160" t="s">
        <v>1418</v>
      </c>
      <c r="K36" s="160" t="s">
        <v>1418</v>
      </c>
      <c r="L36" s="160" t="s">
        <v>1418</v>
      </c>
      <c r="M36" s="160" t="s">
        <v>1446</v>
      </c>
      <c r="N36" s="160" t="s">
        <v>1486</v>
      </c>
      <c r="O36" s="160" t="s">
        <v>1418</v>
      </c>
      <c r="P36" s="160" t="s">
        <v>1418</v>
      </c>
      <c r="Q36" s="160" t="s">
        <v>1418</v>
      </c>
      <c r="R36" s="160" t="s">
        <v>1487</v>
      </c>
      <c r="S36" s="160" t="s">
        <v>1488</v>
      </c>
      <c r="T36" s="160" t="s">
        <v>1431</v>
      </c>
      <c r="U36" s="160" t="s">
        <v>1418</v>
      </c>
      <c r="V36" s="160" t="s">
        <v>1418</v>
      </c>
    </row>
    <row r="37" spans="1:22" x14ac:dyDescent="0.25">
      <c r="A37" s="160" t="s">
        <v>1421</v>
      </c>
      <c r="B37" s="161" t="s">
        <v>1422</v>
      </c>
      <c r="C37" s="160">
        <v>13</v>
      </c>
      <c r="D37" s="160" t="s">
        <v>1483</v>
      </c>
      <c r="E37" s="160" t="s">
        <v>1500</v>
      </c>
      <c r="F37" s="160" t="s">
        <v>1418</v>
      </c>
      <c r="G37" s="161" t="s">
        <v>1501</v>
      </c>
      <c r="H37" s="160" t="s">
        <v>1418</v>
      </c>
      <c r="I37" s="160" t="s">
        <v>1418</v>
      </c>
      <c r="J37" s="160" t="s">
        <v>1418</v>
      </c>
      <c r="K37" s="160" t="s">
        <v>1418</v>
      </c>
      <c r="L37" s="160" t="s">
        <v>1418</v>
      </c>
      <c r="M37" s="160" t="s">
        <v>1502</v>
      </c>
      <c r="N37" s="160" t="s">
        <v>1418</v>
      </c>
      <c r="O37" s="160" t="s">
        <v>1418</v>
      </c>
      <c r="P37" s="160" t="s">
        <v>1418</v>
      </c>
      <c r="Q37" s="160" t="s">
        <v>1418</v>
      </c>
      <c r="R37" s="160" t="s">
        <v>1503</v>
      </c>
      <c r="S37" s="160" t="s">
        <v>1504</v>
      </c>
      <c r="T37" s="160" t="s">
        <v>1431</v>
      </c>
      <c r="U37" s="160" t="s">
        <v>1418</v>
      </c>
      <c r="V37" s="160" t="s">
        <v>1418</v>
      </c>
    </row>
    <row r="38" spans="1:22" x14ac:dyDescent="0.25">
      <c r="A38" s="160" t="s">
        <v>1421</v>
      </c>
      <c r="B38" s="161" t="s">
        <v>1422</v>
      </c>
      <c r="C38" s="160">
        <v>13</v>
      </c>
      <c r="D38" s="160" t="s">
        <v>1483</v>
      </c>
      <c r="E38" s="160" t="s">
        <v>1500</v>
      </c>
      <c r="F38" s="160" t="s">
        <v>1418</v>
      </c>
      <c r="G38" s="161" t="s">
        <v>1501</v>
      </c>
      <c r="H38" s="160" t="s">
        <v>1418</v>
      </c>
      <c r="I38" s="160" t="s">
        <v>1418</v>
      </c>
      <c r="J38" s="160" t="s">
        <v>1418</v>
      </c>
      <c r="K38" s="160" t="s">
        <v>1418</v>
      </c>
      <c r="L38" s="160" t="s">
        <v>1418</v>
      </c>
      <c r="M38" s="160" t="s">
        <v>1505</v>
      </c>
      <c r="N38" s="160" t="s">
        <v>1418</v>
      </c>
      <c r="O38" s="160" t="s">
        <v>1418</v>
      </c>
      <c r="P38" s="160" t="s">
        <v>1418</v>
      </c>
      <c r="Q38" s="160" t="s">
        <v>1418</v>
      </c>
      <c r="R38" s="160" t="s">
        <v>1503</v>
      </c>
      <c r="S38" s="160" t="s">
        <v>1504</v>
      </c>
      <c r="T38" s="160" t="s">
        <v>1431</v>
      </c>
      <c r="U38" s="160" t="s">
        <v>1418</v>
      </c>
      <c r="V38" s="160" t="s">
        <v>1418</v>
      </c>
    </row>
    <row r="39" spans="1:22" x14ac:dyDescent="0.25">
      <c r="A39" s="160" t="s">
        <v>1421</v>
      </c>
      <c r="B39" s="161" t="s">
        <v>1422</v>
      </c>
      <c r="C39" s="160">
        <v>13</v>
      </c>
      <c r="D39" s="160" t="s">
        <v>1483</v>
      </c>
      <c r="E39" s="160" t="s">
        <v>1500</v>
      </c>
      <c r="F39" s="160" t="s">
        <v>1418</v>
      </c>
      <c r="G39" s="161" t="s">
        <v>1501</v>
      </c>
      <c r="H39" s="160" t="s">
        <v>1418</v>
      </c>
      <c r="I39" s="160" t="s">
        <v>1418</v>
      </c>
      <c r="J39" s="160" t="s">
        <v>1418</v>
      </c>
      <c r="K39" s="160" t="s">
        <v>1418</v>
      </c>
      <c r="L39" s="160" t="s">
        <v>1418</v>
      </c>
      <c r="M39" s="160" t="s">
        <v>1506</v>
      </c>
      <c r="N39" s="160" t="s">
        <v>1418</v>
      </c>
      <c r="O39" s="160" t="s">
        <v>1418</v>
      </c>
      <c r="P39" s="160" t="s">
        <v>1418</v>
      </c>
      <c r="Q39" s="160" t="s">
        <v>1418</v>
      </c>
      <c r="R39" s="160" t="s">
        <v>1503</v>
      </c>
      <c r="S39" s="160" t="s">
        <v>1504</v>
      </c>
      <c r="T39" s="160" t="s">
        <v>1431</v>
      </c>
      <c r="U39" s="160" t="s">
        <v>1418</v>
      </c>
      <c r="V39" s="160" t="s">
        <v>1418</v>
      </c>
    </row>
    <row r="40" spans="1:22" x14ac:dyDescent="0.25">
      <c r="A40" s="160" t="s">
        <v>1421</v>
      </c>
      <c r="B40" s="161" t="s">
        <v>1422</v>
      </c>
      <c r="C40" s="160">
        <v>13</v>
      </c>
      <c r="D40" s="160" t="s">
        <v>1483</v>
      </c>
      <c r="E40" s="160" t="s">
        <v>1500</v>
      </c>
      <c r="F40" s="160" t="s">
        <v>1418</v>
      </c>
      <c r="G40" s="161" t="s">
        <v>1501</v>
      </c>
      <c r="H40" s="160" t="s">
        <v>1418</v>
      </c>
      <c r="I40" s="160" t="s">
        <v>1418</v>
      </c>
      <c r="J40" s="160" t="s">
        <v>1418</v>
      </c>
      <c r="K40" s="160" t="s">
        <v>1418</v>
      </c>
      <c r="L40" s="160" t="s">
        <v>1418</v>
      </c>
      <c r="M40" s="160" t="s">
        <v>1507</v>
      </c>
      <c r="N40" s="160" t="s">
        <v>1418</v>
      </c>
      <c r="O40" s="160" t="s">
        <v>1418</v>
      </c>
      <c r="P40" s="160" t="s">
        <v>1418</v>
      </c>
      <c r="Q40" s="160" t="s">
        <v>1418</v>
      </c>
      <c r="R40" s="160" t="s">
        <v>1503</v>
      </c>
      <c r="S40" s="160" t="s">
        <v>1504</v>
      </c>
      <c r="T40" s="160" t="s">
        <v>1431</v>
      </c>
      <c r="U40" s="160" t="s">
        <v>1418</v>
      </c>
      <c r="V40" s="160" t="s">
        <v>1418</v>
      </c>
    </row>
    <row r="41" spans="1:22" x14ac:dyDescent="0.25">
      <c r="A41" s="160" t="s">
        <v>1421</v>
      </c>
      <c r="B41" s="161" t="s">
        <v>1422</v>
      </c>
      <c r="C41" s="160">
        <v>13</v>
      </c>
      <c r="D41" s="160" t="s">
        <v>1483</v>
      </c>
      <c r="E41" s="160" t="s">
        <v>1500</v>
      </c>
      <c r="F41" s="160" t="s">
        <v>1418</v>
      </c>
      <c r="G41" s="161" t="s">
        <v>1501</v>
      </c>
      <c r="H41" s="160" t="s">
        <v>1418</v>
      </c>
      <c r="I41" s="160" t="s">
        <v>1418</v>
      </c>
      <c r="J41" s="160" t="s">
        <v>1418</v>
      </c>
      <c r="K41" s="160" t="s">
        <v>1418</v>
      </c>
      <c r="L41" s="160" t="s">
        <v>1418</v>
      </c>
      <c r="M41" s="160" t="s">
        <v>1508</v>
      </c>
      <c r="N41" s="160" t="s">
        <v>1418</v>
      </c>
      <c r="O41" s="160" t="s">
        <v>1418</v>
      </c>
      <c r="P41" s="160" t="s">
        <v>1418</v>
      </c>
      <c r="Q41" s="160" t="s">
        <v>1418</v>
      </c>
      <c r="R41" s="160" t="s">
        <v>1503</v>
      </c>
      <c r="S41" s="160" t="s">
        <v>1504</v>
      </c>
      <c r="T41" s="160" t="s">
        <v>1431</v>
      </c>
      <c r="U41" s="160" t="s">
        <v>1418</v>
      </c>
      <c r="V41" s="160" t="s">
        <v>1418</v>
      </c>
    </row>
    <row r="42" spans="1:22" x14ac:dyDescent="0.25">
      <c r="A42" s="160" t="s">
        <v>1421</v>
      </c>
      <c r="B42" s="161" t="s">
        <v>1422</v>
      </c>
      <c r="C42" s="160">
        <v>13</v>
      </c>
      <c r="D42" s="160" t="s">
        <v>1483</v>
      </c>
      <c r="E42" s="160" t="s">
        <v>1500</v>
      </c>
      <c r="F42" s="160" t="s">
        <v>1418</v>
      </c>
      <c r="G42" s="161" t="s">
        <v>1501</v>
      </c>
      <c r="H42" s="160" t="s">
        <v>1418</v>
      </c>
      <c r="I42" s="160" t="s">
        <v>1418</v>
      </c>
      <c r="J42" s="160" t="s">
        <v>1418</v>
      </c>
      <c r="K42" s="160" t="s">
        <v>1418</v>
      </c>
      <c r="L42" s="160" t="s">
        <v>1418</v>
      </c>
      <c r="M42" s="160" t="s">
        <v>1509</v>
      </c>
      <c r="N42" s="160" t="s">
        <v>1418</v>
      </c>
      <c r="O42" s="160" t="s">
        <v>1418</v>
      </c>
      <c r="P42" s="160" t="s">
        <v>1418</v>
      </c>
      <c r="Q42" s="160" t="s">
        <v>1418</v>
      </c>
      <c r="R42" s="160" t="s">
        <v>1503</v>
      </c>
      <c r="S42" s="160" t="s">
        <v>1504</v>
      </c>
      <c r="T42" s="160" t="s">
        <v>1431</v>
      </c>
      <c r="U42" s="160" t="s">
        <v>1418</v>
      </c>
      <c r="V42" s="160" t="s">
        <v>1418</v>
      </c>
    </row>
    <row r="43" spans="1:22" x14ac:dyDescent="0.25">
      <c r="A43" s="160" t="s">
        <v>1421</v>
      </c>
      <c r="B43" s="161" t="s">
        <v>1422</v>
      </c>
      <c r="C43" s="160">
        <v>13</v>
      </c>
      <c r="D43" s="160" t="s">
        <v>1483</v>
      </c>
      <c r="E43" s="160" t="s">
        <v>1500</v>
      </c>
      <c r="F43" s="160" t="s">
        <v>1418</v>
      </c>
      <c r="G43" s="161" t="s">
        <v>1501</v>
      </c>
      <c r="H43" s="160" t="s">
        <v>1418</v>
      </c>
      <c r="I43" s="160" t="s">
        <v>1418</v>
      </c>
      <c r="J43" s="160" t="s">
        <v>1418</v>
      </c>
      <c r="K43" s="160" t="s">
        <v>1418</v>
      </c>
      <c r="L43" s="160" t="s">
        <v>1418</v>
      </c>
      <c r="M43" s="160" t="s">
        <v>1510</v>
      </c>
      <c r="N43" s="160" t="s">
        <v>1418</v>
      </c>
      <c r="O43" s="160" t="s">
        <v>1418</v>
      </c>
      <c r="P43" s="160" t="s">
        <v>1418</v>
      </c>
      <c r="Q43" s="160" t="s">
        <v>1418</v>
      </c>
      <c r="R43" s="160" t="s">
        <v>1503</v>
      </c>
      <c r="S43" s="160" t="s">
        <v>1504</v>
      </c>
      <c r="T43" s="160" t="s">
        <v>1431</v>
      </c>
      <c r="U43" s="160" t="s">
        <v>1418</v>
      </c>
      <c r="V43" s="160" t="s">
        <v>1418</v>
      </c>
    </row>
    <row r="44" spans="1:22" x14ac:dyDescent="0.25">
      <c r="A44" s="160" t="s">
        <v>1421</v>
      </c>
      <c r="B44" s="161" t="s">
        <v>1422</v>
      </c>
      <c r="C44" s="160">
        <v>13</v>
      </c>
      <c r="D44" s="160" t="s">
        <v>1483</v>
      </c>
      <c r="E44" s="160" t="s">
        <v>1500</v>
      </c>
      <c r="F44" s="160" t="s">
        <v>1418</v>
      </c>
      <c r="G44" s="161" t="s">
        <v>1501</v>
      </c>
      <c r="H44" s="160" t="s">
        <v>1418</v>
      </c>
      <c r="I44" s="160" t="s">
        <v>1418</v>
      </c>
      <c r="J44" s="160" t="s">
        <v>1418</v>
      </c>
      <c r="K44" s="160" t="s">
        <v>1418</v>
      </c>
      <c r="L44" s="160" t="s">
        <v>1418</v>
      </c>
      <c r="M44" s="160" t="s">
        <v>1511</v>
      </c>
      <c r="N44" s="160" t="s">
        <v>1418</v>
      </c>
      <c r="O44" s="160" t="s">
        <v>1418</v>
      </c>
      <c r="P44" s="160" t="s">
        <v>1418</v>
      </c>
      <c r="Q44" s="160" t="s">
        <v>1418</v>
      </c>
      <c r="R44" s="160" t="s">
        <v>1503</v>
      </c>
      <c r="S44" s="160" t="s">
        <v>1504</v>
      </c>
      <c r="T44" s="160" t="s">
        <v>1431</v>
      </c>
      <c r="U44" s="160" t="s">
        <v>1418</v>
      </c>
      <c r="V44" s="160" t="s">
        <v>1418</v>
      </c>
    </row>
    <row r="45" spans="1:22" x14ac:dyDescent="0.25">
      <c r="A45" s="160" t="s">
        <v>1421</v>
      </c>
      <c r="B45" s="161" t="s">
        <v>1422</v>
      </c>
      <c r="C45" s="160">
        <v>13</v>
      </c>
      <c r="D45" s="160" t="s">
        <v>1483</v>
      </c>
      <c r="E45" s="160" t="s">
        <v>1500</v>
      </c>
      <c r="F45" s="160" t="s">
        <v>1418</v>
      </c>
      <c r="G45" s="161" t="s">
        <v>1501</v>
      </c>
      <c r="H45" s="160" t="s">
        <v>1418</v>
      </c>
      <c r="I45" s="160" t="s">
        <v>1418</v>
      </c>
      <c r="J45" s="160" t="s">
        <v>1418</v>
      </c>
      <c r="K45" s="160" t="s">
        <v>1418</v>
      </c>
      <c r="L45" s="160" t="s">
        <v>1418</v>
      </c>
      <c r="M45" s="160" t="s">
        <v>1512</v>
      </c>
      <c r="N45" s="160" t="s">
        <v>1418</v>
      </c>
      <c r="O45" s="160" t="s">
        <v>1418</v>
      </c>
      <c r="P45" s="160" t="s">
        <v>1418</v>
      </c>
      <c r="Q45" s="160" t="s">
        <v>1418</v>
      </c>
      <c r="R45" s="160" t="s">
        <v>1503</v>
      </c>
      <c r="S45" s="160" t="s">
        <v>1504</v>
      </c>
      <c r="T45" s="160" t="s">
        <v>1431</v>
      </c>
      <c r="U45" s="160" t="s">
        <v>1418</v>
      </c>
      <c r="V45" s="160" t="s">
        <v>1418</v>
      </c>
    </row>
    <row r="46" spans="1:22" x14ac:dyDescent="0.25">
      <c r="A46" s="160" t="s">
        <v>1421</v>
      </c>
      <c r="B46" s="161" t="s">
        <v>1422</v>
      </c>
      <c r="C46" s="160">
        <v>13</v>
      </c>
      <c r="D46" s="160" t="s">
        <v>1483</v>
      </c>
      <c r="E46" s="160" t="s">
        <v>1500</v>
      </c>
      <c r="F46" s="160" t="s">
        <v>1418</v>
      </c>
      <c r="G46" s="161" t="s">
        <v>1501</v>
      </c>
      <c r="H46" s="160" t="s">
        <v>1418</v>
      </c>
      <c r="I46" s="160" t="s">
        <v>1418</v>
      </c>
      <c r="J46" s="160" t="s">
        <v>1418</v>
      </c>
      <c r="K46" s="160" t="s">
        <v>1418</v>
      </c>
      <c r="L46" s="160" t="s">
        <v>1418</v>
      </c>
      <c r="M46" s="160" t="s">
        <v>1513</v>
      </c>
      <c r="N46" s="160" t="s">
        <v>1418</v>
      </c>
      <c r="O46" s="160" t="s">
        <v>1418</v>
      </c>
      <c r="P46" s="160" t="s">
        <v>1418</v>
      </c>
      <c r="Q46" s="160" t="s">
        <v>1418</v>
      </c>
      <c r="R46" s="160" t="s">
        <v>1503</v>
      </c>
      <c r="S46" s="160" t="s">
        <v>1504</v>
      </c>
      <c r="T46" s="160" t="s">
        <v>1431</v>
      </c>
      <c r="U46" s="160" t="s">
        <v>1418</v>
      </c>
      <c r="V46" s="160" t="s">
        <v>1418</v>
      </c>
    </row>
    <row r="47" spans="1:22" x14ac:dyDescent="0.25">
      <c r="A47" s="160" t="s">
        <v>1421</v>
      </c>
      <c r="B47" s="161" t="s">
        <v>1422</v>
      </c>
      <c r="C47" s="160" t="s">
        <v>1418</v>
      </c>
      <c r="D47" s="160" t="s">
        <v>1443</v>
      </c>
      <c r="E47" s="160" t="s">
        <v>1436</v>
      </c>
      <c r="F47" s="160" t="s">
        <v>1418</v>
      </c>
      <c r="G47" s="161" t="s">
        <v>1514</v>
      </c>
      <c r="H47" s="160" t="s">
        <v>1418</v>
      </c>
      <c r="I47" s="160" t="s">
        <v>1418</v>
      </c>
      <c r="J47" s="160" t="s">
        <v>1418</v>
      </c>
      <c r="K47" s="160" t="s">
        <v>1418</v>
      </c>
      <c r="L47" s="160" t="s">
        <v>1418</v>
      </c>
      <c r="M47" s="160" t="s">
        <v>1446</v>
      </c>
      <c r="N47" s="160" t="s">
        <v>1447</v>
      </c>
      <c r="O47" s="160" t="s">
        <v>1418</v>
      </c>
      <c r="P47" s="160" t="s">
        <v>1418</v>
      </c>
      <c r="Q47" s="160" t="s">
        <v>1418</v>
      </c>
      <c r="R47" s="160" t="s">
        <v>1448</v>
      </c>
      <c r="S47" s="160" t="s">
        <v>1515</v>
      </c>
      <c r="T47" s="160" t="s">
        <v>1431</v>
      </c>
      <c r="U47" s="160" t="s">
        <v>1418</v>
      </c>
      <c r="V47" s="160" t="s">
        <v>1418</v>
      </c>
    </row>
    <row r="48" spans="1:22" s="164" customFormat="1" x14ac:dyDescent="0.25">
      <c r="A48" s="160" t="s">
        <v>1421</v>
      </c>
      <c r="B48" s="161" t="s">
        <v>1422</v>
      </c>
      <c r="C48" s="160" t="s">
        <v>1418</v>
      </c>
      <c r="D48" s="160" t="s">
        <v>1443</v>
      </c>
      <c r="E48" s="160" t="s">
        <v>1444</v>
      </c>
      <c r="F48" s="160" t="s">
        <v>1516</v>
      </c>
      <c r="G48" s="161" t="s">
        <v>1446</v>
      </c>
      <c r="H48" s="160" t="s">
        <v>1418</v>
      </c>
      <c r="I48" s="160" t="s">
        <v>1418</v>
      </c>
      <c r="J48" s="160" t="s">
        <v>1418</v>
      </c>
      <c r="K48" s="160" t="s">
        <v>1418</v>
      </c>
      <c r="L48" s="160" t="s">
        <v>1418</v>
      </c>
      <c r="M48" s="160" t="s">
        <v>1446</v>
      </c>
      <c r="N48" s="160"/>
      <c r="O48" s="160"/>
      <c r="P48" s="160"/>
      <c r="Q48" s="160"/>
      <c r="R48" s="160"/>
      <c r="S48" s="160"/>
      <c r="T48" s="160"/>
      <c r="U48" s="160"/>
      <c r="V48" s="160"/>
    </row>
    <row r="49" spans="1:22" ht="255" x14ac:dyDescent="0.25">
      <c r="A49" s="160" t="s">
        <v>1517</v>
      </c>
      <c r="B49" s="160" t="s">
        <v>1418</v>
      </c>
      <c r="C49" s="160" t="s">
        <v>1418</v>
      </c>
      <c r="D49" s="160" t="s">
        <v>1418</v>
      </c>
      <c r="E49" s="165" t="s">
        <v>1518</v>
      </c>
      <c r="F49" s="160" t="s">
        <v>1418</v>
      </c>
      <c r="G49" s="160" t="s">
        <v>1418</v>
      </c>
      <c r="H49" s="160" t="s">
        <v>1418</v>
      </c>
      <c r="I49" s="160" t="s">
        <v>1418</v>
      </c>
      <c r="J49" s="160" t="s">
        <v>1418</v>
      </c>
      <c r="K49" s="160" t="s">
        <v>1418</v>
      </c>
      <c r="L49" s="160" t="s">
        <v>1418</v>
      </c>
      <c r="M49" s="160" t="s">
        <v>1418</v>
      </c>
      <c r="N49" s="160" t="s">
        <v>1418</v>
      </c>
      <c r="O49" s="160" t="s">
        <v>1418</v>
      </c>
      <c r="P49" s="160" t="s">
        <v>1418</v>
      </c>
      <c r="Q49" s="160" t="s">
        <v>1418</v>
      </c>
      <c r="R49" s="160" t="s">
        <v>1418</v>
      </c>
      <c r="S49" s="160" t="s">
        <v>1418</v>
      </c>
      <c r="T49" s="160" t="s">
        <v>1418</v>
      </c>
      <c r="U49" s="160" t="s">
        <v>1418</v>
      </c>
      <c r="V49" s="160" t="s">
        <v>1418</v>
      </c>
    </row>
    <row r="50" spans="1:22" x14ac:dyDescent="0.25">
      <c r="A50" s="160" t="s">
        <v>1519</v>
      </c>
      <c r="B50" s="161" t="s">
        <v>1422</v>
      </c>
      <c r="C50" s="160">
        <v>1</v>
      </c>
      <c r="D50" s="160" t="s">
        <v>1520</v>
      </c>
      <c r="E50" s="160" t="s">
        <v>1418</v>
      </c>
      <c r="F50" s="160" t="s">
        <v>1418</v>
      </c>
      <c r="G50" s="161" t="s">
        <v>1521</v>
      </c>
      <c r="H50" s="160" t="s">
        <v>1418</v>
      </c>
      <c r="I50" s="160" t="s">
        <v>1418</v>
      </c>
      <c r="J50" s="160" t="s">
        <v>1418</v>
      </c>
      <c r="K50" s="160" t="s">
        <v>1418</v>
      </c>
      <c r="L50" s="160" t="s">
        <v>1418</v>
      </c>
      <c r="M50" s="160" t="s">
        <v>1522</v>
      </c>
      <c r="N50" s="160" t="s">
        <v>1523</v>
      </c>
      <c r="O50" s="160" t="s">
        <v>1418</v>
      </c>
      <c r="P50" s="160" t="s">
        <v>1418</v>
      </c>
      <c r="Q50" s="160" t="s">
        <v>1418</v>
      </c>
      <c r="R50" s="160" t="s">
        <v>1524</v>
      </c>
      <c r="S50" s="160" t="s">
        <v>1525</v>
      </c>
      <c r="T50" s="160" t="s">
        <v>1526</v>
      </c>
      <c r="U50" s="160" t="s">
        <v>1418</v>
      </c>
      <c r="V50" s="160" t="s">
        <v>1418</v>
      </c>
    </row>
    <row r="51" spans="1:22" x14ac:dyDescent="0.25">
      <c r="A51" s="160" t="s">
        <v>1519</v>
      </c>
      <c r="B51" s="161" t="s">
        <v>1422</v>
      </c>
      <c r="C51" s="160">
        <v>5</v>
      </c>
      <c r="D51" s="160" t="s">
        <v>1443</v>
      </c>
      <c r="E51" s="160" t="s">
        <v>1418</v>
      </c>
      <c r="F51" s="160" t="s">
        <v>1418</v>
      </c>
      <c r="G51" s="161" t="s">
        <v>1527</v>
      </c>
      <c r="H51" s="161" t="s">
        <v>1453</v>
      </c>
      <c r="I51" s="161" t="s">
        <v>1528</v>
      </c>
      <c r="J51" s="161" t="s">
        <v>1529</v>
      </c>
      <c r="K51" s="161" t="s">
        <v>1456</v>
      </c>
      <c r="L51" s="161" t="s">
        <v>1530</v>
      </c>
      <c r="M51" s="160" t="s">
        <v>1531</v>
      </c>
      <c r="N51" s="160" t="s">
        <v>1532</v>
      </c>
      <c r="O51" s="160" t="s">
        <v>1418</v>
      </c>
      <c r="P51" s="160" t="s">
        <v>1418</v>
      </c>
      <c r="Q51" s="160" t="s">
        <v>1418</v>
      </c>
      <c r="R51" s="160" t="s">
        <v>1524</v>
      </c>
      <c r="S51" s="160" t="s">
        <v>1525</v>
      </c>
      <c r="T51" s="160" t="s">
        <v>1526</v>
      </c>
      <c r="U51" s="161" t="s">
        <v>1533</v>
      </c>
      <c r="V51" s="161" t="s">
        <v>1534</v>
      </c>
    </row>
    <row r="52" spans="1:22" ht="25.5" x14ac:dyDescent="0.25">
      <c r="A52" s="160" t="s">
        <v>1519</v>
      </c>
      <c r="B52" s="161" t="s">
        <v>1422</v>
      </c>
      <c r="C52" s="160">
        <v>5</v>
      </c>
      <c r="D52" s="165" t="s">
        <v>1535</v>
      </c>
      <c r="E52" s="160" t="s">
        <v>1418</v>
      </c>
      <c r="F52" s="160" t="s">
        <v>1418</v>
      </c>
      <c r="G52" s="161" t="s">
        <v>1536</v>
      </c>
      <c r="H52" s="161" t="s">
        <v>1453</v>
      </c>
      <c r="I52" s="161" t="s">
        <v>1454</v>
      </c>
      <c r="J52" s="161" t="s">
        <v>1537</v>
      </c>
      <c r="K52" s="161" t="s">
        <v>1456</v>
      </c>
      <c r="L52" s="161" t="s">
        <v>1538</v>
      </c>
      <c r="M52" s="160" t="s">
        <v>1539</v>
      </c>
      <c r="N52" s="160" t="s">
        <v>1540</v>
      </c>
      <c r="O52" s="160" t="s">
        <v>1418</v>
      </c>
      <c r="P52" s="161" t="s">
        <v>1541</v>
      </c>
      <c r="Q52" s="160" t="s">
        <v>1542</v>
      </c>
      <c r="R52" s="160" t="s">
        <v>1543</v>
      </c>
      <c r="S52" s="160" t="s">
        <v>1544</v>
      </c>
      <c r="T52" s="160" t="s">
        <v>1545</v>
      </c>
      <c r="U52" s="161" t="s">
        <v>1546</v>
      </c>
      <c r="V52" s="160" t="s">
        <v>1418</v>
      </c>
    </row>
    <row r="53" spans="1:22" ht="25.5" x14ac:dyDescent="0.25">
      <c r="A53" s="160" t="s">
        <v>1519</v>
      </c>
      <c r="B53" s="161" t="s">
        <v>1422</v>
      </c>
      <c r="C53" s="160">
        <v>5</v>
      </c>
      <c r="D53" s="165" t="s">
        <v>1535</v>
      </c>
      <c r="E53" s="160" t="s">
        <v>1418</v>
      </c>
      <c r="F53" s="160" t="s">
        <v>1418</v>
      </c>
      <c r="G53" s="161" t="s">
        <v>1547</v>
      </c>
      <c r="H53" s="161" t="s">
        <v>1453</v>
      </c>
      <c r="I53" s="161" t="s">
        <v>1454</v>
      </c>
      <c r="J53" s="161" t="s">
        <v>1537</v>
      </c>
      <c r="K53" s="161" t="s">
        <v>1456</v>
      </c>
      <c r="L53" s="161" t="s">
        <v>1538</v>
      </c>
      <c r="M53" s="160" t="s">
        <v>1548</v>
      </c>
      <c r="N53" s="160" t="s">
        <v>1549</v>
      </c>
      <c r="O53" s="160" t="s">
        <v>1418</v>
      </c>
      <c r="P53" s="161" t="s">
        <v>1541</v>
      </c>
      <c r="Q53" s="160" t="s">
        <v>1542</v>
      </c>
      <c r="R53" s="160" t="s">
        <v>1543</v>
      </c>
      <c r="S53" s="160" t="s">
        <v>1544</v>
      </c>
      <c r="T53" s="160" t="s">
        <v>1545</v>
      </c>
      <c r="U53" s="161" t="s">
        <v>1546</v>
      </c>
      <c r="V53" s="160" t="s">
        <v>1418</v>
      </c>
    </row>
    <row r="54" spans="1:22" ht="25.5" x14ac:dyDescent="0.25">
      <c r="A54" s="160" t="s">
        <v>1519</v>
      </c>
      <c r="B54" s="161" t="s">
        <v>1422</v>
      </c>
      <c r="C54" s="160">
        <v>5</v>
      </c>
      <c r="D54" s="165" t="s">
        <v>1550</v>
      </c>
      <c r="E54" s="160" t="s">
        <v>1418</v>
      </c>
      <c r="F54" s="160" t="s">
        <v>1418</v>
      </c>
      <c r="G54" s="161" t="s">
        <v>1551</v>
      </c>
      <c r="H54" s="161" t="s">
        <v>1453</v>
      </c>
      <c r="I54" s="161" t="s">
        <v>1454</v>
      </c>
      <c r="J54" s="161" t="s">
        <v>1537</v>
      </c>
      <c r="K54" s="161" t="s">
        <v>1456</v>
      </c>
      <c r="L54" s="161" t="s">
        <v>1538</v>
      </c>
      <c r="M54" s="160" t="s">
        <v>1552</v>
      </c>
      <c r="N54" s="160" t="s">
        <v>1553</v>
      </c>
      <c r="O54" s="160" t="s">
        <v>1418</v>
      </c>
      <c r="P54" s="161" t="s">
        <v>1541</v>
      </c>
      <c r="Q54" s="160" t="s">
        <v>1542</v>
      </c>
      <c r="R54" s="160" t="s">
        <v>1543</v>
      </c>
      <c r="S54" s="160" t="s">
        <v>1544</v>
      </c>
      <c r="T54" s="160" t="s">
        <v>1545</v>
      </c>
      <c r="U54" s="161" t="s">
        <v>1546</v>
      </c>
      <c r="V54" s="160" t="s">
        <v>1418</v>
      </c>
    </row>
    <row r="55" spans="1:22" ht="25.5" x14ac:dyDescent="0.25">
      <c r="A55" s="160" t="s">
        <v>1519</v>
      </c>
      <c r="B55" s="161" t="s">
        <v>1422</v>
      </c>
      <c r="C55" s="160">
        <v>5</v>
      </c>
      <c r="D55" s="165" t="s">
        <v>1550</v>
      </c>
      <c r="E55" s="160" t="s">
        <v>1418</v>
      </c>
      <c r="F55" s="160" t="s">
        <v>1418</v>
      </c>
      <c r="G55" s="161" t="s">
        <v>1554</v>
      </c>
      <c r="H55" s="161" t="s">
        <v>1453</v>
      </c>
      <c r="I55" s="161" t="s">
        <v>1454</v>
      </c>
      <c r="J55" s="161" t="s">
        <v>1537</v>
      </c>
      <c r="K55" s="161" t="s">
        <v>1456</v>
      </c>
      <c r="L55" s="161" t="s">
        <v>1538</v>
      </c>
      <c r="M55" s="160" t="s">
        <v>1555</v>
      </c>
      <c r="N55" s="160" t="s">
        <v>1556</v>
      </c>
      <c r="O55" s="160" t="s">
        <v>1418</v>
      </c>
      <c r="P55" s="161" t="s">
        <v>1541</v>
      </c>
      <c r="Q55" s="160" t="s">
        <v>1542</v>
      </c>
      <c r="R55" s="160" t="s">
        <v>1543</v>
      </c>
      <c r="S55" s="160" t="s">
        <v>1544</v>
      </c>
      <c r="T55" s="160" t="s">
        <v>1545</v>
      </c>
      <c r="U55" s="161" t="s">
        <v>1546</v>
      </c>
      <c r="V55" s="160" t="s">
        <v>1418</v>
      </c>
    </row>
    <row r="56" spans="1:22" ht="38.25" x14ac:dyDescent="0.25">
      <c r="A56" s="160" t="s">
        <v>1519</v>
      </c>
      <c r="B56" s="161" t="s">
        <v>1422</v>
      </c>
      <c r="C56" s="160">
        <v>13</v>
      </c>
      <c r="D56" s="165" t="s">
        <v>1557</v>
      </c>
      <c r="E56" s="160" t="s">
        <v>1418</v>
      </c>
      <c r="F56" s="160" t="s">
        <v>1418</v>
      </c>
      <c r="G56" s="161" t="s">
        <v>1558</v>
      </c>
      <c r="H56" s="161" t="s">
        <v>1453</v>
      </c>
      <c r="I56" s="161" t="s">
        <v>1454</v>
      </c>
      <c r="J56" s="161" t="s">
        <v>1537</v>
      </c>
      <c r="K56" s="161" t="s">
        <v>1456</v>
      </c>
      <c r="L56" s="161" t="s">
        <v>1538</v>
      </c>
      <c r="M56" s="160" t="s">
        <v>1559</v>
      </c>
      <c r="N56" s="160" t="s">
        <v>1560</v>
      </c>
      <c r="O56" s="160" t="s">
        <v>1418</v>
      </c>
      <c r="P56" s="161" t="s">
        <v>1541</v>
      </c>
      <c r="Q56" s="160" t="s">
        <v>1542</v>
      </c>
      <c r="R56" s="160" t="s">
        <v>1543</v>
      </c>
      <c r="S56" s="160" t="s">
        <v>1544</v>
      </c>
      <c r="T56" s="160" t="s">
        <v>1545</v>
      </c>
      <c r="U56" s="161" t="s">
        <v>1546</v>
      </c>
      <c r="V56" s="160" t="s">
        <v>1418</v>
      </c>
    </row>
    <row r="57" spans="1:22" x14ac:dyDescent="0.25">
      <c r="A57" s="160" t="s">
        <v>1519</v>
      </c>
      <c r="B57" s="161" t="s">
        <v>1422</v>
      </c>
      <c r="C57" s="160">
        <v>5</v>
      </c>
      <c r="D57" s="160" t="s">
        <v>1561</v>
      </c>
      <c r="E57" s="160" t="s">
        <v>1418</v>
      </c>
      <c r="F57" s="160" t="s">
        <v>1418</v>
      </c>
      <c r="G57" s="161" t="s">
        <v>1562</v>
      </c>
      <c r="H57" s="161" t="s">
        <v>1453</v>
      </c>
      <c r="I57" s="161" t="s">
        <v>1454</v>
      </c>
      <c r="J57" s="161" t="s">
        <v>1455</v>
      </c>
      <c r="K57" s="161" t="s">
        <v>1456</v>
      </c>
      <c r="L57" s="161" t="s">
        <v>1563</v>
      </c>
      <c r="M57" s="160" t="s">
        <v>1564</v>
      </c>
      <c r="N57" s="160" t="s">
        <v>1565</v>
      </c>
      <c r="O57" s="161" t="s">
        <v>1457</v>
      </c>
      <c r="P57" s="161" t="s">
        <v>1458</v>
      </c>
      <c r="Q57" s="160" t="s">
        <v>1459</v>
      </c>
      <c r="R57" s="160" t="s">
        <v>1460</v>
      </c>
      <c r="S57" s="160" t="s">
        <v>1566</v>
      </c>
      <c r="T57" s="160" t="s">
        <v>1567</v>
      </c>
      <c r="U57" s="161" t="s">
        <v>1462</v>
      </c>
      <c r="V57" s="160" t="s">
        <v>1418</v>
      </c>
    </row>
    <row r="58" spans="1:22" x14ac:dyDescent="0.25">
      <c r="A58" s="160" t="s">
        <v>1519</v>
      </c>
      <c r="B58" s="161" t="s">
        <v>1422</v>
      </c>
      <c r="C58" s="160">
        <v>5</v>
      </c>
      <c r="D58" s="160" t="s">
        <v>1561</v>
      </c>
      <c r="E58" s="160" t="s">
        <v>1418</v>
      </c>
      <c r="F58" s="160" t="s">
        <v>1418</v>
      </c>
      <c r="G58" s="161" t="s">
        <v>1568</v>
      </c>
      <c r="H58" s="161" t="s">
        <v>1453</v>
      </c>
      <c r="I58" s="161" t="s">
        <v>1454</v>
      </c>
      <c r="J58" s="161" t="s">
        <v>1455</v>
      </c>
      <c r="K58" s="161" t="s">
        <v>1456</v>
      </c>
      <c r="L58" s="161" t="s">
        <v>1569</v>
      </c>
      <c r="M58" s="160" t="s">
        <v>1570</v>
      </c>
      <c r="N58" s="160" t="s">
        <v>1571</v>
      </c>
      <c r="O58" s="161" t="s">
        <v>1457</v>
      </c>
      <c r="P58" s="161" t="s">
        <v>1458</v>
      </c>
      <c r="Q58" s="160" t="s">
        <v>1459</v>
      </c>
      <c r="R58" s="160" t="s">
        <v>1543</v>
      </c>
      <c r="S58" s="160" t="s">
        <v>1572</v>
      </c>
      <c r="T58" s="160" t="s">
        <v>1567</v>
      </c>
      <c r="U58" s="161" t="s">
        <v>1462</v>
      </c>
      <c r="V58" s="160" t="s">
        <v>1418</v>
      </c>
    </row>
    <row r="59" spans="1:22" x14ac:dyDescent="0.25">
      <c r="A59" s="160" t="s">
        <v>1519</v>
      </c>
      <c r="B59" s="161" t="s">
        <v>1422</v>
      </c>
      <c r="C59" s="160">
        <v>13</v>
      </c>
      <c r="D59" s="160" t="s">
        <v>1483</v>
      </c>
      <c r="E59" s="160" t="s">
        <v>1418</v>
      </c>
      <c r="F59" s="160" t="s">
        <v>1418</v>
      </c>
      <c r="G59" s="161" t="s">
        <v>1573</v>
      </c>
      <c r="H59" s="161" t="s">
        <v>1453</v>
      </c>
      <c r="I59" s="161" t="s">
        <v>1454</v>
      </c>
      <c r="J59" s="161" t="s">
        <v>1537</v>
      </c>
      <c r="K59" s="161" t="s">
        <v>1456</v>
      </c>
      <c r="L59" s="161" t="s">
        <v>1574</v>
      </c>
      <c r="M59" s="160" t="s">
        <v>1575</v>
      </c>
      <c r="N59" s="160" t="s">
        <v>1576</v>
      </c>
      <c r="O59" s="160" t="s">
        <v>1418</v>
      </c>
      <c r="P59" s="161" t="s">
        <v>1541</v>
      </c>
      <c r="Q59" s="160" t="s">
        <v>1542</v>
      </c>
      <c r="R59" s="160" t="s">
        <v>1543</v>
      </c>
      <c r="S59" s="160" t="s">
        <v>1577</v>
      </c>
      <c r="T59" s="160" t="s">
        <v>1545</v>
      </c>
      <c r="U59" s="161" t="s">
        <v>1546</v>
      </c>
      <c r="V59" s="160" t="s">
        <v>1418</v>
      </c>
    </row>
    <row r="60" spans="1:22" x14ac:dyDescent="0.25">
      <c r="A60" s="160" t="s">
        <v>1519</v>
      </c>
      <c r="B60" s="161" t="s">
        <v>1422</v>
      </c>
      <c r="C60" s="160">
        <v>13</v>
      </c>
      <c r="D60" s="160" t="s">
        <v>1483</v>
      </c>
      <c r="E60" s="160" t="s">
        <v>1418</v>
      </c>
      <c r="F60" s="160" t="s">
        <v>1418</v>
      </c>
      <c r="G60" s="161" t="s">
        <v>1578</v>
      </c>
      <c r="H60" s="161" t="s">
        <v>1453</v>
      </c>
      <c r="I60" s="161" t="s">
        <v>1454</v>
      </c>
      <c r="J60" s="161" t="s">
        <v>1537</v>
      </c>
      <c r="K60" s="161" t="s">
        <v>1456</v>
      </c>
      <c r="L60" s="161" t="s">
        <v>1574</v>
      </c>
      <c r="M60" s="160" t="s">
        <v>1579</v>
      </c>
      <c r="N60" s="160" t="s">
        <v>1580</v>
      </c>
      <c r="O60" s="160" t="s">
        <v>1418</v>
      </c>
      <c r="P60" s="161" t="s">
        <v>1541</v>
      </c>
      <c r="Q60" s="160" t="s">
        <v>1542</v>
      </c>
      <c r="R60" s="160" t="s">
        <v>1543</v>
      </c>
      <c r="S60" s="160" t="s">
        <v>1577</v>
      </c>
      <c r="T60" s="160" t="s">
        <v>1545</v>
      </c>
      <c r="U60" s="161" t="s">
        <v>1546</v>
      </c>
      <c r="V60" s="160" t="s">
        <v>1418</v>
      </c>
    </row>
    <row r="61" spans="1:22" x14ac:dyDescent="0.25">
      <c r="A61" s="160" t="s">
        <v>1519</v>
      </c>
      <c r="B61" s="161" t="s">
        <v>1422</v>
      </c>
      <c r="C61" s="160">
        <v>13</v>
      </c>
      <c r="D61" s="160" t="s">
        <v>1483</v>
      </c>
      <c r="E61" s="160" t="s">
        <v>1418</v>
      </c>
      <c r="F61" s="160" t="s">
        <v>1418</v>
      </c>
      <c r="G61" s="161" t="s">
        <v>1581</v>
      </c>
      <c r="H61" s="161" t="s">
        <v>1453</v>
      </c>
      <c r="I61" s="161" t="s">
        <v>1454</v>
      </c>
      <c r="J61" s="161" t="s">
        <v>1537</v>
      </c>
      <c r="K61" s="161" t="s">
        <v>1456</v>
      </c>
      <c r="L61" s="161" t="s">
        <v>1574</v>
      </c>
      <c r="M61" s="160" t="s">
        <v>1582</v>
      </c>
      <c r="N61" s="160" t="s">
        <v>1583</v>
      </c>
      <c r="O61" s="160" t="s">
        <v>1418</v>
      </c>
      <c r="P61" s="161" t="s">
        <v>1541</v>
      </c>
      <c r="Q61" s="160" t="s">
        <v>1542</v>
      </c>
      <c r="R61" s="160" t="s">
        <v>1543</v>
      </c>
      <c r="S61" s="160" t="s">
        <v>1577</v>
      </c>
      <c r="T61" s="160" t="s">
        <v>1545</v>
      </c>
      <c r="U61" s="161" t="s">
        <v>1546</v>
      </c>
      <c r="V61" s="160" t="s">
        <v>1418</v>
      </c>
    </row>
    <row r="62" spans="1:22" x14ac:dyDescent="0.25">
      <c r="A62" s="160" t="s">
        <v>1519</v>
      </c>
      <c r="B62" s="161" t="s">
        <v>1422</v>
      </c>
      <c r="C62" s="160">
        <v>13</v>
      </c>
      <c r="D62" s="160" t="s">
        <v>1483</v>
      </c>
      <c r="E62" s="160" t="s">
        <v>1418</v>
      </c>
      <c r="F62" s="160" t="s">
        <v>1418</v>
      </c>
      <c r="G62" s="161" t="s">
        <v>1584</v>
      </c>
      <c r="H62" s="161" t="s">
        <v>1453</v>
      </c>
      <c r="I62" s="161" t="s">
        <v>1454</v>
      </c>
      <c r="J62" s="161" t="s">
        <v>1537</v>
      </c>
      <c r="K62" s="161" t="s">
        <v>1456</v>
      </c>
      <c r="L62" s="161" t="s">
        <v>1574</v>
      </c>
      <c r="M62" s="160" t="s">
        <v>1585</v>
      </c>
      <c r="N62" s="160" t="s">
        <v>1586</v>
      </c>
      <c r="O62" s="160" t="s">
        <v>1418</v>
      </c>
      <c r="P62" s="161" t="s">
        <v>1541</v>
      </c>
      <c r="Q62" s="160" t="s">
        <v>1542</v>
      </c>
      <c r="R62" s="160" t="s">
        <v>1543</v>
      </c>
      <c r="S62" s="160" t="s">
        <v>1577</v>
      </c>
      <c r="T62" s="160" t="s">
        <v>1545</v>
      </c>
      <c r="U62" s="161" t="s">
        <v>1546</v>
      </c>
      <c r="V62" s="160" t="s">
        <v>1418</v>
      </c>
    </row>
    <row r="63" spans="1:22" x14ac:dyDescent="0.25">
      <c r="A63" s="160" t="s">
        <v>1519</v>
      </c>
      <c r="B63" s="161" t="s">
        <v>1422</v>
      </c>
      <c r="C63" s="160">
        <v>13</v>
      </c>
      <c r="D63" s="160" t="s">
        <v>1587</v>
      </c>
      <c r="E63" s="160" t="s">
        <v>1418</v>
      </c>
      <c r="F63" s="160" t="s">
        <v>1418</v>
      </c>
      <c r="G63" s="161" t="s">
        <v>1588</v>
      </c>
      <c r="H63" s="161" t="s">
        <v>1453</v>
      </c>
      <c r="I63" s="161" t="s">
        <v>1454</v>
      </c>
      <c r="J63" s="161" t="s">
        <v>1537</v>
      </c>
      <c r="K63" s="161" t="s">
        <v>1456</v>
      </c>
      <c r="L63" s="161" t="s">
        <v>1574</v>
      </c>
      <c r="M63" s="160" t="s">
        <v>1589</v>
      </c>
      <c r="N63" s="160" t="s">
        <v>1590</v>
      </c>
      <c r="O63" s="160" t="s">
        <v>1418</v>
      </c>
      <c r="P63" s="161" t="s">
        <v>1541</v>
      </c>
      <c r="Q63" s="160" t="s">
        <v>1542</v>
      </c>
      <c r="R63" s="160" t="s">
        <v>1543</v>
      </c>
      <c r="S63" s="160" t="s">
        <v>1577</v>
      </c>
      <c r="T63" s="160" t="s">
        <v>1545</v>
      </c>
      <c r="U63" s="161" t="s">
        <v>1546</v>
      </c>
      <c r="V63" s="160" t="s">
        <v>1418</v>
      </c>
    </row>
    <row r="64" spans="1:22" x14ac:dyDescent="0.25">
      <c r="A64" s="160" t="s">
        <v>1519</v>
      </c>
      <c r="B64" s="161" t="s">
        <v>1422</v>
      </c>
      <c r="C64" s="160">
        <v>1</v>
      </c>
      <c r="D64" s="160" t="s">
        <v>1587</v>
      </c>
      <c r="E64" s="160" t="s">
        <v>1418</v>
      </c>
      <c r="F64" s="160" t="s">
        <v>1418</v>
      </c>
      <c r="G64" s="161" t="s">
        <v>1591</v>
      </c>
      <c r="H64" s="161" t="s">
        <v>1453</v>
      </c>
      <c r="I64" s="161" t="s">
        <v>1454</v>
      </c>
      <c r="J64" s="161" t="s">
        <v>1537</v>
      </c>
      <c r="K64" s="161" t="s">
        <v>1456</v>
      </c>
      <c r="L64" s="161" t="s">
        <v>1574</v>
      </c>
      <c r="M64" s="160" t="s">
        <v>1592</v>
      </c>
      <c r="N64" s="160" t="s">
        <v>1593</v>
      </c>
      <c r="O64" s="160" t="s">
        <v>1418</v>
      </c>
      <c r="P64" s="161" t="s">
        <v>1541</v>
      </c>
      <c r="Q64" s="160" t="s">
        <v>1542</v>
      </c>
      <c r="R64" s="160" t="s">
        <v>1543</v>
      </c>
      <c r="S64" s="160" t="s">
        <v>1577</v>
      </c>
      <c r="T64" s="160" t="s">
        <v>1545</v>
      </c>
      <c r="U64" s="161" t="s">
        <v>1546</v>
      </c>
      <c r="V64" s="160" t="s">
        <v>1418</v>
      </c>
    </row>
    <row r="65" spans="1:22" x14ac:dyDescent="0.25">
      <c r="A65" s="160" t="s">
        <v>1519</v>
      </c>
      <c r="B65" s="161" t="s">
        <v>1422</v>
      </c>
      <c r="C65" s="160">
        <v>1</v>
      </c>
      <c r="D65" s="160" t="s">
        <v>1520</v>
      </c>
      <c r="E65" s="160" t="s">
        <v>1418</v>
      </c>
      <c r="F65" s="160" t="s">
        <v>1418</v>
      </c>
      <c r="G65" s="161" t="s">
        <v>1554</v>
      </c>
      <c r="H65" s="160" t="s">
        <v>1418</v>
      </c>
      <c r="I65" s="160" t="s">
        <v>1418</v>
      </c>
      <c r="J65" s="160" t="s">
        <v>1418</v>
      </c>
      <c r="K65" s="160" t="s">
        <v>1418</v>
      </c>
      <c r="L65" s="160">
        <v>6511330</v>
      </c>
      <c r="M65" s="160" t="s">
        <v>1594</v>
      </c>
      <c r="N65" s="160" t="s">
        <v>1595</v>
      </c>
      <c r="O65" s="160" t="s">
        <v>1418</v>
      </c>
      <c r="P65" s="160" t="s">
        <v>1418</v>
      </c>
      <c r="Q65" s="160" t="s">
        <v>1418</v>
      </c>
      <c r="R65" s="160" t="s">
        <v>1543</v>
      </c>
      <c r="S65" s="160" t="s">
        <v>1577</v>
      </c>
      <c r="T65" s="160" t="s">
        <v>1545</v>
      </c>
      <c r="U65" s="160" t="s">
        <v>1418</v>
      </c>
      <c r="V65" s="160" t="s">
        <v>1418</v>
      </c>
    </row>
    <row r="66" spans="1:22" x14ac:dyDescent="0.25">
      <c r="A66" s="160" t="s">
        <v>1519</v>
      </c>
      <c r="B66" s="161" t="s">
        <v>1422</v>
      </c>
      <c r="C66" s="160">
        <v>1</v>
      </c>
      <c r="D66" s="160" t="s">
        <v>1587</v>
      </c>
      <c r="E66" s="160" t="s">
        <v>1418</v>
      </c>
      <c r="F66" s="160" t="s">
        <v>1418</v>
      </c>
      <c r="G66" s="161" t="s">
        <v>1596</v>
      </c>
      <c r="H66" s="161" t="s">
        <v>1453</v>
      </c>
      <c r="I66" s="161" t="s">
        <v>1454</v>
      </c>
      <c r="J66" s="161" t="s">
        <v>1537</v>
      </c>
      <c r="K66" s="161" t="s">
        <v>1456</v>
      </c>
      <c r="L66" s="161" t="s">
        <v>1574</v>
      </c>
      <c r="M66" s="160" t="s">
        <v>1597</v>
      </c>
      <c r="N66" s="160" t="s">
        <v>1598</v>
      </c>
      <c r="O66" s="160" t="s">
        <v>1418</v>
      </c>
      <c r="P66" s="161" t="s">
        <v>1541</v>
      </c>
      <c r="Q66" s="160" t="s">
        <v>1542</v>
      </c>
      <c r="R66" s="160" t="s">
        <v>1543</v>
      </c>
      <c r="S66" s="160" t="s">
        <v>1577</v>
      </c>
      <c r="T66" s="160" t="s">
        <v>1545</v>
      </c>
      <c r="U66" s="161" t="s">
        <v>1546</v>
      </c>
      <c r="V66" s="160" t="s">
        <v>1418</v>
      </c>
    </row>
    <row r="67" spans="1:22" x14ac:dyDescent="0.25">
      <c r="A67" s="160" t="s">
        <v>1519</v>
      </c>
      <c r="B67" s="161" t="s">
        <v>1422</v>
      </c>
      <c r="C67" s="160">
        <v>1</v>
      </c>
      <c r="D67" s="160" t="s">
        <v>1587</v>
      </c>
      <c r="E67" s="160" t="s">
        <v>1418</v>
      </c>
      <c r="F67" s="160" t="s">
        <v>1418</v>
      </c>
      <c r="G67" s="161" t="s">
        <v>1599</v>
      </c>
      <c r="H67" s="161" t="s">
        <v>1453</v>
      </c>
      <c r="I67" s="161" t="s">
        <v>1454</v>
      </c>
      <c r="J67" s="161" t="s">
        <v>1537</v>
      </c>
      <c r="K67" s="161" t="s">
        <v>1456</v>
      </c>
      <c r="L67" s="161" t="s">
        <v>1574</v>
      </c>
      <c r="M67" s="160" t="s">
        <v>1600</v>
      </c>
      <c r="N67" s="160" t="s">
        <v>1601</v>
      </c>
      <c r="O67" s="160" t="s">
        <v>1418</v>
      </c>
      <c r="P67" s="161" t="s">
        <v>1541</v>
      </c>
      <c r="Q67" s="160" t="s">
        <v>1542</v>
      </c>
      <c r="R67" s="160" t="s">
        <v>1543</v>
      </c>
      <c r="S67" s="160" t="s">
        <v>1577</v>
      </c>
      <c r="T67" s="160" t="s">
        <v>1545</v>
      </c>
      <c r="U67" s="161" t="s">
        <v>1546</v>
      </c>
      <c r="V67" s="160" t="s">
        <v>1418</v>
      </c>
    </row>
    <row r="68" spans="1:22" x14ac:dyDescent="0.25">
      <c r="A68" s="160" t="s">
        <v>1519</v>
      </c>
      <c r="B68" s="161" t="s">
        <v>1422</v>
      </c>
      <c r="C68" s="160">
        <v>1</v>
      </c>
      <c r="D68" s="160" t="s">
        <v>1587</v>
      </c>
      <c r="E68" s="160" t="s">
        <v>1418</v>
      </c>
      <c r="F68" s="160" t="s">
        <v>1418</v>
      </c>
      <c r="G68" s="161" t="s">
        <v>1573</v>
      </c>
      <c r="H68" s="160" t="s">
        <v>1418</v>
      </c>
      <c r="I68" s="160" t="s">
        <v>1418</v>
      </c>
      <c r="J68" s="160" t="s">
        <v>1418</v>
      </c>
      <c r="K68" s="160" t="s">
        <v>1418</v>
      </c>
      <c r="L68" s="160" t="s">
        <v>1418</v>
      </c>
      <c r="M68" s="160" t="s">
        <v>1602</v>
      </c>
      <c r="N68" s="160" t="s">
        <v>1603</v>
      </c>
      <c r="O68" s="160" t="s">
        <v>1418</v>
      </c>
      <c r="P68" s="160" t="s">
        <v>1418</v>
      </c>
      <c r="Q68" s="160" t="s">
        <v>1418</v>
      </c>
      <c r="R68" s="160" t="s">
        <v>1543</v>
      </c>
      <c r="S68" s="160" t="s">
        <v>1577</v>
      </c>
      <c r="T68" s="160" t="s">
        <v>1545</v>
      </c>
      <c r="U68" s="160" t="s">
        <v>1418</v>
      </c>
      <c r="V68" s="160" t="s">
        <v>1418</v>
      </c>
    </row>
    <row r="69" spans="1:22" x14ac:dyDescent="0.25">
      <c r="A69" s="160" t="s">
        <v>1519</v>
      </c>
      <c r="B69" s="161" t="s">
        <v>1422</v>
      </c>
      <c r="C69" s="160">
        <v>1</v>
      </c>
      <c r="D69" s="160" t="s">
        <v>1520</v>
      </c>
      <c r="E69" s="160" t="s">
        <v>1418</v>
      </c>
      <c r="F69" s="160" t="s">
        <v>1418</v>
      </c>
      <c r="G69" s="161" t="s">
        <v>1604</v>
      </c>
      <c r="H69" s="161" t="s">
        <v>1453</v>
      </c>
      <c r="I69" s="161" t="s">
        <v>1454</v>
      </c>
      <c r="J69" s="161" t="s">
        <v>1537</v>
      </c>
      <c r="K69" s="161" t="s">
        <v>1456</v>
      </c>
      <c r="L69" s="161" t="s">
        <v>1605</v>
      </c>
      <c r="M69" s="160" t="s">
        <v>1606</v>
      </c>
      <c r="N69" s="160" t="s">
        <v>1607</v>
      </c>
      <c r="O69" s="160" t="s">
        <v>1418</v>
      </c>
      <c r="P69" s="161" t="s">
        <v>1541</v>
      </c>
      <c r="Q69" s="160" t="s">
        <v>1542</v>
      </c>
      <c r="R69" s="160" t="s">
        <v>1543</v>
      </c>
      <c r="S69" s="160" t="s">
        <v>1608</v>
      </c>
      <c r="T69" s="160" t="s">
        <v>1545</v>
      </c>
      <c r="U69" s="161" t="s">
        <v>1609</v>
      </c>
      <c r="V69" s="160" t="s">
        <v>1418</v>
      </c>
    </row>
    <row r="70" spans="1:22" x14ac:dyDescent="0.25">
      <c r="A70" s="160" t="s">
        <v>1519</v>
      </c>
      <c r="B70" s="161" t="s">
        <v>1422</v>
      </c>
      <c r="C70" s="160">
        <v>1</v>
      </c>
      <c r="D70" s="160" t="s">
        <v>1520</v>
      </c>
      <c r="E70" s="160" t="s">
        <v>1418</v>
      </c>
      <c r="F70" s="160" t="s">
        <v>1418</v>
      </c>
      <c r="G70" s="161" t="s">
        <v>1610</v>
      </c>
      <c r="H70" s="160" t="s">
        <v>1418</v>
      </c>
      <c r="I70" s="160" t="s">
        <v>1418</v>
      </c>
      <c r="J70" s="160" t="s">
        <v>1418</v>
      </c>
      <c r="K70" s="160" t="s">
        <v>1418</v>
      </c>
      <c r="L70" s="160" t="s">
        <v>1418</v>
      </c>
      <c r="M70" s="160" t="s">
        <v>1611</v>
      </c>
      <c r="N70" s="160" t="s">
        <v>1612</v>
      </c>
      <c r="O70" s="160" t="s">
        <v>1418</v>
      </c>
      <c r="P70" s="160" t="s">
        <v>1418</v>
      </c>
      <c r="Q70" s="160" t="s">
        <v>1418</v>
      </c>
      <c r="R70" s="160" t="s">
        <v>1543</v>
      </c>
      <c r="S70" s="160" t="s">
        <v>1608</v>
      </c>
      <c r="T70" s="160" t="s">
        <v>1545</v>
      </c>
      <c r="U70" s="160" t="s">
        <v>1418</v>
      </c>
      <c r="V70" s="160" t="s">
        <v>1418</v>
      </c>
    </row>
    <row r="71" spans="1:22" x14ac:dyDescent="0.25">
      <c r="A71" s="160" t="s">
        <v>1519</v>
      </c>
      <c r="B71" s="161" t="s">
        <v>1422</v>
      </c>
      <c r="C71" s="160">
        <v>1</v>
      </c>
      <c r="D71" s="160" t="s">
        <v>1520</v>
      </c>
      <c r="E71" s="160" t="s">
        <v>1418</v>
      </c>
      <c r="F71" s="160" t="s">
        <v>1418</v>
      </c>
      <c r="G71" s="161" t="s">
        <v>1613</v>
      </c>
      <c r="H71" s="161" t="s">
        <v>1453</v>
      </c>
      <c r="I71" s="161" t="s">
        <v>1454</v>
      </c>
      <c r="J71" s="161" t="s">
        <v>1537</v>
      </c>
      <c r="K71" s="161" t="s">
        <v>1456</v>
      </c>
      <c r="L71" s="161" t="s">
        <v>1605</v>
      </c>
      <c r="M71" s="160" t="s">
        <v>1614</v>
      </c>
      <c r="N71" s="160" t="s">
        <v>1615</v>
      </c>
      <c r="O71" s="160" t="s">
        <v>1418</v>
      </c>
      <c r="P71" s="161" t="s">
        <v>1541</v>
      </c>
      <c r="Q71" s="160" t="s">
        <v>1542</v>
      </c>
      <c r="R71" s="160" t="s">
        <v>1543</v>
      </c>
      <c r="S71" s="160" t="s">
        <v>1608</v>
      </c>
      <c r="T71" s="160" t="s">
        <v>1545</v>
      </c>
      <c r="U71" s="161" t="s">
        <v>1609</v>
      </c>
      <c r="V71" s="160" t="s">
        <v>1418</v>
      </c>
    </row>
    <row r="72" spans="1:22" x14ac:dyDescent="0.25">
      <c r="A72" s="160" t="s">
        <v>1519</v>
      </c>
      <c r="B72" s="161" t="s">
        <v>1422</v>
      </c>
      <c r="C72" s="160">
        <v>1</v>
      </c>
      <c r="D72" s="160" t="s">
        <v>1520</v>
      </c>
      <c r="E72" s="160" t="s">
        <v>1418</v>
      </c>
      <c r="F72" s="160" t="s">
        <v>1418</v>
      </c>
      <c r="G72" s="161" t="s">
        <v>1616</v>
      </c>
      <c r="H72" s="161" t="s">
        <v>1453</v>
      </c>
      <c r="I72" s="161" t="s">
        <v>1454</v>
      </c>
      <c r="J72" s="161" t="s">
        <v>1537</v>
      </c>
      <c r="K72" s="161" t="s">
        <v>1456</v>
      </c>
      <c r="L72" s="161" t="s">
        <v>1605</v>
      </c>
      <c r="M72" s="160" t="s">
        <v>1617</v>
      </c>
      <c r="N72" s="160" t="s">
        <v>1618</v>
      </c>
      <c r="O72" s="160" t="s">
        <v>1418</v>
      </c>
      <c r="P72" s="161" t="s">
        <v>1541</v>
      </c>
      <c r="Q72" s="160" t="s">
        <v>1542</v>
      </c>
      <c r="R72" s="160" t="s">
        <v>1543</v>
      </c>
      <c r="S72" s="160" t="s">
        <v>1608</v>
      </c>
      <c r="T72" s="160" t="s">
        <v>1545</v>
      </c>
      <c r="U72" s="161" t="s">
        <v>1609</v>
      </c>
      <c r="V72" s="160" t="s">
        <v>1418</v>
      </c>
    </row>
    <row r="73" spans="1:22" x14ac:dyDescent="0.25">
      <c r="A73" s="160" t="s">
        <v>1519</v>
      </c>
      <c r="B73" s="161" t="s">
        <v>1422</v>
      </c>
      <c r="C73" s="160">
        <v>1</v>
      </c>
      <c r="D73" s="160" t="s">
        <v>1443</v>
      </c>
      <c r="E73" s="160" t="s">
        <v>1418</v>
      </c>
      <c r="F73" s="160" t="s">
        <v>1418</v>
      </c>
      <c r="G73" s="161" t="s">
        <v>1619</v>
      </c>
      <c r="H73" s="160" t="s">
        <v>1418</v>
      </c>
      <c r="I73" s="160" t="s">
        <v>1418</v>
      </c>
      <c r="J73" s="160" t="s">
        <v>1418</v>
      </c>
      <c r="K73" s="160" t="s">
        <v>1418</v>
      </c>
      <c r="L73" s="160" t="s">
        <v>1418</v>
      </c>
      <c r="M73" s="160" t="s">
        <v>1620</v>
      </c>
      <c r="N73" s="160" t="s">
        <v>1621</v>
      </c>
      <c r="O73" s="160" t="s">
        <v>1418</v>
      </c>
      <c r="P73" s="160" t="s">
        <v>1418</v>
      </c>
      <c r="Q73" s="160" t="s">
        <v>1418</v>
      </c>
      <c r="R73" s="160" t="s">
        <v>1622</v>
      </c>
      <c r="S73" s="160" t="s">
        <v>1623</v>
      </c>
      <c r="T73" s="160" t="s">
        <v>1526</v>
      </c>
      <c r="U73" s="160" t="s">
        <v>1418</v>
      </c>
      <c r="V73" s="160" t="s">
        <v>1418</v>
      </c>
    </row>
    <row r="74" spans="1:22" x14ac:dyDescent="0.25">
      <c r="A74" s="160" t="s">
        <v>1519</v>
      </c>
      <c r="B74" s="161" t="s">
        <v>1422</v>
      </c>
      <c r="C74" s="160">
        <v>1</v>
      </c>
      <c r="D74" s="160" t="s">
        <v>1443</v>
      </c>
      <c r="E74" s="160" t="s">
        <v>1418</v>
      </c>
      <c r="F74" s="160" t="s">
        <v>1418</v>
      </c>
      <c r="G74" s="161" t="s">
        <v>1624</v>
      </c>
      <c r="H74" s="160" t="s">
        <v>1418</v>
      </c>
      <c r="I74" s="160" t="s">
        <v>1418</v>
      </c>
      <c r="J74" s="160" t="s">
        <v>1418</v>
      </c>
      <c r="K74" s="160" t="s">
        <v>1418</v>
      </c>
      <c r="L74" s="160" t="s">
        <v>1418</v>
      </c>
      <c r="M74" s="160" t="s">
        <v>1625</v>
      </c>
      <c r="N74" s="160" t="s">
        <v>1626</v>
      </c>
      <c r="O74" s="160" t="s">
        <v>1418</v>
      </c>
      <c r="P74" s="160" t="s">
        <v>1418</v>
      </c>
      <c r="Q74" s="160" t="s">
        <v>1418</v>
      </c>
      <c r="R74" s="160" t="s">
        <v>1622</v>
      </c>
      <c r="S74" s="160" t="s">
        <v>1623</v>
      </c>
      <c r="T74" s="160" t="s">
        <v>1526</v>
      </c>
      <c r="U74" s="160" t="s">
        <v>1418</v>
      </c>
      <c r="V74" s="160" t="s">
        <v>1418</v>
      </c>
    </row>
    <row r="75" spans="1:22" s="164" customFormat="1" x14ac:dyDescent="0.25">
      <c r="A75" s="160" t="s">
        <v>1519</v>
      </c>
      <c r="B75" s="161" t="s">
        <v>1422</v>
      </c>
      <c r="C75" s="160">
        <v>13</v>
      </c>
      <c r="D75" s="160" t="s">
        <v>1483</v>
      </c>
      <c r="E75" s="160" t="s">
        <v>1418</v>
      </c>
      <c r="F75" s="160" t="s">
        <v>1418</v>
      </c>
      <c r="G75" s="161" t="s">
        <v>1627</v>
      </c>
      <c r="H75" s="160" t="s">
        <v>1418</v>
      </c>
      <c r="I75" s="160" t="s">
        <v>1418</v>
      </c>
      <c r="J75" s="160" t="s">
        <v>1418</v>
      </c>
      <c r="K75" s="160" t="s">
        <v>1418</v>
      </c>
      <c r="L75" s="160" t="s">
        <v>1418</v>
      </c>
      <c r="M75" s="160" t="s">
        <v>1628</v>
      </c>
      <c r="N75" s="160" t="s">
        <v>1629</v>
      </c>
      <c r="O75" s="160" t="s">
        <v>1418</v>
      </c>
      <c r="P75" s="160" t="s">
        <v>1418</v>
      </c>
      <c r="Q75" s="160" t="s">
        <v>1418</v>
      </c>
      <c r="R75" s="160" t="s">
        <v>1630</v>
      </c>
      <c r="S75" s="160" t="s">
        <v>1631</v>
      </c>
      <c r="T75" s="160" t="s">
        <v>1526</v>
      </c>
      <c r="U75" s="160" t="s">
        <v>1418</v>
      </c>
      <c r="V75" s="160" t="s">
        <v>1418</v>
      </c>
    </row>
    <row r="76" spans="1:22" x14ac:dyDescent="0.25">
      <c r="A76" s="160" t="s">
        <v>1519</v>
      </c>
      <c r="B76" s="161" t="s">
        <v>1422</v>
      </c>
      <c r="C76" s="160">
        <v>13</v>
      </c>
      <c r="D76" s="160" t="s">
        <v>1483</v>
      </c>
      <c r="E76" s="160" t="s">
        <v>1418</v>
      </c>
      <c r="F76" s="160" t="s">
        <v>1418</v>
      </c>
      <c r="G76" s="161" t="s">
        <v>1632</v>
      </c>
      <c r="H76" s="160" t="s">
        <v>1418</v>
      </c>
      <c r="I76" s="160" t="s">
        <v>1418</v>
      </c>
      <c r="J76" s="160" t="s">
        <v>1418</v>
      </c>
      <c r="K76" s="160" t="s">
        <v>1418</v>
      </c>
      <c r="L76" s="160" t="s">
        <v>1418</v>
      </c>
      <c r="M76" s="160" t="s">
        <v>1633</v>
      </c>
      <c r="N76" s="160" t="s">
        <v>1634</v>
      </c>
      <c r="O76" s="160" t="s">
        <v>1418</v>
      </c>
      <c r="P76" s="160" t="s">
        <v>1418</v>
      </c>
      <c r="Q76" s="160" t="s">
        <v>1418</v>
      </c>
      <c r="R76" s="160" t="s">
        <v>1630</v>
      </c>
      <c r="S76" s="160" t="s">
        <v>1631</v>
      </c>
      <c r="T76" s="160" t="s">
        <v>1526</v>
      </c>
      <c r="U76" s="160" t="s">
        <v>1418</v>
      </c>
      <c r="V76" s="160" t="s">
        <v>1418</v>
      </c>
    </row>
    <row r="77" spans="1:22" x14ac:dyDescent="0.25">
      <c r="A77" s="160" t="s">
        <v>1519</v>
      </c>
      <c r="B77" s="161" t="s">
        <v>1422</v>
      </c>
      <c r="C77" s="160">
        <v>13</v>
      </c>
      <c r="D77" s="160" t="s">
        <v>1483</v>
      </c>
      <c r="E77" s="160" t="s">
        <v>1418</v>
      </c>
      <c r="F77" s="160" t="s">
        <v>1418</v>
      </c>
      <c r="G77" s="161" t="s">
        <v>1635</v>
      </c>
      <c r="H77" s="160" t="s">
        <v>1418</v>
      </c>
      <c r="I77" s="160" t="s">
        <v>1418</v>
      </c>
      <c r="J77" s="160" t="s">
        <v>1418</v>
      </c>
      <c r="K77" s="160" t="s">
        <v>1418</v>
      </c>
      <c r="L77" s="160" t="s">
        <v>1418</v>
      </c>
      <c r="M77" s="160" t="s">
        <v>1636</v>
      </c>
      <c r="N77" s="160" t="s">
        <v>1637</v>
      </c>
      <c r="O77" s="160" t="s">
        <v>1418</v>
      </c>
      <c r="P77" s="160" t="s">
        <v>1418</v>
      </c>
      <c r="Q77" s="160" t="s">
        <v>1418</v>
      </c>
      <c r="R77" s="160" t="s">
        <v>1630</v>
      </c>
      <c r="S77" s="160" t="s">
        <v>1631</v>
      </c>
      <c r="T77" s="160" t="s">
        <v>1526</v>
      </c>
      <c r="U77" s="160" t="s">
        <v>1418</v>
      </c>
      <c r="V77" s="160" t="s">
        <v>1418</v>
      </c>
    </row>
    <row r="78" spans="1:22" x14ac:dyDescent="0.25">
      <c r="A78" s="160" t="s">
        <v>1519</v>
      </c>
      <c r="B78" s="161" t="s">
        <v>1422</v>
      </c>
      <c r="C78" s="160">
        <v>13</v>
      </c>
      <c r="D78" s="160" t="s">
        <v>1483</v>
      </c>
      <c r="E78" s="160" t="s">
        <v>1418</v>
      </c>
      <c r="F78" s="160" t="s">
        <v>1418</v>
      </c>
      <c r="G78" s="161" t="s">
        <v>1638</v>
      </c>
      <c r="H78" s="160" t="s">
        <v>1418</v>
      </c>
      <c r="I78" s="160" t="s">
        <v>1418</v>
      </c>
      <c r="J78" s="160" t="s">
        <v>1418</v>
      </c>
      <c r="K78" s="160" t="s">
        <v>1418</v>
      </c>
      <c r="L78" s="160" t="s">
        <v>1418</v>
      </c>
      <c r="M78" s="160" t="s">
        <v>1639</v>
      </c>
      <c r="N78" s="160" t="s">
        <v>1640</v>
      </c>
      <c r="O78" s="160" t="s">
        <v>1418</v>
      </c>
      <c r="P78" s="160" t="s">
        <v>1418</v>
      </c>
      <c r="Q78" s="160" t="s">
        <v>1418</v>
      </c>
      <c r="R78" s="160" t="s">
        <v>1630</v>
      </c>
      <c r="S78" s="160" t="s">
        <v>1631</v>
      </c>
      <c r="T78" s="160" t="s">
        <v>1526</v>
      </c>
      <c r="U78" s="160" t="s">
        <v>1418</v>
      </c>
      <c r="V78" s="160" t="s">
        <v>1418</v>
      </c>
    </row>
    <row r="79" spans="1:22" x14ac:dyDescent="0.25">
      <c r="A79" s="160" t="s">
        <v>1519</v>
      </c>
      <c r="B79" s="161" t="s">
        <v>1422</v>
      </c>
      <c r="C79" s="160">
        <v>1</v>
      </c>
      <c r="D79" s="160" t="s">
        <v>1520</v>
      </c>
      <c r="E79" s="160" t="s">
        <v>1418</v>
      </c>
      <c r="F79" s="160" t="s">
        <v>1418</v>
      </c>
      <c r="G79" s="161" t="s">
        <v>1641</v>
      </c>
      <c r="H79" s="160" t="s">
        <v>1418</v>
      </c>
      <c r="I79" s="160" t="s">
        <v>1418</v>
      </c>
      <c r="J79" s="160" t="s">
        <v>1418</v>
      </c>
      <c r="K79" s="160" t="s">
        <v>1418</v>
      </c>
      <c r="L79" s="160" t="s">
        <v>1418</v>
      </c>
      <c r="M79" s="160" t="s">
        <v>1642</v>
      </c>
      <c r="N79" s="160" t="s">
        <v>1643</v>
      </c>
      <c r="O79" s="160" t="s">
        <v>1418</v>
      </c>
      <c r="P79" s="160" t="s">
        <v>1418</v>
      </c>
      <c r="Q79" s="160" t="s">
        <v>1418</v>
      </c>
      <c r="R79" s="160" t="s">
        <v>1630</v>
      </c>
      <c r="S79" s="160" t="s">
        <v>1644</v>
      </c>
      <c r="T79" s="160" t="s">
        <v>1526</v>
      </c>
      <c r="U79" s="160" t="s">
        <v>1418</v>
      </c>
      <c r="V79" s="160" t="s">
        <v>1418</v>
      </c>
    </row>
    <row r="80" spans="1:22" x14ac:dyDescent="0.25">
      <c r="A80" s="160" t="s">
        <v>1519</v>
      </c>
      <c r="B80" s="161" t="s">
        <v>1422</v>
      </c>
      <c r="C80" s="160">
        <v>1</v>
      </c>
      <c r="D80" s="160" t="s">
        <v>1645</v>
      </c>
      <c r="E80" s="160" t="s">
        <v>1418</v>
      </c>
      <c r="F80" s="160" t="s">
        <v>1418</v>
      </c>
      <c r="G80" s="161" t="s">
        <v>1646</v>
      </c>
      <c r="H80" s="160" t="s">
        <v>1418</v>
      </c>
      <c r="I80" s="160" t="s">
        <v>1418</v>
      </c>
      <c r="J80" s="160" t="s">
        <v>1418</v>
      </c>
      <c r="K80" s="160" t="s">
        <v>1418</v>
      </c>
      <c r="L80" s="160" t="s">
        <v>1418</v>
      </c>
      <c r="M80" s="160" t="s">
        <v>1647</v>
      </c>
      <c r="N80" s="160" t="s">
        <v>1648</v>
      </c>
      <c r="O80" s="160" t="s">
        <v>1418</v>
      </c>
      <c r="P80" s="160" t="s">
        <v>1418</v>
      </c>
      <c r="Q80" s="160" t="s">
        <v>1418</v>
      </c>
      <c r="R80" s="160" t="s">
        <v>1630</v>
      </c>
      <c r="S80" s="160" t="s">
        <v>1644</v>
      </c>
      <c r="T80" s="160" t="s">
        <v>1526</v>
      </c>
      <c r="U80" s="160" t="s">
        <v>1418</v>
      </c>
      <c r="V80" s="160" t="s">
        <v>1418</v>
      </c>
    </row>
    <row r="81" spans="1:22" ht="25.5" x14ac:dyDescent="0.25">
      <c r="A81" s="160" t="s">
        <v>1519</v>
      </c>
      <c r="B81" s="161" t="s">
        <v>1422</v>
      </c>
      <c r="C81" s="160">
        <v>5</v>
      </c>
      <c r="D81" s="165" t="s">
        <v>1535</v>
      </c>
      <c r="E81" s="160" t="s">
        <v>1418</v>
      </c>
      <c r="F81" s="160" t="s">
        <v>1418</v>
      </c>
      <c r="G81" s="161" t="s">
        <v>1649</v>
      </c>
      <c r="H81" s="160" t="s">
        <v>1418</v>
      </c>
      <c r="I81" s="160" t="s">
        <v>1418</v>
      </c>
      <c r="J81" s="160" t="s">
        <v>1418</v>
      </c>
      <c r="K81" s="160" t="s">
        <v>1418</v>
      </c>
      <c r="L81" s="160" t="s">
        <v>1418</v>
      </c>
      <c r="M81" s="160" t="s">
        <v>1650</v>
      </c>
      <c r="N81" s="160" t="s">
        <v>1651</v>
      </c>
      <c r="O81" s="160" t="s">
        <v>1418</v>
      </c>
      <c r="P81" s="160" t="s">
        <v>1418</v>
      </c>
      <c r="Q81" s="160" t="s">
        <v>1418</v>
      </c>
      <c r="R81" s="160" t="s">
        <v>1630</v>
      </c>
      <c r="S81" s="160" t="s">
        <v>1644</v>
      </c>
      <c r="T81" s="160" t="s">
        <v>1526</v>
      </c>
      <c r="U81" s="160" t="s">
        <v>1418</v>
      </c>
      <c r="V81" s="160" t="s">
        <v>1418</v>
      </c>
    </row>
    <row r="82" spans="1:22" x14ac:dyDescent="0.25">
      <c r="A82" s="160" t="s">
        <v>1519</v>
      </c>
      <c r="B82" s="161" t="s">
        <v>1422</v>
      </c>
      <c r="C82" s="160">
        <v>13</v>
      </c>
      <c r="D82" s="160" t="s">
        <v>1483</v>
      </c>
      <c r="E82" s="160" t="s">
        <v>1418</v>
      </c>
      <c r="F82" s="160" t="s">
        <v>1418</v>
      </c>
      <c r="G82" s="161" t="s">
        <v>1652</v>
      </c>
      <c r="H82" s="160" t="s">
        <v>1418</v>
      </c>
      <c r="I82" s="160" t="s">
        <v>1418</v>
      </c>
      <c r="J82" s="160" t="s">
        <v>1418</v>
      </c>
      <c r="K82" s="160" t="s">
        <v>1418</v>
      </c>
      <c r="L82" s="160" t="s">
        <v>1418</v>
      </c>
      <c r="M82" s="160" t="s">
        <v>1653</v>
      </c>
      <c r="N82" s="160" t="s">
        <v>1654</v>
      </c>
      <c r="O82" s="160" t="s">
        <v>1418</v>
      </c>
      <c r="P82" s="160" t="s">
        <v>1418</v>
      </c>
      <c r="Q82" s="160" t="s">
        <v>1418</v>
      </c>
      <c r="R82" s="160" t="s">
        <v>1630</v>
      </c>
      <c r="S82" s="160" t="s">
        <v>1644</v>
      </c>
      <c r="T82" s="160" t="s">
        <v>1526</v>
      </c>
      <c r="U82" s="160" t="s">
        <v>1418</v>
      </c>
      <c r="V82" s="160" t="s">
        <v>1418</v>
      </c>
    </row>
    <row r="83" spans="1:22" x14ac:dyDescent="0.25">
      <c r="A83" s="160" t="s">
        <v>1519</v>
      </c>
      <c r="B83" s="161" t="s">
        <v>1422</v>
      </c>
      <c r="C83" s="160">
        <v>13</v>
      </c>
      <c r="D83" s="160" t="s">
        <v>1483</v>
      </c>
      <c r="E83" s="160" t="s">
        <v>1418</v>
      </c>
      <c r="F83" s="160" t="s">
        <v>1418</v>
      </c>
      <c r="G83" s="161" t="s">
        <v>1655</v>
      </c>
      <c r="H83" s="160" t="s">
        <v>1418</v>
      </c>
      <c r="I83" s="160" t="s">
        <v>1418</v>
      </c>
      <c r="J83" s="160" t="s">
        <v>1418</v>
      </c>
      <c r="K83" s="160" t="s">
        <v>1418</v>
      </c>
      <c r="L83" s="160" t="s">
        <v>1418</v>
      </c>
      <c r="M83" s="160" t="s">
        <v>1656</v>
      </c>
      <c r="N83" s="160" t="s">
        <v>1657</v>
      </c>
      <c r="O83" s="160" t="s">
        <v>1418</v>
      </c>
      <c r="P83" s="160" t="s">
        <v>1418</v>
      </c>
      <c r="Q83" s="160" t="s">
        <v>1418</v>
      </c>
      <c r="R83" s="160" t="s">
        <v>1630</v>
      </c>
      <c r="S83" s="160" t="s">
        <v>1644</v>
      </c>
      <c r="T83" s="160" t="s">
        <v>1526</v>
      </c>
      <c r="U83" s="160" t="s">
        <v>1418</v>
      </c>
      <c r="V83" s="160" t="s">
        <v>1418</v>
      </c>
    </row>
    <row r="84" spans="1:22" x14ac:dyDescent="0.25">
      <c r="A84" s="160" t="s">
        <v>1519</v>
      </c>
      <c r="B84" s="161" t="s">
        <v>1422</v>
      </c>
      <c r="C84" s="160">
        <v>19</v>
      </c>
      <c r="D84" s="160" t="s">
        <v>1443</v>
      </c>
      <c r="E84" s="160" t="s">
        <v>1418</v>
      </c>
      <c r="F84" s="160" t="s">
        <v>1418</v>
      </c>
      <c r="G84" s="161" t="s">
        <v>1658</v>
      </c>
      <c r="H84" s="160" t="s">
        <v>1418</v>
      </c>
      <c r="I84" s="160" t="s">
        <v>1418</v>
      </c>
      <c r="J84" s="160" t="s">
        <v>1418</v>
      </c>
      <c r="K84" s="160" t="s">
        <v>1418</v>
      </c>
      <c r="L84" s="160" t="s">
        <v>1418</v>
      </c>
      <c r="M84" s="160" t="s">
        <v>1659</v>
      </c>
      <c r="N84" s="160" t="s">
        <v>1660</v>
      </c>
      <c r="O84" s="160" t="s">
        <v>1418</v>
      </c>
      <c r="P84" s="160" t="s">
        <v>1418</v>
      </c>
      <c r="Q84" s="160" t="s">
        <v>1418</v>
      </c>
      <c r="R84" s="160" t="s">
        <v>1630</v>
      </c>
      <c r="S84" s="160" t="s">
        <v>1644</v>
      </c>
      <c r="T84" s="160" t="s">
        <v>1526</v>
      </c>
      <c r="U84" s="160" t="s">
        <v>1418</v>
      </c>
      <c r="V84" s="160" t="s">
        <v>1418</v>
      </c>
    </row>
    <row r="85" spans="1:22" x14ac:dyDescent="0.25">
      <c r="A85" s="160" t="s">
        <v>1519</v>
      </c>
      <c r="B85" s="161" t="s">
        <v>1422</v>
      </c>
      <c r="C85" s="160">
        <v>19</v>
      </c>
      <c r="D85" s="160" t="s">
        <v>1443</v>
      </c>
      <c r="E85" s="160" t="s">
        <v>1418</v>
      </c>
      <c r="F85" s="160" t="s">
        <v>1418</v>
      </c>
      <c r="G85" s="161" t="s">
        <v>1661</v>
      </c>
      <c r="H85" s="160" t="s">
        <v>1418</v>
      </c>
      <c r="I85" s="160" t="s">
        <v>1418</v>
      </c>
      <c r="J85" s="160" t="s">
        <v>1418</v>
      </c>
      <c r="K85" s="160" t="s">
        <v>1418</v>
      </c>
      <c r="L85" s="160" t="s">
        <v>1418</v>
      </c>
      <c r="M85" s="160" t="s">
        <v>1662</v>
      </c>
      <c r="N85" s="160" t="s">
        <v>1663</v>
      </c>
      <c r="O85" s="160" t="s">
        <v>1418</v>
      </c>
      <c r="P85" s="160" t="s">
        <v>1418</v>
      </c>
      <c r="Q85" s="160" t="s">
        <v>1418</v>
      </c>
      <c r="R85" s="160" t="s">
        <v>1630</v>
      </c>
      <c r="S85" s="160" t="s">
        <v>1644</v>
      </c>
      <c r="T85" s="160" t="s">
        <v>1526</v>
      </c>
      <c r="U85" s="160" t="s">
        <v>1418</v>
      </c>
      <c r="V85" s="160" t="s">
        <v>1418</v>
      </c>
    </row>
    <row r="86" spans="1:22" x14ac:dyDescent="0.25">
      <c r="A86" s="160" t="s">
        <v>1519</v>
      </c>
      <c r="B86" s="161" t="s">
        <v>1422</v>
      </c>
      <c r="C86" s="160">
        <v>19</v>
      </c>
      <c r="D86" s="160" t="s">
        <v>1443</v>
      </c>
      <c r="E86" s="160" t="s">
        <v>1418</v>
      </c>
      <c r="F86" s="160" t="s">
        <v>1418</v>
      </c>
      <c r="G86" s="161" t="s">
        <v>1664</v>
      </c>
      <c r="H86" s="160" t="s">
        <v>1418</v>
      </c>
      <c r="I86" s="160" t="s">
        <v>1418</v>
      </c>
      <c r="J86" s="160" t="s">
        <v>1418</v>
      </c>
      <c r="K86" s="160" t="s">
        <v>1418</v>
      </c>
      <c r="L86" s="160" t="s">
        <v>1418</v>
      </c>
      <c r="M86" s="160" t="s">
        <v>1665</v>
      </c>
      <c r="N86" s="160" t="s">
        <v>1666</v>
      </c>
      <c r="O86" s="160" t="s">
        <v>1418</v>
      </c>
      <c r="P86" s="160" t="s">
        <v>1418</v>
      </c>
      <c r="Q86" s="160" t="s">
        <v>1418</v>
      </c>
      <c r="R86" s="160" t="s">
        <v>1630</v>
      </c>
      <c r="S86" s="160" t="s">
        <v>1667</v>
      </c>
      <c r="T86" s="160" t="s">
        <v>1526</v>
      </c>
      <c r="U86" s="160" t="s">
        <v>1418</v>
      </c>
      <c r="V86" s="160" t="s">
        <v>1418</v>
      </c>
    </row>
    <row r="87" spans="1:22" x14ac:dyDescent="0.25">
      <c r="A87" s="160" t="s">
        <v>1519</v>
      </c>
      <c r="B87" s="161" t="s">
        <v>1422</v>
      </c>
      <c r="C87" s="160">
        <v>19</v>
      </c>
      <c r="D87" s="160" t="s">
        <v>1443</v>
      </c>
      <c r="E87" s="160" t="s">
        <v>1418</v>
      </c>
      <c r="F87" s="160" t="s">
        <v>1418</v>
      </c>
      <c r="G87" s="161" t="s">
        <v>1668</v>
      </c>
      <c r="H87" s="160" t="s">
        <v>1418</v>
      </c>
      <c r="I87" s="160" t="s">
        <v>1418</v>
      </c>
      <c r="J87" s="160" t="s">
        <v>1418</v>
      </c>
      <c r="K87" s="160" t="s">
        <v>1418</v>
      </c>
      <c r="L87" s="160" t="s">
        <v>1418</v>
      </c>
      <c r="M87" s="160" t="s">
        <v>1669</v>
      </c>
      <c r="N87" s="160" t="s">
        <v>1670</v>
      </c>
      <c r="O87" s="160" t="s">
        <v>1418</v>
      </c>
      <c r="P87" s="160" t="s">
        <v>1418</v>
      </c>
      <c r="Q87" s="160" t="s">
        <v>1418</v>
      </c>
      <c r="R87" s="160" t="s">
        <v>1630</v>
      </c>
      <c r="S87" s="160" t="s">
        <v>1667</v>
      </c>
      <c r="T87" s="160" t="s">
        <v>1526</v>
      </c>
      <c r="U87" s="160" t="s">
        <v>1418</v>
      </c>
      <c r="V87" s="160" t="s">
        <v>1418</v>
      </c>
    </row>
    <row r="88" spans="1:22" x14ac:dyDescent="0.25">
      <c r="A88" s="160" t="s">
        <v>1519</v>
      </c>
      <c r="B88" s="161" t="s">
        <v>1422</v>
      </c>
      <c r="C88" s="160">
        <v>19</v>
      </c>
      <c r="D88" s="160" t="s">
        <v>1443</v>
      </c>
      <c r="E88" s="160" t="s">
        <v>1418</v>
      </c>
      <c r="F88" s="160" t="s">
        <v>1418</v>
      </c>
      <c r="G88" s="161" t="s">
        <v>1671</v>
      </c>
      <c r="H88" s="160" t="s">
        <v>1418</v>
      </c>
      <c r="I88" s="160" t="s">
        <v>1418</v>
      </c>
      <c r="J88" s="160" t="s">
        <v>1418</v>
      </c>
      <c r="K88" s="160" t="s">
        <v>1418</v>
      </c>
      <c r="L88" s="160" t="s">
        <v>1418</v>
      </c>
      <c r="M88" s="160" t="s">
        <v>1672</v>
      </c>
      <c r="N88" s="160" t="s">
        <v>1673</v>
      </c>
      <c r="O88" s="160" t="s">
        <v>1418</v>
      </c>
      <c r="P88" s="160" t="s">
        <v>1418</v>
      </c>
      <c r="Q88" s="160" t="s">
        <v>1418</v>
      </c>
      <c r="R88" s="160" t="s">
        <v>1630</v>
      </c>
      <c r="S88" s="160" t="s">
        <v>1667</v>
      </c>
      <c r="T88" s="160" t="s">
        <v>1526</v>
      </c>
      <c r="U88" s="160" t="s">
        <v>1418</v>
      </c>
      <c r="V88" s="160" t="s">
        <v>1418</v>
      </c>
    </row>
    <row r="89" spans="1:22" x14ac:dyDescent="0.25">
      <c r="A89" s="160" t="s">
        <v>1519</v>
      </c>
      <c r="B89" s="161" t="s">
        <v>1422</v>
      </c>
      <c r="C89" s="160">
        <v>1</v>
      </c>
      <c r="D89" s="160" t="s">
        <v>1674</v>
      </c>
      <c r="E89" s="160" t="s">
        <v>1418</v>
      </c>
      <c r="F89" s="160" t="s">
        <v>1418</v>
      </c>
      <c r="G89" s="161" t="s">
        <v>1675</v>
      </c>
      <c r="H89" s="160" t="s">
        <v>1418</v>
      </c>
      <c r="I89" s="160" t="s">
        <v>1418</v>
      </c>
      <c r="J89" s="160" t="s">
        <v>1418</v>
      </c>
      <c r="K89" s="160" t="s">
        <v>1418</v>
      </c>
      <c r="L89" s="160" t="s">
        <v>1418</v>
      </c>
      <c r="M89" s="160" t="s">
        <v>1676</v>
      </c>
      <c r="N89" s="160" t="s">
        <v>1677</v>
      </c>
      <c r="O89" s="160" t="s">
        <v>1418</v>
      </c>
      <c r="P89" s="160" t="s">
        <v>1418</v>
      </c>
      <c r="Q89" s="160" t="s">
        <v>1418</v>
      </c>
      <c r="R89" s="160" t="s">
        <v>1630</v>
      </c>
      <c r="S89" s="160" t="s">
        <v>1667</v>
      </c>
      <c r="T89" s="160" t="s">
        <v>1526</v>
      </c>
      <c r="U89" s="160" t="s">
        <v>1418</v>
      </c>
      <c r="V89" s="160" t="s">
        <v>1418</v>
      </c>
    </row>
    <row r="90" spans="1:22" x14ac:dyDescent="0.25">
      <c r="A90" s="160" t="s">
        <v>1519</v>
      </c>
      <c r="B90" s="161" t="s">
        <v>1422</v>
      </c>
      <c r="C90" s="160">
        <v>1</v>
      </c>
      <c r="D90" s="160" t="s">
        <v>1645</v>
      </c>
      <c r="E90" s="160" t="s">
        <v>1418</v>
      </c>
      <c r="F90" s="160" t="s">
        <v>1418</v>
      </c>
      <c r="G90" s="161" t="s">
        <v>1678</v>
      </c>
      <c r="H90" s="160" t="s">
        <v>1418</v>
      </c>
      <c r="I90" s="160" t="s">
        <v>1418</v>
      </c>
      <c r="J90" s="160" t="s">
        <v>1418</v>
      </c>
      <c r="K90" s="160" t="s">
        <v>1418</v>
      </c>
      <c r="L90" s="160" t="s">
        <v>1418</v>
      </c>
      <c r="M90" s="160" t="s">
        <v>1679</v>
      </c>
      <c r="N90" s="160" t="s">
        <v>1680</v>
      </c>
      <c r="O90" s="160" t="s">
        <v>1418</v>
      </c>
      <c r="P90" s="160" t="s">
        <v>1418</v>
      </c>
      <c r="Q90" s="160" t="s">
        <v>1418</v>
      </c>
      <c r="R90" s="160" t="s">
        <v>1630</v>
      </c>
      <c r="S90" s="160" t="s">
        <v>1667</v>
      </c>
      <c r="T90" s="160" t="s">
        <v>1526</v>
      </c>
      <c r="U90" s="160" t="s">
        <v>1418</v>
      </c>
      <c r="V90" s="160" t="s">
        <v>1418</v>
      </c>
    </row>
    <row r="91" spans="1:22" ht="25.5" x14ac:dyDescent="0.25">
      <c r="A91" s="160" t="s">
        <v>1519</v>
      </c>
      <c r="B91" s="161" t="s">
        <v>1422</v>
      </c>
      <c r="C91" s="160">
        <v>5</v>
      </c>
      <c r="D91" s="165" t="s">
        <v>1535</v>
      </c>
      <c r="E91" s="160" t="s">
        <v>1418</v>
      </c>
      <c r="F91" s="160" t="s">
        <v>1418</v>
      </c>
      <c r="G91" s="161" t="s">
        <v>1681</v>
      </c>
      <c r="H91" s="160" t="s">
        <v>1418</v>
      </c>
      <c r="I91" s="160" t="s">
        <v>1418</v>
      </c>
      <c r="J91" s="160" t="s">
        <v>1418</v>
      </c>
      <c r="K91" s="160" t="s">
        <v>1418</v>
      </c>
      <c r="L91" s="160" t="s">
        <v>1418</v>
      </c>
      <c r="M91" s="160" t="s">
        <v>1682</v>
      </c>
      <c r="N91" s="160" t="s">
        <v>1683</v>
      </c>
      <c r="O91" s="160" t="s">
        <v>1418</v>
      </c>
      <c r="P91" s="160" t="s">
        <v>1418</v>
      </c>
      <c r="Q91" s="160" t="s">
        <v>1418</v>
      </c>
      <c r="R91" s="160" t="s">
        <v>1630</v>
      </c>
      <c r="S91" s="160" t="s">
        <v>1667</v>
      </c>
      <c r="T91" s="160" t="s">
        <v>1526</v>
      </c>
      <c r="U91" s="160" t="s">
        <v>1418</v>
      </c>
      <c r="V91" s="160" t="s">
        <v>1418</v>
      </c>
    </row>
    <row r="92" spans="1:22" x14ac:dyDescent="0.25">
      <c r="A92" s="160" t="s">
        <v>1519</v>
      </c>
      <c r="B92" s="161" t="s">
        <v>1422</v>
      </c>
      <c r="C92" s="160">
        <v>1</v>
      </c>
      <c r="D92" s="160" t="s">
        <v>1520</v>
      </c>
      <c r="E92" s="160" t="s">
        <v>1418</v>
      </c>
      <c r="F92" s="160" t="s">
        <v>1418</v>
      </c>
      <c r="G92" s="161" t="s">
        <v>1684</v>
      </c>
      <c r="H92" s="160" t="s">
        <v>1418</v>
      </c>
      <c r="I92" s="160" t="s">
        <v>1418</v>
      </c>
      <c r="J92" s="160" t="s">
        <v>1418</v>
      </c>
      <c r="K92" s="160" t="s">
        <v>1418</v>
      </c>
      <c r="L92" s="160" t="s">
        <v>1418</v>
      </c>
      <c r="M92" s="160" t="s">
        <v>1685</v>
      </c>
      <c r="N92" s="160" t="s">
        <v>1686</v>
      </c>
      <c r="O92" s="160" t="s">
        <v>1418</v>
      </c>
      <c r="P92" s="160" t="s">
        <v>1418</v>
      </c>
      <c r="Q92" s="160" t="s">
        <v>1418</v>
      </c>
      <c r="R92" s="160" t="s">
        <v>1630</v>
      </c>
      <c r="S92" s="160" t="s">
        <v>1667</v>
      </c>
      <c r="T92" s="160" t="s">
        <v>1526</v>
      </c>
      <c r="U92" s="160" t="s">
        <v>1418</v>
      </c>
      <c r="V92" s="160" t="s">
        <v>1418</v>
      </c>
    </row>
    <row r="93" spans="1:22" x14ac:dyDescent="0.25">
      <c r="A93" s="160" t="s">
        <v>1519</v>
      </c>
      <c r="B93" s="161" t="s">
        <v>1422</v>
      </c>
      <c r="C93" s="160">
        <v>13</v>
      </c>
      <c r="D93" s="160" t="s">
        <v>1520</v>
      </c>
      <c r="E93" s="160" t="s">
        <v>1418</v>
      </c>
      <c r="F93" s="160" t="s">
        <v>1418</v>
      </c>
      <c r="G93" s="161" t="s">
        <v>1687</v>
      </c>
      <c r="H93" s="160" t="s">
        <v>1418</v>
      </c>
      <c r="I93" s="160" t="s">
        <v>1418</v>
      </c>
      <c r="J93" s="160" t="s">
        <v>1418</v>
      </c>
      <c r="K93" s="160" t="s">
        <v>1418</v>
      </c>
      <c r="L93" s="160" t="s">
        <v>1418</v>
      </c>
      <c r="M93" s="160" t="s">
        <v>1688</v>
      </c>
      <c r="N93" s="160" t="s">
        <v>1689</v>
      </c>
      <c r="O93" s="160" t="s">
        <v>1418</v>
      </c>
      <c r="P93" s="160" t="s">
        <v>1418</v>
      </c>
      <c r="Q93" s="160" t="s">
        <v>1418</v>
      </c>
      <c r="R93" s="160" t="s">
        <v>1630</v>
      </c>
      <c r="S93" s="160" t="s">
        <v>1667</v>
      </c>
      <c r="T93" s="160" t="s">
        <v>1526</v>
      </c>
      <c r="U93" s="160" t="s">
        <v>1418</v>
      </c>
      <c r="V93" s="160" t="s">
        <v>1418</v>
      </c>
    </row>
    <row r="94" spans="1:22" ht="38.25" x14ac:dyDescent="0.25">
      <c r="A94" s="160" t="s">
        <v>1519</v>
      </c>
      <c r="B94" s="161" t="s">
        <v>1422</v>
      </c>
      <c r="C94" s="160">
        <v>13</v>
      </c>
      <c r="D94" s="165" t="s">
        <v>1557</v>
      </c>
      <c r="E94" s="160" t="s">
        <v>1418</v>
      </c>
      <c r="F94" s="160" t="s">
        <v>1418</v>
      </c>
      <c r="G94" s="161" t="s">
        <v>1690</v>
      </c>
      <c r="H94" s="160" t="s">
        <v>1418</v>
      </c>
      <c r="I94" s="160" t="s">
        <v>1418</v>
      </c>
      <c r="J94" s="160" t="s">
        <v>1418</v>
      </c>
      <c r="K94" s="160" t="s">
        <v>1418</v>
      </c>
      <c r="L94" s="160" t="s">
        <v>1418</v>
      </c>
      <c r="M94" s="160" t="s">
        <v>1691</v>
      </c>
      <c r="N94" s="160" t="s">
        <v>1692</v>
      </c>
      <c r="O94" s="160" t="s">
        <v>1418</v>
      </c>
      <c r="P94" s="160" t="s">
        <v>1418</v>
      </c>
      <c r="Q94" s="160" t="s">
        <v>1418</v>
      </c>
      <c r="R94" s="160" t="s">
        <v>1630</v>
      </c>
      <c r="S94" s="160" t="s">
        <v>1667</v>
      </c>
      <c r="T94" s="160" t="s">
        <v>1526</v>
      </c>
      <c r="U94" s="160" t="s">
        <v>1418</v>
      </c>
      <c r="V94" s="160" t="s">
        <v>1418</v>
      </c>
    </row>
    <row r="95" spans="1:22" ht="38.25" x14ac:dyDescent="0.25">
      <c r="A95" s="160" t="s">
        <v>1519</v>
      </c>
      <c r="B95" s="161" t="s">
        <v>1422</v>
      </c>
      <c r="C95" s="160">
        <v>13</v>
      </c>
      <c r="D95" s="165" t="s">
        <v>1557</v>
      </c>
      <c r="E95" s="160" t="s">
        <v>1418</v>
      </c>
      <c r="F95" s="160" t="s">
        <v>1418</v>
      </c>
      <c r="G95" s="161" t="s">
        <v>1693</v>
      </c>
      <c r="H95" s="160" t="s">
        <v>1418</v>
      </c>
      <c r="I95" s="160" t="s">
        <v>1418</v>
      </c>
      <c r="J95" s="160" t="s">
        <v>1418</v>
      </c>
      <c r="K95" s="160" t="s">
        <v>1418</v>
      </c>
      <c r="L95" s="160" t="s">
        <v>1418</v>
      </c>
      <c r="M95" s="160" t="s">
        <v>1694</v>
      </c>
      <c r="N95" s="160" t="s">
        <v>1695</v>
      </c>
      <c r="O95" s="160" t="s">
        <v>1418</v>
      </c>
      <c r="P95" s="160" t="s">
        <v>1418</v>
      </c>
      <c r="Q95" s="160" t="s">
        <v>1418</v>
      </c>
      <c r="R95" s="160" t="s">
        <v>1630</v>
      </c>
      <c r="S95" s="160" t="s">
        <v>1667</v>
      </c>
      <c r="T95" s="160" t="s">
        <v>1526</v>
      </c>
      <c r="U95" s="160" t="s">
        <v>1418</v>
      </c>
      <c r="V95" s="160" t="s">
        <v>1418</v>
      </c>
    </row>
    <row r="96" spans="1:22" x14ac:dyDescent="0.25">
      <c r="A96" s="160" t="s">
        <v>1519</v>
      </c>
      <c r="B96" s="161" t="s">
        <v>1422</v>
      </c>
      <c r="C96" s="160">
        <v>13</v>
      </c>
      <c r="D96" s="160" t="s">
        <v>1587</v>
      </c>
      <c r="E96" s="160" t="s">
        <v>1418</v>
      </c>
      <c r="F96" s="160" t="s">
        <v>1418</v>
      </c>
      <c r="G96" s="161" t="s">
        <v>1696</v>
      </c>
      <c r="H96" s="160" t="s">
        <v>1418</v>
      </c>
      <c r="I96" s="160" t="s">
        <v>1418</v>
      </c>
      <c r="J96" s="160" t="s">
        <v>1418</v>
      </c>
      <c r="K96" s="160" t="s">
        <v>1418</v>
      </c>
      <c r="L96" s="160" t="s">
        <v>1418</v>
      </c>
      <c r="M96" s="160" t="s">
        <v>1697</v>
      </c>
      <c r="N96" s="160" t="s">
        <v>1698</v>
      </c>
      <c r="O96" s="160" t="s">
        <v>1418</v>
      </c>
      <c r="P96" s="160" t="s">
        <v>1418</v>
      </c>
      <c r="Q96" s="160" t="s">
        <v>1418</v>
      </c>
      <c r="R96" s="160" t="s">
        <v>1630</v>
      </c>
      <c r="S96" s="160" t="s">
        <v>1667</v>
      </c>
      <c r="T96" s="160" t="s">
        <v>1526</v>
      </c>
      <c r="U96" s="160" t="s">
        <v>1418</v>
      </c>
      <c r="V96" s="160" t="s">
        <v>1418</v>
      </c>
    </row>
    <row r="97" spans="1:22" x14ac:dyDescent="0.25">
      <c r="A97" s="160" t="s">
        <v>1519</v>
      </c>
      <c r="B97" s="161" t="s">
        <v>1422</v>
      </c>
      <c r="C97" s="160">
        <v>19</v>
      </c>
      <c r="D97" s="160" t="s">
        <v>1443</v>
      </c>
      <c r="E97" s="160" t="s">
        <v>1418</v>
      </c>
      <c r="F97" s="160" t="s">
        <v>1418</v>
      </c>
      <c r="G97" s="161" t="s">
        <v>1699</v>
      </c>
      <c r="H97" s="160" t="s">
        <v>1418</v>
      </c>
      <c r="I97" s="160" t="s">
        <v>1418</v>
      </c>
      <c r="J97" s="160" t="s">
        <v>1418</v>
      </c>
      <c r="K97" s="160" t="s">
        <v>1418</v>
      </c>
      <c r="L97" s="160" t="s">
        <v>1418</v>
      </c>
      <c r="M97" s="160" t="s">
        <v>1700</v>
      </c>
      <c r="N97" s="160" t="s">
        <v>1701</v>
      </c>
      <c r="O97" s="160" t="s">
        <v>1418</v>
      </c>
      <c r="P97" s="160" t="s">
        <v>1418</v>
      </c>
      <c r="Q97" s="160" t="s">
        <v>1418</v>
      </c>
      <c r="R97" s="160" t="s">
        <v>1702</v>
      </c>
      <c r="S97" s="160" t="s">
        <v>1703</v>
      </c>
      <c r="T97" s="160" t="s">
        <v>1526</v>
      </c>
      <c r="U97" s="160" t="s">
        <v>1418</v>
      </c>
      <c r="V97" s="160" t="s">
        <v>1418</v>
      </c>
    </row>
    <row r="98" spans="1:22" x14ac:dyDescent="0.25">
      <c r="A98" s="160" t="s">
        <v>1519</v>
      </c>
      <c r="B98" s="161" t="s">
        <v>1422</v>
      </c>
      <c r="C98" s="160">
        <v>13</v>
      </c>
      <c r="D98" s="160" t="s">
        <v>1483</v>
      </c>
      <c r="E98" s="160" t="s">
        <v>1418</v>
      </c>
      <c r="F98" s="160" t="s">
        <v>1418</v>
      </c>
      <c r="G98" s="161" t="s">
        <v>1704</v>
      </c>
      <c r="H98" s="160" t="s">
        <v>1418</v>
      </c>
      <c r="I98" s="160" t="s">
        <v>1418</v>
      </c>
      <c r="J98" s="160" t="s">
        <v>1418</v>
      </c>
      <c r="K98" s="160" t="s">
        <v>1418</v>
      </c>
      <c r="L98" s="160" t="s">
        <v>1418</v>
      </c>
      <c r="M98" s="160" t="s">
        <v>1705</v>
      </c>
      <c r="N98" s="160" t="s">
        <v>1706</v>
      </c>
      <c r="O98" s="160" t="s">
        <v>1418</v>
      </c>
      <c r="P98" s="160" t="s">
        <v>1418</v>
      </c>
      <c r="Q98" s="160" t="s">
        <v>1418</v>
      </c>
      <c r="R98" s="160" t="s">
        <v>1702</v>
      </c>
      <c r="S98" s="160" t="s">
        <v>1703</v>
      </c>
      <c r="T98" s="160" t="s">
        <v>1526</v>
      </c>
      <c r="U98" s="160" t="s">
        <v>1418</v>
      </c>
      <c r="V98" s="160" t="s">
        <v>1418</v>
      </c>
    </row>
    <row r="99" spans="1:22" x14ac:dyDescent="0.25">
      <c r="A99" s="160" t="s">
        <v>1519</v>
      </c>
      <c r="B99" s="161" t="s">
        <v>1422</v>
      </c>
      <c r="C99" s="160">
        <v>1</v>
      </c>
      <c r="D99" s="160" t="s">
        <v>1707</v>
      </c>
      <c r="E99" s="160" t="s">
        <v>1418</v>
      </c>
      <c r="F99" s="160" t="s">
        <v>1418</v>
      </c>
      <c r="G99" s="161" t="s">
        <v>1708</v>
      </c>
      <c r="H99" s="160" t="s">
        <v>1418</v>
      </c>
      <c r="I99" s="160" t="s">
        <v>1418</v>
      </c>
      <c r="J99" s="160" t="s">
        <v>1418</v>
      </c>
      <c r="K99" s="160" t="s">
        <v>1418</v>
      </c>
      <c r="L99" s="160" t="s">
        <v>1418</v>
      </c>
      <c r="M99" s="160" t="s">
        <v>1709</v>
      </c>
      <c r="N99" s="160" t="s">
        <v>1710</v>
      </c>
      <c r="O99" s="160" t="s">
        <v>1418</v>
      </c>
      <c r="P99" s="160" t="s">
        <v>1418</v>
      </c>
      <c r="Q99" s="160" t="s">
        <v>1418</v>
      </c>
      <c r="R99" s="160" t="s">
        <v>1711</v>
      </c>
      <c r="S99" s="160" t="s">
        <v>1712</v>
      </c>
      <c r="T99" s="160" t="s">
        <v>1713</v>
      </c>
      <c r="U99" s="160" t="s">
        <v>1418</v>
      </c>
      <c r="V99" s="160" t="s">
        <v>1418</v>
      </c>
    </row>
    <row r="100" spans="1:22" x14ac:dyDescent="0.25">
      <c r="A100" s="160" t="s">
        <v>1519</v>
      </c>
      <c r="B100" s="161" t="s">
        <v>1422</v>
      </c>
      <c r="C100" s="160">
        <v>13</v>
      </c>
      <c r="D100" s="160" t="s">
        <v>1483</v>
      </c>
      <c r="E100" s="160" t="s">
        <v>1418</v>
      </c>
      <c r="F100" s="160" t="s">
        <v>1418</v>
      </c>
      <c r="G100" s="161" t="s">
        <v>1714</v>
      </c>
      <c r="H100" s="160" t="s">
        <v>1418</v>
      </c>
      <c r="I100" s="160" t="s">
        <v>1418</v>
      </c>
      <c r="J100" s="160" t="s">
        <v>1418</v>
      </c>
      <c r="K100" s="160" t="s">
        <v>1418</v>
      </c>
      <c r="L100" s="160" t="s">
        <v>1418</v>
      </c>
      <c r="M100" s="160" t="s">
        <v>1715</v>
      </c>
      <c r="N100" s="160" t="s">
        <v>1716</v>
      </c>
      <c r="O100" s="160" t="s">
        <v>1418</v>
      </c>
      <c r="P100" s="160" t="s">
        <v>1418</v>
      </c>
      <c r="Q100" s="160" t="s">
        <v>1418</v>
      </c>
      <c r="R100" s="160" t="s">
        <v>1711</v>
      </c>
      <c r="S100" s="160" t="s">
        <v>1712</v>
      </c>
      <c r="T100" s="160" t="s">
        <v>1713</v>
      </c>
      <c r="U100" s="160" t="s">
        <v>1418</v>
      </c>
      <c r="V100" s="160" t="s">
        <v>1418</v>
      </c>
    </row>
    <row r="101" spans="1:22" x14ac:dyDescent="0.25">
      <c r="A101" s="160" t="s">
        <v>1519</v>
      </c>
      <c r="B101" s="161" t="s">
        <v>1422</v>
      </c>
      <c r="C101" s="160">
        <v>1</v>
      </c>
      <c r="D101" s="160" t="s">
        <v>1645</v>
      </c>
      <c r="E101" s="160" t="s">
        <v>1418</v>
      </c>
      <c r="F101" s="160" t="s">
        <v>1418</v>
      </c>
      <c r="G101" s="161" t="s">
        <v>1717</v>
      </c>
      <c r="H101" s="161" t="s">
        <v>1453</v>
      </c>
      <c r="I101" s="161" t="s">
        <v>1718</v>
      </c>
      <c r="J101" s="161" t="s">
        <v>1719</v>
      </c>
      <c r="K101" s="161" t="s">
        <v>1456</v>
      </c>
      <c r="L101" s="161" t="s">
        <v>1720</v>
      </c>
      <c r="M101" s="160" t="s">
        <v>1721</v>
      </c>
      <c r="N101" s="160" t="s">
        <v>1722</v>
      </c>
      <c r="O101" s="160" t="s">
        <v>1418</v>
      </c>
      <c r="P101" s="161" t="s">
        <v>1458</v>
      </c>
      <c r="Q101" s="160" t="s">
        <v>1459</v>
      </c>
      <c r="R101" s="160" t="s">
        <v>1723</v>
      </c>
      <c r="S101" s="160" t="s">
        <v>1724</v>
      </c>
      <c r="T101" s="160" t="s">
        <v>1725</v>
      </c>
      <c r="U101" s="161" t="s">
        <v>1726</v>
      </c>
      <c r="V101" s="160" t="s">
        <v>1418</v>
      </c>
    </row>
    <row r="102" spans="1:22" ht="25.5" x14ac:dyDescent="0.25">
      <c r="A102" s="160" t="s">
        <v>1519</v>
      </c>
      <c r="B102" s="161" t="s">
        <v>1422</v>
      </c>
      <c r="C102" s="160">
        <v>5</v>
      </c>
      <c r="D102" s="165" t="s">
        <v>1535</v>
      </c>
      <c r="E102" s="160" t="s">
        <v>1418</v>
      </c>
      <c r="F102" s="160" t="s">
        <v>1418</v>
      </c>
      <c r="G102" s="161" t="s">
        <v>1727</v>
      </c>
      <c r="H102" s="160" t="s">
        <v>1418</v>
      </c>
      <c r="I102" s="160" t="s">
        <v>1418</v>
      </c>
      <c r="J102" s="160" t="s">
        <v>1418</v>
      </c>
      <c r="K102" s="160" t="s">
        <v>1418</v>
      </c>
      <c r="L102" s="160" t="s">
        <v>1418</v>
      </c>
      <c r="M102" s="160" t="s">
        <v>1728</v>
      </c>
      <c r="N102" s="160" t="s">
        <v>1729</v>
      </c>
      <c r="O102" s="160" t="s">
        <v>1418</v>
      </c>
      <c r="P102" s="160" t="s">
        <v>1418</v>
      </c>
      <c r="Q102" s="160" t="s">
        <v>1418</v>
      </c>
      <c r="R102" s="160" t="s">
        <v>1723</v>
      </c>
      <c r="S102" s="160" t="s">
        <v>1724</v>
      </c>
      <c r="T102" s="160" t="s">
        <v>1725</v>
      </c>
      <c r="U102" s="160" t="s">
        <v>1418</v>
      </c>
      <c r="V102" s="160" t="s">
        <v>1418</v>
      </c>
    </row>
    <row r="103" spans="1:22" x14ac:dyDescent="0.25">
      <c r="A103" s="160" t="s">
        <v>1519</v>
      </c>
      <c r="B103" s="161" t="s">
        <v>1422</v>
      </c>
      <c r="C103" s="160">
        <v>13</v>
      </c>
      <c r="D103" s="160" t="s">
        <v>1443</v>
      </c>
      <c r="E103" s="160" t="s">
        <v>1418</v>
      </c>
      <c r="F103" s="160" t="s">
        <v>1418</v>
      </c>
      <c r="G103" s="161" t="s">
        <v>1730</v>
      </c>
      <c r="H103" s="160" t="s">
        <v>1418</v>
      </c>
      <c r="I103" s="160" t="s">
        <v>1418</v>
      </c>
      <c r="J103" s="160" t="s">
        <v>1418</v>
      </c>
      <c r="K103" s="160" t="s">
        <v>1418</v>
      </c>
      <c r="L103" s="160" t="s">
        <v>1418</v>
      </c>
      <c r="M103" s="160" t="s">
        <v>1731</v>
      </c>
      <c r="N103" s="160" t="s">
        <v>1732</v>
      </c>
      <c r="O103" s="160" t="s">
        <v>1418</v>
      </c>
      <c r="P103" s="160" t="s">
        <v>1418</v>
      </c>
      <c r="Q103" s="160" t="s">
        <v>1418</v>
      </c>
      <c r="R103" s="160" t="s">
        <v>1733</v>
      </c>
      <c r="S103" s="160" t="s">
        <v>1734</v>
      </c>
      <c r="T103" s="160" t="s">
        <v>1735</v>
      </c>
      <c r="U103" s="160" t="s">
        <v>1418</v>
      </c>
      <c r="V103" s="160" t="s">
        <v>1418</v>
      </c>
    </row>
    <row r="104" spans="1:22" ht="25.5" x14ac:dyDescent="0.25">
      <c r="A104" s="160" t="s">
        <v>1519</v>
      </c>
      <c r="B104" s="161" t="s">
        <v>1422</v>
      </c>
      <c r="C104" s="160">
        <v>5</v>
      </c>
      <c r="D104" s="165" t="s">
        <v>1535</v>
      </c>
      <c r="E104" s="160" t="s">
        <v>1418</v>
      </c>
      <c r="F104" s="160" t="s">
        <v>1418</v>
      </c>
      <c r="G104" s="161" t="s">
        <v>1736</v>
      </c>
      <c r="H104" s="160" t="s">
        <v>1418</v>
      </c>
      <c r="I104" s="160" t="s">
        <v>1418</v>
      </c>
      <c r="J104" s="160" t="s">
        <v>1418</v>
      </c>
      <c r="K104" s="160" t="s">
        <v>1418</v>
      </c>
      <c r="L104" s="160" t="s">
        <v>1418</v>
      </c>
      <c r="M104" s="160" t="s">
        <v>1737</v>
      </c>
      <c r="N104" s="160" t="s">
        <v>1738</v>
      </c>
      <c r="O104" s="160" t="s">
        <v>1418</v>
      </c>
      <c r="P104" s="160" t="s">
        <v>1418</v>
      </c>
      <c r="Q104" s="160" t="s">
        <v>1418</v>
      </c>
      <c r="R104" s="160" t="s">
        <v>1739</v>
      </c>
      <c r="S104" s="160" t="s">
        <v>1740</v>
      </c>
      <c r="T104" s="160" t="s">
        <v>1725</v>
      </c>
      <c r="U104" s="160" t="s">
        <v>1418</v>
      </c>
      <c r="V104" s="160" t="s">
        <v>1418</v>
      </c>
    </row>
    <row r="105" spans="1:22" x14ac:dyDescent="0.25">
      <c r="A105" s="160" t="s">
        <v>1519</v>
      </c>
      <c r="B105" s="161" t="s">
        <v>1422</v>
      </c>
      <c r="C105" s="160">
        <v>1</v>
      </c>
      <c r="D105" s="160" t="s">
        <v>1645</v>
      </c>
      <c r="E105" s="160" t="s">
        <v>1418</v>
      </c>
      <c r="F105" s="160" t="s">
        <v>1418</v>
      </c>
      <c r="G105" s="161" t="s">
        <v>1741</v>
      </c>
      <c r="H105" s="160" t="s">
        <v>1418</v>
      </c>
      <c r="I105" s="160" t="s">
        <v>1418</v>
      </c>
      <c r="J105" s="160" t="s">
        <v>1418</v>
      </c>
      <c r="K105" s="160" t="s">
        <v>1418</v>
      </c>
      <c r="L105" s="160" t="s">
        <v>1418</v>
      </c>
      <c r="M105" s="160" t="s">
        <v>1742</v>
      </c>
      <c r="N105" s="160" t="s">
        <v>1743</v>
      </c>
      <c r="O105" s="160" t="s">
        <v>1418</v>
      </c>
      <c r="P105" s="160" t="s">
        <v>1418</v>
      </c>
      <c r="Q105" s="160" t="s">
        <v>1418</v>
      </c>
      <c r="R105" s="160" t="s">
        <v>1739</v>
      </c>
      <c r="S105" s="160" t="s">
        <v>1740</v>
      </c>
      <c r="T105" s="160" t="s">
        <v>1725</v>
      </c>
      <c r="U105" s="160" t="s">
        <v>1418</v>
      </c>
      <c r="V105" s="160" t="s">
        <v>1418</v>
      </c>
    </row>
    <row r="106" spans="1:22" ht="25.5" x14ac:dyDescent="0.25">
      <c r="A106" s="160" t="s">
        <v>1519</v>
      </c>
      <c r="B106" s="161" t="s">
        <v>1422</v>
      </c>
      <c r="C106" s="160">
        <v>5</v>
      </c>
      <c r="D106" s="165" t="s">
        <v>1535</v>
      </c>
      <c r="E106" s="160" t="s">
        <v>1418</v>
      </c>
      <c r="F106" s="160" t="s">
        <v>1418</v>
      </c>
      <c r="G106" s="161" t="s">
        <v>1744</v>
      </c>
      <c r="H106" s="160" t="s">
        <v>1418</v>
      </c>
      <c r="I106" s="160" t="s">
        <v>1418</v>
      </c>
      <c r="J106" s="160" t="s">
        <v>1418</v>
      </c>
      <c r="K106" s="160" t="s">
        <v>1418</v>
      </c>
      <c r="L106" s="161" t="s">
        <v>1745</v>
      </c>
      <c r="M106" s="160" t="s">
        <v>1746</v>
      </c>
      <c r="N106" s="160" t="s">
        <v>1747</v>
      </c>
      <c r="O106" s="160" t="s">
        <v>1418</v>
      </c>
      <c r="P106" s="160" t="s">
        <v>1418</v>
      </c>
      <c r="Q106" s="160" t="s">
        <v>1418</v>
      </c>
      <c r="R106" s="160" t="s">
        <v>1711</v>
      </c>
      <c r="S106" s="160" t="s">
        <v>1748</v>
      </c>
      <c r="T106" s="160" t="s">
        <v>1725</v>
      </c>
      <c r="U106" s="160" t="s">
        <v>1418</v>
      </c>
      <c r="V106" s="160" t="s">
        <v>1418</v>
      </c>
    </row>
    <row r="107" spans="1:22" x14ac:dyDescent="0.25">
      <c r="A107" s="160" t="s">
        <v>1519</v>
      </c>
      <c r="B107" s="161" t="s">
        <v>1422</v>
      </c>
      <c r="C107" s="160">
        <v>1</v>
      </c>
      <c r="D107" s="160" t="s">
        <v>1645</v>
      </c>
      <c r="E107" s="160" t="s">
        <v>1418</v>
      </c>
      <c r="F107" s="160" t="s">
        <v>1418</v>
      </c>
      <c r="G107" s="161" t="s">
        <v>1749</v>
      </c>
      <c r="H107" s="161" t="s">
        <v>1453</v>
      </c>
      <c r="I107" s="161" t="s">
        <v>1528</v>
      </c>
      <c r="J107" s="161" t="s">
        <v>1750</v>
      </c>
      <c r="K107" s="161" t="s">
        <v>1456</v>
      </c>
      <c r="L107" s="160" t="s">
        <v>1751</v>
      </c>
      <c r="M107" s="160" t="s">
        <v>1752</v>
      </c>
      <c r="N107" s="160" t="s">
        <v>1753</v>
      </c>
      <c r="O107" s="160" t="s">
        <v>1418</v>
      </c>
      <c r="P107" s="161" t="s">
        <v>1754</v>
      </c>
      <c r="Q107" s="160" t="s">
        <v>1755</v>
      </c>
      <c r="R107" s="160" t="s">
        <v>1711</v>
      </c>
      <c r="S107" s="160" t="s">
        <v>1748</v>
      </c>
      <c r="T107" s="160" t="s">
        <v>1725</v>
      </c>
      <c r="U107" s="161" t="s">
        <v>1756</v>
      </c>
      <c r="V107" s="161" t="s">
        <v>1757</v>
      </c>
    </row>
    <row r="108" spans="1:22" x14ac:dyDescent="0.25">
      <c r="A108" s="160" t="s">
        <v>1519</v>
      </c>
      <c r="B108" s="161" t="s">
        <v>1422</v>
      </c>
      <c r="C108" s="160">
        <v>1</v>
      </c>
      <c r="D108" s="160" t="s">
        <v>1645</v>
      </c>
      <c r="E108" s="160" t="s">
        <v>1418</v>
      </c>
      <c r="F108" s="160" t="s">
        <v>1418</v>
      </c>
      <c r="G108" s="161" t="s">
        <v>1758</v>
      </c>
      <c r="H108" s="160" t="s">
        <v>1418</v>
      </c>
      <c r="I108" s="160" t="s">
        <v>1418</v>
      </c>
      <c r="J108" s="160" t="s">
        <v>1418</v>
      </c>
      <c r="K108" s="160" t="s">
        <v>1418</v>
      </c>
      <c r="L108" s="160" t="s">
        <v>1418</v>
      </c>
      <c r="M108" s="160" t="s">
        <v>1759</v>
      </c>
      <c r="N108" s="160" t="s">
        <v>1760</v>
      </c>
      <c r="O108" s="160" t="s">
        <v>1418</v>
      </c>
      <c r="P108" s="160" t="s">
        <v>1418</v>
      </c>
      <c r="Q108" s="160" t="s">
        <v>1418</v>
      </c>
      <c r="R108" s="160" t="s">
        <v>1761</v>
      </c>
      <c r="S108" s="160" t="s">
        <v>1762</v>
      </c>
      <c r="T108" s="160" t="s">
        <v>1526</v>
      </c>
      <c r="U108" s="160" t="s">
        <v>1418</v>
      </c>
      <c r="V108" s="160" t="s">
        <v>1418</v>
      </c>
    </row>
    <row r="109" spans="1:22" ht="25.5" x14ac:dyDescent="0.25">
      <c r="A109" s="160" t="s">
        <v>1519</v>
      </c>
      <c r="B109" s="161" t="s">
        <v>1422</v>
      </c>
      <c r="C109" s="160">
        <v>5</v>
      </c>
      <c r="D109" s="165" t="s">
        <v>1535</v>
      </c>
      <c r="E109" s="160" t="s">
        <v>1418</v>
      </c>
      <c r="F109" s="160" t="s">
        <v>1418</v>
      </c>
      <c r="G109" s="161" t="s">
        <v>1763</v>
      </c>
      <c r="H109" s="160" t="s">
        <v>1418</v>
      </c>
      <c r="I109" s="160" t="s">
        <v>1418</v>
      </c>
      <c r="J109" s="160" t="s">
        <v>1418</v>
      </c>
      <c r="K109" s="160" t="s">
        <v>1418</v>
      </c>
      <c r="L109" s="160" t="s">
        <v>1418</v>
      </c>
      <c r="M109" s="160" t="s">
        <v>1594</v>
      </c>
      <c r="N109" s="160" t="s">
        <v>1764</v>
      </c>
      <c r="O109" s="160" t="s">
        <v>1418</v>
      </c>
      <c r="P109" s="160" t="s">
        <v>1418</v>
      </c>
      <c r="Q109" s="160" t="s">
        <v>1418</v>
      </c>
      <c r="R109" s="160" t="s">
        <v>1761</v>
      </c>
      <c r="S109" s="160" t="s">
        <v>1765</v>
      </c>
      <c r="T109" s="160" t="s">
        <v>1526</v>
      </c>
      <c r="U109" s="160" t="s">
        <v>1418</v>
      </c>
      <c r="V109" s="160" t="s">
        <v>1418</v>
      </c>
    </row>
    <row r="110" spans="1:22" x14ac:dyDescent="0.25">
      <c r="A110" s="160" t="s">
        <v>1519</v>
      </c>
      <c r="B110" s="161" t="s">
        <v>1422</v>
      </c>
      <c r="C110" s="160">
        <v>1</v>
      </c>
      <c r="D110" s="160" t="s">
        <v>1645</v>
      </c>
      <c r="E110" s="160" t="s">
        <v>1418</v>
      </c>
      <c r="F110" s="160" t="s">
        <v>1418</v>
      </c>
      <c r="G110" s="161" t="s">
        <v>1766</v>
      </c>
      <c r="H110" s="161" t="s">
        <v>1453</v>
      </c>
      <c r="I110" s="161" t="s">
        <v>1528</v>
      </c>
      <c r="J110" s="161" t="s">
        <v>1767</v>
      </c>
      <c r="K110" s="161" t="s">
        <v>1456</v>
      </c>
      <c r="L110" s="161">
        <v>6507652</v>
      </c>
      <c r="M110" s="160" t="s">
        <v>1768</v>
      </c>
      <c r="N110" s="160" t="s">
        <v>1769</v>
      </c>
      <c r="O110" s="160" t="s">
        <v>1418</v>
      </c>
      <c r="P110" s="161" t="s">
        <v>1541</v>
      </c>
      <c r="Q110" s="160" t="s">
        <v>1542</v>
      </c>
      <c r="R110" s="160" t="s">
        <v>1711</v>
      </c>
      <c r="S110" s="160" t="s">
        <v>1770</v>
      </c>
      <c r="T110" s="160" t="s">
        <v>1526</v>
      </c>
      <c r="U110" s="161" t="s">
        <v>1533</v>
      </c>
      <c r="V110" s="161" t="s">
        <v>1771</v>
      </c>
    </row>
    <row r="111" spans="1:22" x14ac:dyDescent="0.25">
      <c r="A111" s="160" t="s">
        <v>1519</v>
      </c>
      <c r="B111" s="161" t="s">
        <v>1422</v>
      </c>
      <c r="C111" s="160">
        <v>1</v>
      </c>
      <c r="D111" s="160" t="s">
        <v>1520</v>
      </c>
      <c r="E111" s="160" t="s">
        <v>1418</v>
      </c>
      <c r="F111" s="160" t="s">
        <v>1418</v>
      </c>
      <c r="G111" s="161" t="s">
        <v>1772</v>
      </c>
      <c r="H111" s="160" t="s">
        <v>1418</v>
      </c>
      <c r="I111" s="160" t="s">
        <v>1418</v>
      </c>
      <c r="J111" s="160" t="s">
        <v>1418</v>
      </c>
      <c r="K111" s="160" t="s">
        <v>1418</v>
      </c>
      <c r="L111" s="160" t="s">
        <v>1418</v>
      </c>
      <c r="M111" s="160" t="s">
        <v>1773</v>
      </c>
      <c r="N111" s="160" t="s">
        <v>1774</v>
      </c>
      <c r="O111" s="160" t="s">
        <v>1418</v>
      </c>
      <c r="P111" s="160" t="s">
        <v>1418</v>
      </c>
      <c r="Q111" s="160" t="s">
        <v>1418</v>
      </c>
      <c r="R111" s="160" t="s">
        <v>1761</v>
      </c>
      <c r="S111" s="160" t="s">
        <v>1775</v>
      </c>
      <c r="T111" s="160" t="s">
        <v>1526</v>
      </c>
      <c r="U111" s="160" t="s">
        <v>1418</v>
      </c>
      <c r="V111" s="160" t="s">
        <v>1418</v>
      </c>
    </row>
    <row r="112" spans="1:22" ht="25.5" x14ac:dyDescent="0.25">
      <c r="A112" s="160" t="s">
        <v>1519</v>
      </c>
      <c r="B112" s="161" t="s">
        <v>1422</v>
      </c>
      <c r="C112" s="160">
        <v>5</v>
      </c>
      <c r="D112" s="165" t="s">
        <v>1535</v>
      </c>
      <c r="E112" s="160" t="s">
        <v>1418</v>
      </c>
      <c r="F112" s="160" t="s">
        <v>1418</v>
      </c>
      <c r="G112" s="161" t="s">
        <v>1776</v>
      </c>
      <c r="H112" s="160" t="s">
        <v>1418</v>
      </c>
      <c r="I112" s="160" t="s">
        <v>1418</v>
      </c>
      <c r="J112" s="160" t="s">
        <v>1418</v>
      </c>
      <c r="K112" s="160" t="s">
        <v>1418</v>
      </c>
      <c r="L112" s="160" t="s">
        <v>1418</v>
      </c>
      <c r="M112" s="160" t="s">
        <v>1777</v>
      </c>
      <c r="N112" s="160" t="s">
        <v>1778</v>
      </c>
      <c r="O112" s="160" t="s">
        <v>1418</v>
      </c>
      <c r="P112" s="160" t="s">
        <v>1418</v>
      </c>
      <c r="Q112" s="160" t="s">
        <v>1418</v>
      </c>
      <c r="R112" s="160" t="s">
        <v>1761</v>
      </c>
      <c r="S112" s="160" t="s">
        <v>1775</v>
      </c>
      <c r="T112" s="160" t="s">
        <v>1526</v>
      </c>
      <c r="U112" s="160" t="s">
        <v>1418</v>
      </c>
      <c r="V112" s="160" t="s">
        <v>1418</v>
      </c>
    </row>
    <row r="113" spans="1:22" s="164" customFormat="1" x14ac:dyDescent="0.25">
      <c r="A113" s="160" t="s">
        <v>1519</v>
      </c>
      <c r="B113" s="161" t="s">
        <v>1422</v>
      </c>
      <c r="C113" s="160">
        <v>13</v>
      </c>
      <c r="D113" s="160" t="s">
        <v>1483</v>
      </c>
      <c r="E113" s="160" t="s">
        <v>1418</v>
      </c>
      <c r="F113" s="160" t="s">
        <v>1418</v>
      </c>
      <c r="G113" s="161" t="s">
        <v>1779</v>
      </c>
      <c r="H113" s="160" t="s">
        <v>1418</v>
      </c>
      <c r="I113" s="160" t="s">
        <v>1418</v>
      </c>
      <c r="J113" s="160" t="s">
        <v>1418</v>
      </c>
      <c r="K113" s="160" t="s">
        <v>1418</v>
      </c>
      <c r="L113" s="160" t="s">
        <v>1418</v>
      </c>
      <c r="M113" s="160" t="s">
        <v>1780</v>
      </c>
      <c r="N113" s="160" t="s">
        <v>1781</v>
      </c>
      <c r="O113" s="160" t="s">
        <v>1418</v>
      </c>
      <c r="P113" s="160" t="s">
        <v>1418</v>
      </c>
      <c r="Q113" s="160" t="s">
        <v>1418</v>
      </c>
      <c r="R113" s="160" t="s">
        <v>1761</v>
      </c>
      <c r="S113" s="160" t="s">
        <v>1775</v>
      </c>
      <c r="T113" s="160" t="s">
        <v>1526</v>
      </c>
      <c r="U113" s="160" t="s">
        <v>1418</v>
      </c>
      <c r="V113" s="160" t="s">
        <v>1418</v>
      </c>
    </row>
    <row r="114" spans="1:22" x14ac:dyDescent="0.25">
      <c r="A114" s="160" t="s">
        <v>1519</v>
      </c>
      <c r="B114" s="161" t="s">
        <v>1422</v>
      </c>
      <c r="C114" s="160">
        <v>13</v>
      </c>
      <c r="D114" s="160" t="s">
        <v>1483</v>
      </c>
      <c r="E114" s="160" t="s">
        <v>1418</v>
      </c>
      <c r="F114" s="160" t="s">
        <v>1418</v>
      </c>
      <c r="G114" s="161" t="s">
        <v>1782</v>
      </c>
      <c r="H114" s="160" t="s">
        <v>1418</v>
      </c>
      <c r="I114" s="160" t="s">
        <v>1418</v>
      </c>
      <c r="J114" s="160" t="s">
        <v>1418</v>
      </c>
      <c r="K114" s="160" t="s">
        <v>1418</v>
      </c>
      <c r="L114" s="160" t="s">
        <v>1418</v>
      </c>
      <c r="M114" s="160" t="s">
        <v>1783</v>
      </c>
      <c r="N114" s="160" t="s">
        <v>1784</v>
      </c>
      <c r="O114" s="160" t="s">
        <v>1418</v>
      </c>
      <c r="P114" s="160" t="s">
        <v>1418</v>
      </c>
      <c r="Q114" s="160" t="s">
        <v>1418</v>
      </c>
      <c r="R114" s="160" t="s">
        <v>1761</v>
      </c>
      <c r="S114" s="160" t="s">
        <v>1775</v>
      </c>
      <c r="T114" s="160" t="s">
        <v>1526</v>
      </c>
      <c r="U114" s="160" t="s">
        <v>1418</v>
      </c>
      <c r="V114" s="160" t="s">
        <v>1418</v>
      </c>
    </row>
    <row r="115" spans="1:22" x14ac:dyDescent="0.25">
      <c r="A115" s="160" t="s">
        <v>1519</v>
      </c>
      <c r="B115" s="161" t="s">
        <v>1422</v>
      </c>
      <c r="C115" s="160">
        <v>13</v>
      </c>
      <c r="D115" s="160" t="s">
        <v>1483</v>
      </c>
      <c r="E115" s="160" t="s">
        <v>1418</v>
      </c>
      <c r="F115" s="160" t="s">
        <v>1418</v>
      </c>
      <c r="G115" s="161" t="s">
        <v>1785</v>
      </c>
      <c r="H115" s="160" t="s">
        <v>1418</v>
      </c>
      <c r="I115" s="160" t="s">
        <v>1418</v>
      </c>
      <c r="J115" s="160" t="s">
        <v>1418</v>
      </c>
      <c r="K115" s="160" t="s">
        <v>1418</v>
      </c>
      <c r="L115" s="160">
        <v>6511330</v>
      </c>
      <c r="M115" s="160" t="s">
        <v>1786</v>
      </c>
      <c r="N115" s="160" t="s">
        <v>1787</v>
      </c>
      <c r="O115" s="160" t="s">
        <v>1418</v>
      </c>
      <c r="P115" s="160" t="s">
        <v>1418</v>
      </c>
      <c r="Q115" s="160" t="s">
        <v>1418</v>
      </c>
      <c r="R115" s="160" t="s">
        <v>1761</v>
      </c>
      <c r="S115" s="160" t="s">
        <v>1775</v>
      </c>
      <c r="T115" s="160" t="s">
        <v>1526</v>
      </c>
      <c r="U115" s="160" t="s">
        <v>1418</v>
      </c>
      <c r="V115" s="160" t="s">
        <v>1418</v>
      </c>
    </row>
    <row r="116" spans="1:22" ht="25.5" x14ac:dyDescent="0.25">
      <c r="A116" s="160" t="s">
        <v>1519</v>
      </c>
      <c r="B116" s="161" t="s">
        <v>1422</v>
      </c>
      <c r="C116" s="160">
        <v>5</v>
      </c>
      <c r="D116" s="165" t="s">
        <v>1535</v>
      </c>
      <c r="E116" s="160" t="s">
        <v>1418</v>
      </c>
      <c r="F116" s="160" t="s">
        <v>1418</v>
      </c>
      <c r="G116" s="161" t="s">
        <v>1788</v>
      </c>
      <c r="H116" s="160" t="s">
        <v>1418</v>
      </c>
      <c r="I116" s="160" t="s">
        <v>1418</v>
      </c>
      <c r="J116" s="160" t="s">
        <v>1418</v>
      </c>
      <c r="K116" s="160" t="s">
        <v>1418</v>
      </c>
      <c r="L116" s="160" t="s">
        <v>1418</v>
      </c>
      <c r="M116" s="160" t="s">
        <v>1789</v>
      </c>
      <c r="N116" s="160" t="s">
        <v>1790</v>
      </c>
      <c r="O116" s="160" t="s">
        <v>1418</v>
      </c>
      <c r="P116" s="160" t="s">
        <v>1418</v>
      </c>
      <c r="Q116" s="160" t="s">
        <v>1418</v>
      </c>
      <c r="R116" s="160" t="s">
        <v>1761</v>
      </c>
      <c r="S116" s="160" t="s">
        <v>1775</v>
      </c>
      <c r="T116" s="160" t="s">
        <v>1526</v>
      </c>
      <c r="U116" s="160" t="s">
        <v>1418</v>
      </c>
      <c r="V116" s="160" t="s">
        <v>1418</v>
      </c>
    </row>
    <row r="117" spans="1:22" x14ac:dyDescent="0.25">
      <c r="A117" s="160" t="s">
        <v>1519</v>
      </c>
      <c r="B117" s="161" t="s">
        <v>1422</v>
      </c>
      <c r="C117" s="160">
        <v>1</v>
      </c>
      <c r="D117" s="160" t="s">
        <v>1520</v>
      </c>
      <c r="E117" s="160" t="s">
        <v>1418</v>
      </c>
      <c r="F117" s="160" t="s">
        <v>1418</v>
      </c>
      <c r="G117" s="161" t="s">
        <v>1791</v>
      </c>
      <c r="H117" s="161" t="s">
        <v>1453</v>
      </c>
      <c r="I117" s="161" t="s">
        <v>1792</v>
      </c>
      <c r="J117" s="161" t="s">
        <v>1793</v>
      </c>
      <c r="K117" s="161" t="s">
        <v>1456</v>
      </c>
      <c r="L117" s="161" t="s">
        <v>1794</v>
      </c>
      <c r="M117" s="160" t="s">
        <v>1795</v>
      </c>
      <c r="N117" s="160" t="s">
        <v>1796</v>
      </c>
      <c r="O117" s="160" t="s">
        <v>1418</v>
      </c>
      <c r="P117" s="160" t="s">
        <v>1418</v>
      </c>
      <c r="Q117" s="160" t="s">
        <v>1418</v>
      </c>
      <c r="R117" s="160" t="s">
        <v>1797</v>
      </c>
      <c r="S117" s="160" t="s">
        <v>1798</v>
      </c>
      <c r="T117" s="160" t="s">
        <v>1799</v>
      </c>
      <c r="U117" s="160" t="s">
        <v>1418</v>
      </c>
      <c r="V117" s="160" t="s">
        <v>1418</v>
      </c>
    </row>
    <row r="118" spans="1:22" x14ac:dyDescent="0.25">
      <c r="A118" s="160" t="s">
        <v>1519</v>
      </c>
      <c r="B118" s="161" t="s">
        <v>1422</v>
      </c>
      <c r="C118" s="160">
        <v>1</v>
      </c>
      <c r="D118" s="160" t="s">
        <v>1520</v>
      </c>
      <c r="E118" s="160" t="s">
        <v>1418</v>
      </c>
      <c r="F118" s="160" t="s">
        <v>1418</v>
      </c>
      <c r="G118" s="161" t="s">
        <v>1800</v>
      </c>
      <c r="H118" s="161" t="s">
        <v>1453</v>
      </c>
      <c r="I118" s="161" t="s">
        <v>1792</v>
      </c>
      <c r="J118" s="161" t="s">
        <v>1793</v>
      </c>
      <c r="K118" s="161" t="s">
        <v>1456</v>
      </c>
      <c r="L118" s="161" t="s">
        <v>1794</v>
      </c>
      <c r="M118" s="160" t="s">
        <v>1801</v>
      </c>
      <c r="N118" s="160" t="s">
        <v>1802</v>
      </c>
      <c r="O118" s="160" t="s">
        <v>1418</v>
      </c>
      <c r="P118" s="160" t="s">
        <v>1418</v>
      </c>
      <c r="Q118" s="160" t="s">
        <v>1418</v>
      </c>
      <c r="R118" s="160" t="s">
        <v>1797</v>
      </c>
      <c r="S118" s="160" t="s">
        <v>1798</v>
      </c>
      <c r="T118" s="160" t="s">
        <v>1799</v>
      </c>
      <c r="U118" s="160" t="s">
        <v>1418</v>
      </c>
      <c r="V118" s="160" t="s">
        <v>1418</v>
      </c>
    </row>
    <row r="119" spans="1:22" x14ac:dyDescent="0.25">
      <c r="A119" s="160" t="s">
        <v>1519</v>
      </c>
      <c r="B119" s="161" t="s">
        <v>1422</v>
      </c>
      <c r="C119" s="160">
        <v>1</v>
      </c>
      <c r="D119" s="160" t="s">
        <v>1520</v>
      </c>
      <c r="E119" s="160" t="s">
        <v>1418</v>
      </c>
      <c r="F119" s="160" t="s">
        <v>1418</v>
      </c>
      <c r="G119" s="161" t="s">
        <v>1803</v>
      </c>
      <c r="H119" s="161" t="s">
        <v>1453</v>
      </c>
      <c r="I119" s="161" t="s">
        <v>1792</v>
      </c>
      <c r="J119" s="161" t="s">
        <v>1793</v>
      </c>
      <c r="K119" s="161" t="s">
        <v>1456</v>
      </c>
      <c r="L119" s="161" t="s">
        <v>1794</v>
      </c>
      <c r="M119" s="160" t="s">
        <v>1804</v>
      </c>
      <c r="N119" s="160" t="s">
        <v>1805</v>
      </c>
      <c r="O119" s="160" t="s">
        <v>1418</v>
      </c>
      <c r="P119" s="160" t="s">
        <v>1418</v>
      </c>
      <c r="Q119" s="160" t="s">
        <v>1418</v>
      </c>
      <c r="R119" s="160" t="s">
        <v>1797</v>
      </c>
      <c r="S119" s="160" t="s">
        <v>1798</v>
      </c>
      <c r="T119" s="160" t="s">
        <v>1799</v>
      </c>
      <c r="U119" s="160" t="s">
        <v>1418</v>
      </c>
      <c r="V119" s="160" t="s">
        <v>1418</v>
      </c>
    </row>
    <row r="120" spans="1:22" x14ac:dyDescent="0.25">
      <c r="A120" s="160" t="s">
        <v>1519</v>
      </c>
      <c r="B120" s="161" t="s">
        <v>1422</v>
      </c>
      <c r="C120" s="160">
        <v>1</v>
      </c>
      <c r="D120" s="160" t="s">
        <v>1520</v>
      </c>
      <c r="E120" s="160" t="s">
        <v>1418</v>
      </c>
      <c r="F120" s="160" t="s">
        <v>1418</v>
      </c>
      <c r="G120" s="161" t="s">
        <v>1806</v>
      </c>
      <c r="H120" s="161" t="s">
        <v>1453</v>
      </c>
      <c r="I120" s="161" t="s">
        <v>1792</v>
      </c>
      <c r="J120" s="161" t="s">
        <v>1793</v>
      </c>
      <c r="K120" s="161" t="s">
        <v>1456</v>
      </c>
      <c r="L120" s="161" t="s">
        <v>1794</v>
      </c>
      <c r="M120" s="160" t="s">
        <v>1807</v>
      </c>
      <c r="N120" s="160" t="s">
        <v>1808</v>
      </c>
      <c r="O120" s="160" t="s">
        <v>1418</v>
      </c>
      <c r="P120" s="160" t="s">
        <v>1418</v>
      </c>
      <c r="Q120" s="160" t="s">
        <v>1418</v>
      </c>
      <c r="R120" s="160" t="s">
        <v>1797</v>
      </c>
      <c r="S120" s="160" t="s">
        <v>1798</v>
      </c>
      <c r="T120" s="160" t="s">
        <v>1799</v>
      </c>
      <c r="U120" s="160" t="s">
        <v>1418</v>
      </c>
      <c r="V120" s="160" t="s">
        <v>1418</v>
      </c>
    </row>
    <row r="121" spans="1:22" x14ac:dyDescent="0.25">
      <c r="A121" s="160" t="s">
        <v>1519</v>
      </c>
      <c r="B121" s="161" t="s">
        <v>1422</v>
      </c>
      <c r="C121" s="160">
        <v>1</v>
      </c>
      <c r="D121" s="160" t="s">
        <v>1520</v>
      </c>
      <c r="E121" s="160" t="s">
        <v>1418</v>
      </c>
      <c r="F121" s="160" t="s">
        <v>1418</v>
      </c>
      <c r="G121" s="161" t="s">
        <v>1809</v>
      </c>
      <c r="H121" s="161" t="s">
        <v>1453</v>
      </c>
      <c r="I121" s="161" t="s">
        <v>1792</v>
      </c>
      <c r="J121" s="161" t="s">
        <v>1793</v>
      </c>
      <c r="K121" s="161" t="s">
        <v>1456</v>
      </c>
      <c r="L121" s="161" t="s">
        <v>1794</v>
      </c>
      <c r="M121" s="160" t="s">
        <v>1810</v>
      </c>
      <c r="N121" s="160" t="s">
        <v>1811</v>
      </c>
      <c r="O121" s="160" t="s">
        <v>1418</v>
      </c>
      <c r="P121" s="160" t="s">
        <v>1418</v>
      </c>
      <c r="Q121" s="160" t="s">
        <v>1418</v>
      </c>
      <c r="R121" s="160" t="s">
        <v>1797</v>
      </c>
      <c r="S121" s="160" t="s">
        <v>1798</v>
      </c>
      <c r="T121" s="160" t="s">
        <v>1799</v>
      </c>
      <c r="U121" s="160" t="s">
        <v>1418</v>
      </c>
      <c r="V121" s="160" t="s">
        <v>1418</v>
      </c>
    </row>
    <row r="122" spans="1:22" x14ac:dyDescent="0.25">
      <c r="A122" s="160" t="s">
        <v>1519</v>
      </c>
      <c r="B122" s="161" t="s">
        <v>1422</v>
      </c>
      <c r="C122" s="160">
        <v>1</v>
      </c>
      <c r="D122" s="160" t="s">
        <v>1520</v>
      </c>
      <c r="E122" s="160" t="s">
        <v>1418</v>
      </c>
      <c r="F122" s="160" t="s">
        <v>1418</v>
      </c>
      <c r="G122" s="161" t="s">
        <v>1812</v>
      </c>
      <c r="H122" s="161" t="s">
        <v>1453</v>
      </c>
      <c r="I122" s="161" t="s">
        <v>1792</v>
      </c>
      <c r="J122" s="161" t="s">
        <v>1793</v>
      </c>
      <c r="K122" s="161" t="s">
        <v>1456</v>
      </c>
      <c r="L122" s="161" t="s">
        <v>1794</v>
      </c>
      <c r="M122" s="160" t="s">
        <v>1813</v>
      </c>
      <c r="N122" s="160" t="s">
        <v>1814</v>
      </c>
      <c r="O122" s="160" t="s">
        <v>1418</v>
      </c>
      <c r="P122" s="160" t="s">
        <v>1418</v>
      </c>
      <c r="Q122" s="160" t="s">
        <v>1418</v>
      </c>
      <c r="R122" s="160" t="s">
        <v>1797</v>
      </c>
      <c r="S122" s="160" t="s">
        <v>1798</v>
      </c>
      <c r="T122" s="160" t="s">
        <v>1799</v>
      </c>
      <c r="U122" s="160" t="s">
        <v>1418</v>
      </c>
      <c r="V122" s="160" t="s">
        <v>1418</v>
      </c>
    </row>
    <row r="123" spans="1:22" x14ac:dyDescent="0.25">
      <c r="A123" s="160" t="s">
        <v>1519</v>
      </c>
      <c r="B123" s="161" t="s">
        <v>1422</v>
      </c>
      <c r="C123" s="160">
        <v>1</v>
      </c>
      <c r="D123" s="160" t="s">
        <v>1520</v>
      </c>
      <c r="E123" s="160" t="s">
        <v>1418</v>
      </c>
      <c r="F123" s="160" t="s">
        <v>1418</v>
      </c>
      <c r="G123" s="161" t="s">
        <v>1815</v>
      </c>
      <c r="H123" s="161" t="s">
        <v>1453</v>
      </c>
      <c r="I123" s="161" t="s">
        <v>1792</v>
      </c>
      <c r="J123" s="161" t="s">
        <v>1793</v>
      </c>
      <c r="K123" s="161" t="s">
        <v>1456</v>
      </c>
      <c r="L123" s="161" t="s">
        <v>1794</v>
      </c>
      <c r="M123" s="160" t="s">
        <v>1816</v>
      </c>
      <c r="N123" s="160" t="s">
        <v>1817</v>
      </c>
      <c r="O123" s="160" t="s">
        <v>1418</v>
      </c>
      <c r="P123" s="160" t="s">
        <v>1418</v>
      </c>
      <c r="Q123" s="160" t="s">
        <v>1418</v>
      </c>
      <c r="R123" s="160" t="s">
        <v>1797</v>
      </c>
      <c r="S123" s="160" t="s">
        <v>1798</v>
      </c>
      <c r="T123" s="160" t="s">
        <v>1799</v>
      </c>
      <c r="U123" s="160" t="s">
        <v>1418</v>
      </c>
      <c r="V123" s="160" t="s">
        <v>1418</v>
      </c>
    </row>
    <row r="124" spans="1:22" x14ac:dyDescent="0.25">
      <c r="A124" s="160" t="s">
        <v>1519</v>
      </c>
      <c r="B124" s="161" t="s">
        <v>1422</v>
      </c>
      <c r="C124" s="160">
        <v>1</v>
      </c>
      <c r="D124" s="160" t="s">
        <v>1520</v>
      </c>
      <c r="E124" s="160" t="s">
        <v>1418</v>
      </c>
      <c r="F124" s="160" t="s">
        <v>1418</v>
      </c>
      <c r="G124" s="161" t="s">
        <v>1818</v>
      </c>
      <c r="H124" s="161" t="s">
        <v>1453</v>
      </c>
      <c r="I124" s="161" t="s">
        <v>1792</v>
      </c>
      <c r="J124" s="161" t="s">
        <v>1793</v>
      </c>
      <c r="K124" s="161" t="s">
        <v>1456</v>
      </c>
      <c r="L124" s="161" t="s">
        <v>1794</v>
      </c>
      <c r="M124" s="160" t="s">
        <v>1819</v>
      </c>
      <c r="N124" s="160" t="s">
        <v>1820</v>
      </c>
      <c r="O124" s="160" t="s">
        <v>1418</v>
      </c>
      <c r="P124" s="160" t="s">
        <v>1418</v>
      </c>
      <c r="Q124" s="160" t="s">
        <v>1418</v>
      </c>
      <c r="R124" s="160" t="s">
        <v>1797</v>
      </c>
      <c r="S124" s="160" t="s">
        <v>1798</v>
      </c>
      <c r="T124" s="160" t="s">
        <v>1799</v>
      </c>
      <c r="U124" s="160" t="s">
        <v>1418</v>
      </c>
      <c r="V124" s="160" t="s">
        <v>1418</v>
      </c>
    </row>
    <row r="125" spans="1:22" x14ac:dyDescent="0.25">
      <c r="A125" s="160" t="s">
        <v>1519</v>
      </c>
      <c r="B125" s="161" t="s">
        <v>1422</v>
      </c>
      <c r="C125" s="160">
        <v>1</v>
      </c>
      <c r="D125" s="160" t="s">
        <v>1520</v>
      </c>
      <c r="E125" s="160" t="s">
        <v>1418</v>
      </c>
      <c r="F125" s="160" t="s">
        <v>1418</v>
      </c>
      <c r="G125" s="161" t="s">
        <v>1821</v>
      </c>
      <c r="H125" s="161" t="s">
        <v>1453</v>
      </c>
      <c r="I125" s="161" t="s">
        <v>1792</v>
      </c>
      <c r="J125" s="161" t="s">
        <v>1793</v>
      </c>
      <c r="K125" s="161" t="s">
        <v>1456</v>
      </c>
      <c r="L125" s="161" t="s">
        <v>1794</v>
      </c>
      <c r="M125" s="160" t="s">
        <v>1822</v>
      </c>
      <c r="N125" s="160" t="s">
        <v>1823</v>
      </c>
      <c r="O125" s="160" t="s">
        <v>1418</v>
      </c>
      <c r="P125" s="160" t="s">
        <v>1418</v>
      </c>
      <c r="Q125" s="160" t="s">
        <v>1418</v>
      </c>
      <c r="R125" s="160" t="s">
        <v>1797</v>
      </c>
      <c r="S125" s="160" t="s">
        <v>1798</v>
      </c>
      <c r="T125" s="160" t="s">
        <v>1799</v>
      </c>
      <c r="U125" s="160" t="s">
        <v>1418</v>
      </c>
      <c r="V125" s="160" t="s">
        <v>1418</v>
      </c>
    </row>
    <row r="126" spans="1:22" ht="38.25" x14ac:dyDescent="0.25">
      <c r="A126" s="160" t="s">
        <v>1519</v>
      </c>
      <c r="B126" s="161" t="s">
        <v>1422</v>
      </c>
      <c r="C126" s="160">
        <v>13</v>
      </c>
      <c r="D126" s="165" t="s">
        <v>1557</v>
      </c>
      <c r="E126" s="160" t="s">
        <v>1418</v>
      </c>
      <c r="F126" s="160" t="s">
        <v>1418</v>
      </c>
      <c r="G126" s="161" t="s">
        <v>1824</v>
      </c>
      <c r="H126" s="161" t="s">
        <v>1453</v>
      </c>
      <c r="I126" s="161" t="s">
        <v>1792</v>
      </c>
      <c r="J126" s="161" t="s">
        <v>1793</v>
      </c>
      <c r="K126" s="161" t="s">
        <v>1456</v>
      </c>
      <c r="L126" s="161" t="s">
        <v>1794</v>
      </c>
      <c r="M126" s="160" t="s">
        <v>1825</v>
      </c>
      <c r="N126" s="160" t="s">
        <v>1826</v>
      </c>
      <c r="O126" s="160" t="s">
        <v>1418</v>
      </c>
      <c r="P126" s="160" t="s">
        <v>1418</v>
      </c>
      <c r="Q126" s="160" t="s">
        <v>1418</v>
      </c>
      <c r="R126" s="160" t="s">
        <v>1797</v>
      </c>
      <c r="S126" s="160" t="s">
        <v>1798</v>
      </c>
      <c r="T126" s="160" t="s">
        <v>1799</v>
      </c>
      <c r="U126" s="160" t="s">
        <v>1418</v>
      </c>
      <c r="V126" s="160" t="s">
        <v>1418</v>
      </c>
    </row>
    <row r="127" spans="1:22" ht="38.25" x14ac:dyDescent="0.25">
      <c r="A127" s="160" t="s">
        <v>1519</v>
      </c>
      <c r="B127" s="161" t="s">
        <v>1422</v>
      </c>
      <c r="C127" s="160">
        <v>13</v>
      </c>
      <c r="D127" s="165" t="s">
        <v>1557</v>
      </c>
      <c r="E127" s="160" t="s">
        <v>1418</v>
      </c>
      <c r="F127" s="160" t="s">
        <v>1418</v>
      </c>
      <c r="G127" s="161" t="s">
        <v>1827</v>
      </c>
      <c r="H127" s="161" t="s">
        <v>1453</v>
      </c>
      <c r="I127" s="161" t="s">
        <v>1792</v>
      </c>
      <c r="J127" s="161" t="s">
        <v>1793</v>
      </c>
      <c r="K127" s="161" t="s">
        <v>1456</v>
      </c>
      <c r="L127" s="161" t="s">
        <v>1794</v>
      </c>
      <c r="M127" s="160" t="s">
        <v>1828</v>
      </c>
      <c r="N127" s="160" t="s">
        <v>1829</v>
      </c>
      <c r="O127" s="160" t="s">
        <v>1418</v>
      </c>
      <c r="P127" s="160" t="s">
        <v>1418</v>
      </c>
      <c r="Q127" s="160" t="s">
        <v>1418</v>
      </c>
      <c r="R127" s="160" t="s">
        <v>1797</v>
      </c>
      <c r="S127" s="160" t="s">
        <v>1798</v>
      </c>
      <c r="T127" s="160" t="s">
        <v>1799</v>
      </c>
      <c r="U127" s="160" t="s">
        <v>1418</v>
      </c>
      <c r="V127" s="160" t="s">
        <v>1418</v>
      </c>
    </row>
    <row r="128" spans="1:22" ht="38.25" x14ac:dyDescent="0.25">
      <c r="A128" s="160" t="s">
        <v>1519</v>
      </c>
      <c r="B128" s="161" t="s">
        <v>1422</v>
      </c>
      <c r="C128" s="160">
        <v>13</v>
      </c>
      <c r="D128" s="165" t="s">
        <v>1557</v>
      </c>
      <c r="E128" s="160" t="s">
        <v>1418</v>
      </c>
      <c r="F128" s="160" t="s">
        <v>1418</v>
      </c>
      <c r="G128" s="161" t="s">
        <v>1830</v>
      </c>
      <c r="H128" s="161" t="s">
        <v>1453</v>
      </c>
      <c r="I128" s="161" t="s">
        <v>1792</v>
      </c>
      <c r="J128" s="161" t="s">
        <v>1793</v>
      </c>
      <c r="K128" s="161" t="s">
        <v>1456</v>
      </c>
      <c r="L128" s="161" t="s">
        <v>1794</v>
      </c>
      <c r="M128" s="160" t="s">
        <v>1831</v>
      </c>
      <c r="N128" s="160" t="s">
        <v>1832</v>
      </c>
      <c r="O128" s="160" t="s">
        <v>1418</v>
      </c>
      <c r="P128" s="160" t="s">
        <v>1418</v>
      </c>
      <c r="Q128" s="160" t="s">
        <v>1418</v>
      </c>
      <c r="R128" s="160" t="s">
        <v>1797</v>
      </c>
      <c r="S128" s="160" t="s">
        <v>1798</v>
      </c>
      <c r="T128" s="160" t="s">
        <v>1799</v>
      </c>
      <c r="U128" s="160" t="s">
        <v>1418</v>
      </c>
      <c r="V128" s="160" t="s">
        <v>1418</v>
      </c>
    </row>
    <row r="129" spans="1:22" x14ac:dyDescent="0.25">
      <c r="A129" s="160" t="s">
        <v>1519</v>
      </c>
      <c r="B129" s="161" t="s">
        <v>1422</v>
      </c>
      <c r="C129" s="160">
        <v>13</v>
      </c>
      <c r="D129" s="160" t="s">
        <v>1483</v>
      </c>
      <c r="E129" s="160" t="s">
        <v>1418</v>
      </c>
      <c r="F129" s="160" t="s">
        <v>1418</v>
      </c>
      <c r="G129" s="161" t="s">
        <v>1833</v>
      </c>
      <c r="H129" s="161" t="s">
        <v>1453</v>
      </c>
      <c r="I129" s="161" t="s">
        <v>1792</v>
      </c>
      <c r="J129" s="161" t="s">
        <v>1793</v>
      </c>
      <c r="K129" s="161" t="s">
        <v>1456</v>
      </c>
      <c r="L129" s="161" t="s">
        <v>1794</v>
      </c>
      <c r="M129" s="160" t="s">
        <v>1834</v>
      </c>
      <c r="N129" s="160" t="s">
        <v>1835</v>
      </c>
      <c r="O129" s="160" t="s">
        <v>1418</v>
      </c>
      <c r="P129" s="160" t="s">
        <v>1418</v>
      </c>
      <c r="Q129" s="160" t="s">
        <v>1418</v>
      </c>
      <c r="R129" s="160" t="s">
        <v>1797</v>
      </c>
      <c r="S129" s="160" t="s">
        <v>1798</v>
      </c>
      <c r="T129" s="160" t="s">
        <v>1799</v>
      </c>
      <c r="U129" s="160" t="s">
        <v>1418</v>
      </c>
      <c r="V129" s="160" t="s">
        <v>1418</v>
      </c>
    </row>
    <row r="130" spans="1:22" x14ac:dyDescent="0.25">
      <c r="A130" s="160" t="s">
        <v>1519</v>
      </c>
      <c r="B130" s="161" t="s">
        <v>1422</v>
      </c>
      <c r="C130" s="160">
        <v>13</v>
      </c>
      <c r="D130" s="160" t="s">
        <v>1483</v>
      </c>
      <c r="E130" s="160" t="s">
        <v>1418</v>
      </c>
      <c r="F130" s="160" t="s">
        <v>1418</v>
      </c>
      <c r="G130" s="161" t="s">
        <v>1836</v>
      </c>
      <c r="H130" s="161" t="s">
        <v>1453</v>
      </c>
      <c r="I130" s="161" t="s">
        <v>1792</v>
      </c>
      <c r="J130" s="161" t="s">
        <v>1793</v>
      </c>
      <c r="K130" s="161" t="s">
        <v>1456</v>
      </c>
      <c r="L130" s="161" t="s">
        <v>1794</v>
      </c>
      <c r="M130" s="160" t="s">
        <v>1837</v>
      </c>
      <c r="N130" s="160" t="s">
        <v>1838</v>
      </c>
      <c r="O130" s="160" t="s">
        <v>1418</v>
      </c>
      <c r="P130" s="160" t="s">
        <v>1418</v>
      </c>
      <c r="Q130" s="160" t="s">
        <v>1418</v>
      </c>
      <c r="R130" s="160" t="s">
        <v>1797</v>
      </c>
      <c r="S130" s="160" t="s">
        <v>1798</v>
      </c>
      <c r="T130" s="160" t="s">
        <v>1799</v>
      </c>
      <c r="U130" s="160" t="s">
        <v>1418</v>
      </c>
      <c r="V130" s="160" t="s">
        <v>1418</v>
      </c>
    </row>
    <row r="131" spans="1:22" x14ac:dyDescent="0.25">
      <c r="A131" s="160" t="s">
        <v>1519</v>
      </c>
      <c r="B131" s="161" t="s">
        <v>1422</v>
      </c>
      <c r="C131" s="160">
        <v>13</v>
      </c>
      <c r="D131" s="160" t="s">
        <v>1483</v>
      </c>
      <c r="E131" s="160" t="s">
        <v>1418</v>
      </c>
      <c r="F131" s="160" t="s">
        <v>1418</v>
      </c>
      <c r="G131" s="161" t="s">
        <v>1839</v>
      </c>
      <c r="H131" s="160" t="s">
        <v>1418</v>
      </c>
      <c r="I131" s="160" t="s">
        <v>1418</v>
      </c>
      <c r="J131" s="160" t="s">
        <v>1418</v>
      </c>
      <c r="K131" s="160" t="s">
        <v>1418</v>
      </c>
      <c r="L131" s="160" t="s">
        <v>1418</v>
      </c>
      <c r="M131" s="160" t="s">
        <v>1840</v>
      </c>
      <c r="N131" s="160" t="s">
        <v>1841</v>
      </c>
      <c r="O131" s="160" t="s">
        <v>1418</v>
      </c>
      <c r="P131" s="160" t="s">
        <v>1418</v>
      </c>
      <c r="Q131" s="160" t="s">
        <v>1418</v>
      </c>
      <c r="R131" s="160" t="s">
        <v>1797</v>
      </c>
      <c r="S131" s="160" t="s">
        <v>1798</v>
      </c>
      <c r="T131" s="160" t="s">
        <v>1799</v>
      </c>
      <c r="U131" s="160" t="s">
        <v>1418</v>
      </c>
      <c r="V131" s="160" t="s">
        <v>1418</v>
      </c>
    </row>
    <row r="132" spans="1:22" x14ac:dyDescent="0.25">
      <c r="A132" s="160" t="s">
        <v>1519</v>
      </c>
      <c r="B132" s="161" t="s">
        <v>1422</v>
      </c>
      <c r="C132" s="160">
        <v>1</v>
      </c>
      <c r="D132" s="160" t="s">
        <v>1674</v>
      </c>
      <c r="E132" s="160" t="s">
        <v>1418</v>
      </c>
      <c r="F132" s="160" t="s">
        <v>1418</v>
      </c>
      <c r="G132" s="161" t="s">
        <v>1842</v>
      </c>
      <c r="H132" s="161" t="s">
        <v>1453</v>
      </c>
      <c r="I132" s="161" t="s">
        <v>1792</v>
      </c>
      <c r="J132" s="161" t="s">
        <v>1793</v>
      </c>
      <c r="K132" s="161" t="s">
        <v>1456</v>
      </c>
      <c r="L132" s="161" t="s">
        <v>1843</v>
      </c>
      <c r="M132" s="160" t="s">
        <v>1844</v>
      </c>
      <c r="N132" s="160" t="s">
        <v>1845</v>
      </c>
      <c r="O132" s="160" t="s">
        <v>1418</v>
      </c>
      <c r="P132" s="160" t="s">
        <v>1418</v>
      </c>
      <c r="Q132" s="160" t="s">
        <v>1418</v>
      </c>
      <c r="R132" s="160" t="s">
        <v>1797</v>
      </c>
      <c r="S132" s="160" t="s">
        <v>1846</v>
      </c>
      <c r="T132" s="160" t="s">
        <v>1799</v>
      </c>
      <c r="U132" s="160" t="s">
        <v>1418</v>
      </c>
      <c r="V132" s="160" t="s">
        <v>1418</v>
      </c>
    </row>
    <row r="133" spans="1:22" x14ac:dyDescent="0.25">
      <c r="A133" s="160" t="s">
        <v>1519</v>
      </c>
      <c r="B133" s="161" t="s">
        <v>1422</v>
      </c>
      <c r="C133" s="160">
        <v>1</v>
      </c>
      <c r="D133" s="160" t="s">
        <v>1645</v>
      </c>
      <c r="E133" s="160" t="s">
        <v>1418</v>
      </c>
      <c r="F133" s="160" t="s">
        <v>1418</v>
      </c>
      <c r="G133" s="161" t="s">
        <v>1847</v>
      </c>
      <c r="H133" s="161" t="s">
        <v>1453</v>
      </c>
      <c r="I133" s="161" t="s">
        <v>1792</v>
      </c>
      <c r="J133" s="161" t="s">
        <v>1793</v>
      </c>
      <c r="K133" s="161" t="s">
        <v>1456</v>
      </c>
      <c r="L133" s="161" t="s">
        <v>1843</v>
      </c>
      <c r="M133" s="160" t="s">
        <v>1848</v>
      </c>
      <c r="N133" s="160" t="s">
        <v>1849</v>
      </c>
      <c r="O133" s="160" t="s">
        <v>1418</v>
      </c>
      <c r="P133" s="160" t="s">
        <v>1418</v>
      </c>
      <c r="Q133" s="160" t="s">
        <v>1418</v>
      </c>
      <c r="R133" s="160" t="s">
        <v>1797</v>
      </c>
      <c r="S133" s="160" t="s">
        <v>1846</v>
      </c>
      <c r="T133" s="160" t="s">
        <v>1799</v>
      </c>
      <c r="U133" s="160" t="s">
        <v>1418</v>
      </c>
      <c r="V133" s="160" t="s">
        <v>1418</v>
      </c>
    </row>
    <row r="134" spans="1:22" ht="25.5" x14ac:dyDescent="0.25">
      <c r="A134" s="160" t="s">
        <v>1519</v>
      </c>
      <c r="B134" s="161" t="s">
        <v>1422</v>
      </c>
      <c r="C134" s="160">
        <v>5</v>
      </c>
      <c r="D134" s="165" t="s">
        <v>1850</v>
      </c>
      <c r="E134" s="160" t="s">
        <v>1418</v>
      </c>
      <c r="F134" s="160" t="s">
        <v>1418</v>
      </c>
      <c r="G134" s="161" t="s">
        <v>1851</v>
      </c>
      <c r="H134" s="161" t="s">
        <v>1453</v>
      </c>
      <c r="I134" s="161" t="s">
        <v>1792</v>
      </c>
      <c r="J134" s="161" t="s">
        <v>1793</v>
      </c>
      <c r="K134" s="161" t="s">
        <v>1456</v>
      </c>
      <c r="L134" s="161" t="s">
        <v>1843</v>
      </c>
      <c r="M134" s="160" t="s">
        <v>1852</v>
      </c>
      <c r="N134" s="160" t="s">
        <v>1853</v>
      </c>
      <c r="O134" s="160" t="s">
        <v>1418</v>
      </c>
      <c r="P134" s="160" t="s">
        <v>1418</v>
      </c>
      <c r="Q134" s="160" t="s">
        <v>1418</v>
      </c>
      <c r="R134" s="160" t="s">
        <v>1797</v>
      </c>
      <c r="S134" s="160" t="s">
        <v>1846</v>
      </c>
      <c r="T134" s="160" t="s">
        <v>1799</v>
      </c>
      <c r="U134" s="160" t="s">
        <v>1418</v>
      </c>
      <c r="V134" s="160" t="s">
        <v>1418</v>
      </c>
    </row>
    <row r="135" spans="1:22" x14ac:dyDescent="0.25">
      <c r="A135" s="160" t="s">
        <v>1519</v>
      </c>
      <c r="B135" s="161" t="s">
        <v>1422</v>
      </c>
      <c r="C135" s="160">
        <v>5</v>
      </c>
      <c r="D135" s="160" t="s">
        <v>1561</v>
      </c>
      <c r="E135" s="160" t="s">
        <v>1418</v>
      </c>
      <c r="F135" s="160" t="s">
        <v>1418</v>
      </c>
      <c r="G135" s="161" t="s">
        <v>1854</v>
      </c>
      <c r="H135" s="161" t="s">
        <v>1453</v>
      </c>
      <c r="I135" s="161" t="s">
        <v>1792</v>
      </c>
      <c r="J135" s="161" t="s">
        <v>1793</v>
      </c>
      <c r="K135" s="161" t="s">
        <v>1456</v>
      </c>
      <c r="L135" s="161" t="s">
        <v>1843</v>
      </c>
      <c r="M135" s="161" t="s">
        <v>1843</v>
      </c>
      <c r="N135" s="160" t="s">
        <v>1855</v>
      </c>
      <c r="O135" s="160" t="s">
        <v>1418</v>
      </c>
      <c r="P135" s="160" t="s">
        <v>1418</v>
      </c>
      <c r="Q135" s="160" t="s">
        <v>1418</v>
      </c>
      <c r="R135" s="160" t="s">
        <v>1797</v>
      </c>
      <c r="S135" s="160" t="s">
        <v>1846</v>
      </c>
      <c r="T135" s="160" t="s">
        <v>1799</v>
      </c>
      <c r="U135" s="160" t="s">
        <v>1418</v>
      </c>
      <c r="V135" s="160" t="s">
        <v>1418</v>
      </c>
    </row>
    <row r="136" spans="1:22" x14ac:dyDescent="0.25">
      <c r="A136" s="160" t="s">
        <v>1519</v>
      </c>
      <c r="B136" s="161" t="s">
        <v>1422</v>
      </c>
      <c r="C136" s="160">
        <v>5</v>
      </c>
      <c r="D136" s="160" t="s">
        <v>1561</v>
      </c>
      <c r="E136" s="160" t="s">
        <v>1418</v>
      </c>
      <c r="F136" s="160" t="s">
        <v>1418</v>
      </c>
      <c r="G136" s="161" t="s">
        <v>1856</v>
      </c>
      <c r="H136" s="161" t="s">
        <v>1453</v>
      </c>
      <c r="I136" s="161" t="s">
        <v>1792</v>
      </c>
      <c r="J136" s="161" t="s">
        <v>1793</v>
      </c>
      <c r="K136" s="161" t="s">
        <v>1456</v>
      </c>
      <c r="L136" s="161" t="s">
        <v>1843</v>
      </c>
      <c r="M136" s="160" t="s">
        <v>1857</v>
      </c>
      <c r="N136" s="160" t="s">
        <v>1858</v>
      </c>
      <c r="O136" s="160" t="s">
        <v>1418</v>
      </c>
      <c r="P136" s="160" t="s">
        <v>1418</v>
      </c>
      <c r="Q136" s="160" t="s">
        <v>1418</v>
      </c>
      <c r="R136" s="160" t="s">
        <v>1797</v>
      </c>
      <c r="S136" s="160" t="s">
        <v>1846</v>
      </c>
      <c r="T136" s="160" t="s">
        <v>1799</v>
      </c>
      <c r="U136" s="160" t="s">
        <v>1418</v>
      </c>
      <c r="V136" s="160" t="s">
        <v>1418</v>
      </c>
    </row>
    <row r="137" spans="1:22" x14ac:dyDescent="0.25">
      <c r="A137" s="160" t="s">
        <v>1519</v>
      </c>
      <c r="B137" s="161" t="s">
        <v>1422</v>
      </c>
      <c r="C137" s="160">
        <v>13</v>
      </c>
      <c r="D137" s="160" t="s">
        <v>1587</v>
      </c>
      <c r="E137" s="160" t="s">
        <v>1418</v>
      </c>
      <c r="F137" s="160" t="s">
        <v>1418</v>
      </c>
      <c r="G137" s="161" t="s">
        <v>1859</v>
      </c>
      <c r="H137" s="161" t="s">
        <v>1453</v>
      </c>
      <c r="I137" s="161" t="s">
        <v>1792</v>
      </c>
      <c r="J137" s="161" t="s">
        <v>1793</v>
      </c>
      <c r="K137" s="161" t="s">
        <v>1456</v>
      </c>
      <c r="L137" s="161" t="s">
        <v>1843</v>
      </c>
      <c r="M137" s="160" t="s">
        <v>1860</v>
      </c>
      <c r="N137" s="160" t="s">
        <v>1861</v>
      </c>
      <c r="O137" s="160" t="s">
        <v>1418</v>
      </c>
      <c r="P137" s="160" t="s">
        <v>1418</v>
      </c>
      <c r="Q137" s="160" t="s">
        <v>1418</v>
      </c>
      <c r="R137" s="160" t="s">
        <v>1797</v>
      </c>
      <c r="S137" s="160" t="s">
        <v>1846</v>
      </c>
      <c r="T137" s="160" t="s">
        <v>1799</v>
      </c>
      <c r="U137" s="160" t="s">
        <v>1418</v>
      </c>
      <c r="V137" s="160" t="s">
        <v>1418</v>
      </c>
    </row>
    <row r="138" spans="1:22" x14ac:dyDescent="0.25">
      <c r="A138" s="160" t="s">
        <v>1519</v>
      </c>
      <c r="B138" s="161" t="s">
        <v>1422</v>
      </c>
      <c r="C138" s="160" t="s">
        <v>1418</v>
      </c>
      <c r="D138" s="160" t="s">
        <v>1443</v>
      </c>
      <c r="E138" s="160" t="s">
        <v>1418</v>
      </c>
      <c r="F138" s="160" t="s">
        <v>1418</v>
      </c>
      <c r="G138" s="161" t="s">
        <v>1862</v>
      </c>
      <c r="H138" s="160" t="s">
        <v>1418</v>
      </c>
      <c r="I138" s="160" t="s">
        <v>1418</v>
      </c>
      <c r="J138" s="160" t="s">
        <v>1418</v>
      </c>
      <c r="K138" s="160" t="s">
        <v>1418</v>
      </c>
      <c r="L138" s="160" t="s">
        <v>1418</v>
      </c>
      <c r="M138" s="160" t="s">
        <v>1446</v>
      </c>
      <c r="N138" s="160" t="s">
        <v>1447</v>
      </c>
      <c r="O138" s="160" t="s">
        <v>1418</v>
      </c>
      <c r="P138" s="160" t="s">
        <v>1418</v>
      </c>
      <c r="Q138" s="160" t="s">
        <v>1418</v>
      </c>
      <c r="R138" s="160" t="s">
        <v>1448</v>
      </c>
      <c r="S138" s="160" t="s">
        <v>1863</v>
      </c>
      <c r="T138" s="160" t="s">
        <v>1864</v>
      </c>
      <c r="U138" s="160" t="s">
        <v>1418</v>
      </c>
      <c r="V138" s="160" t="s">
        <v>1418</v>
      </c>
    </row>
    <row r="139" spans="1:22" x14ac:dyDescent="0.25">
      <c r="A139" s="160" t="s">
        <v>1519</v>
      </c>
      <c r="B139" s="161" t="s">
        <v>1422</v>
      </c>
      <c r="C139" s="160" t="s">
        <v>1418</v>
      </c>
      <c r="D139" s="160" t="s">
        <v>1443</v>
      </c>
      <c r="E139" s="160" t="s">
        <v>1418</v>
      </c>
      <c r="F139" s="160" t="s">
        <v>1418</v>
      </c>
      <c r="G139" s="161" t="s">
        <v>1865</v>
      </c>
      <c r="H139" s="160" t="s">
        <v>1418</v>
      </c>
      <c r="I139" s="160" t="s">
        <v>1418</v>
      </c>
      <c r="J139" s="160" t="s">
        <v>1418</v>
      </c>
      <c r="K139" s="160" t="s">
        <v>1418</v>
      </c>
      <c r="L139" s="160" t="s">
        <v>1418</v>
      </c>
      <c r="M139" s="160" t="s">
        <v>1446</v>
      </c>
      <c r="N139" s="160" t="s">
        <v>1447</v>
      </c>
      <c r="O139" s="160" t="s">
        <v>1418</v>
      </c>
      <c r="P139" s="160" t="s">
        <v>1418</v>
      </c>
      <c r="Q139" s="160" t="s">
        <v>1418</v>
      </c>
      <c r="R139" s="160" t="s">
        <v>1448</v>
      </c>
      <c r="S139" s="160" t="s">
        <v>1866</v>
      </c>
      <c r="T139" s="160" t="s">
        <v>1867</v>
      </c>
      <c r="U139" s="160" t="s">
        <v>1418</v>
      </c>
      <c r="V139" s="160" t="s">
        <v>1418</v>
      </c>
    </row>
    <row r="140" spans="1:22" x14ac:dyDescent="0.25">
      <c r="A140" s="160" t="s">
        <v>1519</v>
      </c>
      <c r="B140" s="161" t="s">
        <v>1422</v>
      </c>
      <c r="C140" s="160">
        <v>19</v>
      </c>
      <c r="D140" s="160" t="s">
        <v>1868</v>
      </c>
      <c r="E140" s="160" t="s">
        <v>1418</v>
      </c>
      <c r="F140" s="160" t="s">
        <v>1418</v>
      </c>
      <c r="G140" s="23" t="s">
        <v>1869</v>
      </c>
      <c r="H140" s="160" t="s">
        <v>1453</v>
      </c>
      <c r="I140" s="160" t="s">
        <v>1718</v>
      </c>
      <c r="J140" s="160" t="s">
        <v>1870</v>
      </c>
      <c r="K140" s="160" t="s">
        <v>1456</v>
      </c>
      <c r="L140" s="23" t="s">
        <v>1871</v>
      </c>
      <c r="M140" s="160" t="s">
        <v>1872</v>
      </c>
      <c r="N140" s="160" t="s">
        <v>1873</v>
      </c>
      <c r="O140" s="160" t="s">
        <v>1874</v>
      </c>
      <c r="P140" s="160" t="s">
        <v>1754</v>
      </c>
      <c r="Q140" s="160" t="s">
        <v>1755</v>
      </c>
      <c r="R140" s="160" t="s">
        <v>1875</v>
      </c>
      <c r="S140" s="160" t="s">
        <v>1876</v>
      </c>
      <c r="T140" s="160" t="s">
        <v>1877</v>
      </c>
      <c r="U140" s="160" t="s">
        <v>1418</v>
      </c>
      <c r="V140" s="160" t="s">
        <v>1418</v>
      </c>
    </row>
    <row r="141" spans="1:22" x14ac:dyDescent="0.25">
      <c r="A141" s="160" t="s">
        <v>1519</v>
      </c>
      <c r="B141" s="161" t="s">
        <v>1422</v>
      </c>
      <c r="C141" s="160">
        <v>19</v>
      </c>
      <c r="D141" s="160" t="s">
        <v>1868</v>
      </c>
      <c r="E141" s="160" t="s">
        <v>1418</v>
      </c>
      <c r="F141" s="160" t="s">
        <v>1418</v>
      </c>
      <c r="G141" s="23" t="s">
        <v>1878</v>
      </c>
      <c r="H141" s="160" t="s">
        <v>1453</v>
      </c>
      <c r="I141" s="160" t="s">
        <v>1718</v>
      </c>
      <c r="J141" s="160" t="s">
        <v>1870</v>
      </c>
      <c r="K141" s="160" t="s">
        <v>1456</v>
      </c>
      <c r="L141" s="23" t="s">
        <v>1871</v>
      </c>
      <c r="M141" s="160" t="s">
        <v>1879</v>
      </c>
      <c r="N141" s="160" t="s">
        <v>1880</v>
      </c>
      <c r="O141" s="160" t="s">
        <v>1874</v>
      </c>
      <c r="P141" s="160" t="s">
        <v>1754</v>
      </c>
      <c r="Q141" s="160" t="s">
        <v>1755</v>
      </c>
      <c r="R141" s="160" t="s">
        <v>1875</v>
      </c>
      <c r="S141" s="160" t="s">
        <v>1876</v>
      </c>
      <c r="T141" s="160" t="s">
        <v>1877</v>
      </c>
      <c r="U141" s="160" t="s">
        <v>1418</v>
      </c>
      <c r="V141" s="160" t="s">
        <v>1418</v>
      </c>
    </row>
    <row r="142" spans="1:22" x14ac:dyDescent="0.25">
      <c r="A142" s="160" t="s">
        <v>1519</v>
      </c>
      <c r="B142" s="161" t="s">
        <v>1422</v>
      </c>
      <c r="C142" s="160">
        <v>5</v>
      </c>
      <c r="D142" s="160" t="s">
        <v>1561</v>
      </c>
      <c r="E142" s="160" t="s">
        <v>1418</v>
      </c>
      <c r="F142" s="160" t="s">
        <v>1418</v>
      </c>
      <c r="G142" s="161" t="s">
        <v>1881</v>
      </c>
      <c r="H142" s="161" t="s">
        <v>1453</v>
      </c>
      <c r="I142" s="161" t="s">
        <v>1454</v>
      </c>
      <c r="J142" s="161" t="s">
        <v>1537</v>
      </c>
      <c r="K142" s="161" t="s">
        <v>1456</v>
      </c>
      <c r="L142" s="161" t="s">
        <v>1882</v>
      </c>
      <c r="M142" s="160" t="s">
        <v>1883</v>
      </c>
      <c r="N142" s="160" t="s">
        <v>1884</v>
      </c>
      <c r="O142" s="160" t="s">
        <v>1418</v>
      </c>
      <c r="P142" s="161" t="s">
        <v>1541</v>
      </c>
      <c r="Q142" s="160" t="s">
        <v>1542</v>
      </c>
      <c r="R142" s="160" t="s">
        <v>1543</v>
      </c>
      <c r="S142" s="160" t="s">
        <v>1885</v>
      </c>
      <c r="T142" s="160" t="s">
        <v>1886</v>
      </c>
      <c r="U142" s="161" t="s">
        <v>1546</v>
      </c>
      <c r="V142" s="160" t="s">
        <v>1418</v>
      </c>
    </row>
    <row r="143" spans="1:22" x14ac:dyDescent="0.25">
      <c r="A143" s="160" t="s">
        <v>1519</v>
      </c>
      <c r="B143" s="161" t="s">
        <v>1422</v>
      </c>
      <c r="C143" s="160">
        <v>5</v>
      </c>
      <c r="D143" s="160" t="s">
        <v>1561</v>
      </c>
      <c r="E143" s="160" t="s">
        <v>1418</v>
      </c>
      <c r="F143" s="160" t="s">
        <v>1418</v>
      </c>
      <c r="G143" s="161" t="s">
        <v>1887</v>
      </c>
      <c r="H143" s="161" t="s">
        <v>1453</v>
      </c>
      <c r="I143" s="161" t="s">
        <v>1454</v>
      </c>
      <c r="J143" s="161" t="s">
        <v>1537</v>
      </c>
      <c r="K143" s="161" t="s">
        <v>1456</v>
      </c>
      <c r="L143" s="161" t="s">
        <v>1882</v>
      </c>
      <c r="M143" s="160" t="s">
        <v>1888</v>
      </c>
      <c r="N143" s="160" t="s">
        <v>1889</v>
      </c>
      <c r="O143" s="160" t="s">
        <v>1418</v>
      </c>
      <c r="P143" s="161" t="s">
        <v>1541</v>
      </c>
      <c r="Q143" s="160" t="s">
        <v>1542</v>
      </c>
      <c r="R143" s="160" t="s">
        <v>1543</v>
      </c>
      <c r="S143" s="160" t="s">
        <v>1885</v>
      </c>
      <c r="T143" s="160" t="s">
        <v>1886</v>
      </c>
      <c r="U143" s="161" t="s">
        <v>1546</v>
      </c>
      <c r="V143" s="160" t="s">
        <v>1418</v>
      </c>
    </row>
    <row r="144" spans="1:22" x14ac:dyDescent="0.25">
      <c r="A144" s="160" t="s">
        <v>1519</v>
      </c>
      <c r="B144" s="161" t="s">
        <v>1422</v>
      </c>
      <c r="C144" s="160">
        <v>19</v>
      </c>
      <c r="D144" s="160" t="s">
        <v>1443</v>
      </c>
      <c r="E144" s="160" t="s">
        <v>1418</v>
      </c>
      <c r="F144" s="160" t="s">
        <v>1418</v>
      </c>
      <c r="G144" s="161" t="s">
        <v>1890</v>
      </c>
      <c r="H144" s="160" t="s">
        <v>1418</v>
      </c>
      <c r="I144" s="160" t="s">
        <v>1418</v>
      </c>
      <c r="J144" s="160" t="s">
        <v>1418</v>
      </c>
      <c r="K144" s="160" t="s">
        <v>1418</v>
      </c>
      <c r="L144" s="160" t="s">
        <v>1418</v>
      </c>
      <c r="M144" s="160" t="s">
        <v>1891</v>
      </c>
      <c r="N144" s="160" t="s">
        <v>1892</v>
      </c>
      <c r="O144" s="160" t="s">
        <v>1418</v>
      </c>
      <c r="P144" s="160" t="s">
        <v>1418</v>
      </c>
      <c r="Q144" s="160" t="s">
        <v>1418</v>
      </c>
      <c r="R144" s="160" t="s">
        <v>1893</v>
      </c>
      <c r="S144" s="160" t="s">
        <v>1894</v>
      </c>
      <c r="T144" s="160" t="s">
        <v>1895</v>
      </c>
      <c r="U144" s="160" t="s">
        <v>1418</v>
      </c>
      <c r="V144" s="160" t="s">
        <v>1418</v>
      </c>
    </row>
    <row r="145" spans="1:22" x14ac:dyDescent="0.25">
      <c r="A145" s="160" t="s">
        <v>1519</v>
      </c>
      <c r="B145" s="161" t="s">
        <v>1422</v>
      </c>
      <c r="C145" s="160">
        <v>19</v>
      </c>
      <c r="D145" s="160" t="s">
        <v>1443</v>
      </c>
      <c r="E145" s="160" t="s">
        <v>1418</v>
      </c>
      <c r="F145" s="160" t="s">
        <v>1418</v>
      </c>
      <c r="G145" s="161" t="s">
        <v>1896</v>
      </c>
      <c r="H145" s="160" t="s">
        <v>1418</v>
      </c>
      <c r="I145" s="160" t="s">
        <v>1418</v>
      </c>
      <c r="J145" s="160" t="s">
        <v>1418</v>
      </c>
      <c r="K145" s="160" t="s">
        <v>1418</v>
      </c>
      <c r="L145" s="160" t="s">
        <v>1418</v>
      </c>
      <c r="M145" s="160" t="s">
        <v>1897</v>
      </c>
      <c r="N145" s="160" t="s">
        <v>1898</v>
      </c>
      <c r="O145" s="160" t="s">
        <v>1418</v>
      </c>
      <c r="P145" s="160" t="s">
        <v>1418</v>
      </c>
      <c r="Q145" s="160" t="s">
        <v>1418</v>
      </c>
      <c r="R145" s="160" t="s">
        <v>1893</v>
      </c>
      <c r="S145" s="160" t="s">
        <v>1894</v>
      </c>
      <c r="T145" s="160" t="s">
        <v>1895</v>
      </c>
      <c r="U145" s="160" t="s">
        <v>1418</v>
      </c>
      <c r="V145" s="160" t="s">
        <v>1418</v>
      </c>
    </row>
    <row r="146" spans="1:22" x14ac:dyDescent="0.25">
      <c r="A146" s="160" t="s">
        <v>1519</v>
      </c>
      <c r="B146" s="161" t="s">
        <v>1422</v>
      </c>
      <c r="C146" s="161" t="s">
        <v>1899</v>
      </c>
      <c r="D146" s="161" t="s">
        <v>1900</v>
      </c>
      <c r="E146" s="160" t="s">
        <v>1418</v>
      </c>
      <c r="F146" s="160" t="s">
        <v>1418</v>
      </c>
      <c r="G146" s="161" t="s">
        <v>1901</v>
      </c>
      <c r="H146" s="161" t="s">
        <v>1453</v>
      </c>
      <c r="I146" s="161" t="s">
        <v>1454</v>
      </c>
      <c r="J146" s="161" t="s">
        <v>1537</v>
      </c>
      <c r="K146" s="161" t="s">
        <v>1456</v>
      </c>
      <c r="L146" s="161" t="s">
        <v>1574</v>
      </c>
      <c r="M146" s="161" t="s">
        <v>1902</v>
      </c>
      <c r="N146" s="161" t="s">
        <v>1903</v>
      </c>
      <c r="O146" s="160" t="s">
        <v>1418</v>
      </c>
      <c r="P146" s="161" t="s">
        <v>1541</v>
      </c>
      <c r="Q146" s="160" t="s">
        <v>1542</v>
      </c>
      <c r="R146" s="161" t="s">
        <v>1545</v>
      </c>
      <c r="S146" s="161" t="s">
        <v>1577</v>
      </c>
      <c r="T146" s="161" t="s">
        <v>1545</v>
      </c>
      <c r="U146" s="161" t="s">
        <v>1546</v>
      </c>
      <c r="V146" s="160" t="s">
        <v>1418</v>
      </c>
    </row>
    <row r="147" spans="1:22" x14ac:dyDescent="0.25">
      <c r="A147" s="160" t="s">
        <v>1519</v>
      </c>
      <c r="B147" s="161" t="s">
        <v>1422</v>
      </c>
      <c r="C147" s="161">
        <v>1</v>
      </c>
      <c r="D147" s="161" t="s">
        <v>1900</v>
      </c>
      <c r="E147" s="160" t="s">
        <v>1418</v>
      </c>
      <c r="F147" s="160" t="s">
        <v>1418</v>
      </c>
      <c r="G147" s="161" t="s">
        <v>1904</v>
      </c>
      <c r="H147" s="161" t="s">
        <v>1453</v>
      </c>
      <c r="I147" s="161" t="s">
        <v>1792</v>
      </c>
      <c r="J147" s="161" t="s">
        <v>1793</v>
      </c>
      <c r="K147" s="161" t="s">
        <v>1456</v>
      </c>
      <c r="L147" s="161" t="s">
        <v>1794</v>
      </c>
      <c r="M147" s="161" t="s">
        <v>1840</v>
      </c>
      <c r="N147" s="161" t="s">
        <v>1841</v>
      </c>
      <c r="O147" s="160" t="s">
        <v>1418</v>
      </c>
      <c r="P147" s="160" t="s">
        <v>1418</v>
      </c>
      <c r="Q147" s="160" t="s">
        <v>1418</v>
      </c>
      <c r="R147" s="161" t="s">
        <v>1799</v>
      </c>
      <c r="S147" s="161" t="s">
        <v>1905</v>
      </c>
      <c r="T147" s="161" t="s">
        <v>1799</v>
      </c>
      <c r="U147" s="160" t="s">
        <v>1418</v>
      </c>
      <c r="V147" s="160" t="s">
        <v>1418</v>
      </c>
    </row>
    <row r="148" spans="1:22" x14ac:dyDescent="0.25">
      <c r="A148" s="160" t="s">
        <v>1519</v>
      </c>
      <c r="B148" s="161" t="s">
        <v>1422</v>
      </c>
      <c r="C148" s="161" t="s">
        <v>1899</v>
      </c>
      <c r="D148" s="161" t="s">
        <v>1900</v>
      </c>
      <c r="E148" s="160" t="s">
        <v>1418</v>
      </c>
      <c r="F148" s="160" t="s">
        <v>1418</v>
      </c>
      <c r="G148" s="161" t="s">
        <v>1901</v>
      </c>
      <c r="H148" s="161" t="s">
        <v>1453</v>
      </c>
      <c r="I148" s="161" t="s">
        <v>1454</v>
      </c>
      <c r="J148" s="161" t="s">
        <v>1537</v>
      </c>
      <c r="K148" s="161" t="s">
        <v>1456</v>
      </c>
      <c r="L148" s="161" t="s">
        <v>1574</v>
      </c>
      <c r="M148" s="161" t="s">
        <v>1902</v>
      </c>
      <c r="N148" s="161" t="s">
        <v>1903</v>
      </c>
      <c r="O148" s="160" t="s">
        <v>1418</v>
      </c>
      <c r="P148" s="161" t="s">
        <v>1541</v>
      </c>
      <c r="Q148" s="160" t="s">
        <v>1542</v>
      </c>
      <c r="R148" s="161" t="s">
        <v>1545</v>
      </c>
      <c r="S148" s="161" t="s">
        <v>1577</v>
      </c>
      <c r="T148" s="161" t="s">
        <v>1545</v>
      </c>
      <c r="U148" s="161" t="s">
        <v>1546</v>
      </c>
      <c r="V148" s="160" t="s">
        <v>1418</v>
      </c>
    </row>
    <row r="149" spans="1:22" x14ac:dyDescent="0.25">
      <c r="A149" s="160" t="s">
        <v>1519</v>
      </c>
      <c r="B149" s="161" t="s">
        <v>1422</v>
      </c>
      <c r="C149" s="161">
        <v>1</v>
      </c>
      <c r="D149" s="161" t="s">
        <v>1900</v>
      </c>
      <c r="E149" s="160" t="s">
        <v>1418</v>
      </c>
      <c r="F149" s="160" t="s">
        <v>1418</v>
      </c>
      <c r="G149" s="161" t="s">
        <v>1904</v>
      </c>
      <c r="H149" s="161" t="s">
        <v>1453</v>
      </c>
      <c r="I149" s="161" t="s">
        <v>1792</v>
      </c>
      <c r="J149" s="161" t="s">
        <v>1793</v>
      </c>
      <c r="K149" s="161" t="s">
        <v>1456</v>
      </c>
      <c r="L149" s="161" t="s">
        <v>1794</v>
      </c>
      <c r="M149" s="161" t="s">
        <v>1840</v>
      </c>
      <c r="N149" s="161" t="s">
        <v>1841</v>
      </c>
      <c r="O149" s="160" t="s">
        <v>1418</v>
      </c>
      <c r="P149" s="160" t="s">
        <v>1418</v>
      </c>
      <c r="Q149" s="160" t="s">
        <v>1418</v>
      </c>
      <c r="R149" s="161" t="s">
        <v>1799</v>
      </c>
      <c r="S149" s="161" t="s">
        <v>1905</v>
      </c>
      <c r="T149" s="161" t="s">
        <v>1799</v>
      </c>
      <c r="U149" s="160" t="s">
        <v>1418</v>
      </c>
      <c r="V149" s="160" t="s">
        <v>1418</v>
      </c>
    </row>
    <row r="150" spans="1:22" x14ac:dyDescent="0.25">
      <c r="A150" s="160" t="s">
        <v>1519</v>
      </c>
      <c r="B150" s="161" t="s">
        <v>1422</v>
      </c>
      <c r="C150" s="160">
        <v>19</v>
      </c>
      <c r="D150" s="160" t="s">
        <v>1868</v>
      </c>
      <c r="E150" s="160" t="s">
        <v>1418</v>
      </c>
      <c r="F150" s="160" t="s">
        <v>1418</v>
      </c>
      <c r="G150" s="23" t="s">
        <v>1418</v>
      </c>
      <c r="H150" s="160" t="s">
        <v>1906</v>
      </c>
      <c r="I150" s="160" t="s">
        <v>1907</v>
      </c>
      <c r="J150" s="160" t="s">
        <v>1908</v>
      </c>
      <c r="K150" s="23" t="s">
        <v>1456</v>
      </c>
      <c r="L150" s="23" t="s">
        <v>1909</v>
      </c>
      <c r="M150" s="23" t="s">
        <v>1910</v>
      </c>
      <c r="N150" s="23" t="s">
        <v>1911</v>
      </c>
      <c r="O150" s="160" t="s">
        <v>1418</v>
      </c>
      <c r="P150" s="160" t="s">
        <v>1418</v>
      </c>
      <c r="Q150" s="160" t="s">
        <v>1418</v>
      </c>
      <c r="R150" s="160" t="s">
        <v>1875</v>
      </c>
      <c r="S150" s="23" t="s">
        <v>1909</v>
      </c>
      <c r="T150" s="23" t="s">
        <v>1912</v>
      </c>
      <c r="U150" s="160" t="s">
        <v>1418</v>
      </c>
      <c r="V150" s="160" t="s">
        <v>1418</v>
      </c>
    </row>
    <row r="151" spans="1:22" x14ac:dyDescent="0.25">
      <c r="A151" s="160" t="s">
        <v>1519</v>
      </c>
      <c r="B151" s="161" t="s">
        <v>1422</v>
      </c>
      <c r="C151" s="160">
        <v>19</v>
      </c>
      <c r="D151" s="160" t="s">
        <v>1868</v>
      </c>
      <c r="E151" s="160" t="s">
        <v>1418</v>
      </c>
      <c r="F151" s="160" t="s">
        <v>1418</v>
      </c>
      <c r="G151" s="23" t="s">
        <v>1418</v>
      </c>
      <c r="H151" s="160" t="s">
        <v>1906</v>
      </c>
      <c r="I151" s="160" t="s">
        <v>1907</v>
      </c>
      <c r="J151" s="160" t="s">
        <v>1908</v>
      </c>
      <c r="K151" s="23" t="s">
        <v>1456</v>
      </c>
      <c r="L151" s="23" t="s">
        <v>1909</v>
      </c>
      <c r="M151" s="23" t="s">
        <v>1913</v>
      </c>
      <c r="N151" s="23" t="s">
        <v>1914</v>
      </c>
      <c r="O151" s="160" t="s">
        <v>1418</v>
      </c>
      <c r="P151" s="160" t="s">
        <v>1418</v>
      </c>
      <c r="Q151" s="160" t="s">
        <v>1418</v>
      </c>
      <c r="R151" s="160" t="s">
        <v>1875</v>
      </c>
      <c r="S151" s="23" t="s">
        <v>1909</v>
      </c>
      <c r="T151" s="23" t="s">
        <v>1912</v>
      </c>
      <c r="U151" s="160" t="s">
        <v>1418</v>
      </c>
      <c r="V151" s="160" t="s">
        <v>1418</v>
      </c>
    </row>
    <row r="152" spans="1:22" x14ac:dyDescent="0.25">
      <c r="A152" s="160" t="s">
        <v>1519</v>
      </c>
      <c r="B152" s="161" t="s">
        <v>1422</v>
      </c>
      <c r="C152" s="160">
        <v>1</v>
      </c>
      <c r="D152" s="160" t="s">
        <v>1674</v>
      </c>
      <c r="E152" s="160" t="s">
        <v>1418</v>
      </c>
      <c r="F152" s="160" t="s">
        <v>1418</v>
      </c>
      <c r="G152" s="161" t="s">
        <v>1915</v>
      </c>
      <c r="H152" s="161" t="s">
        <v>1453</v>
      </c>
      <c r="I152" s="161" t="s">
        <v>1454</v>
      </c>
      <c r="J152" s="161" t="s">
        <v>1455</v>
      </c>
      <c r="K152" s="161" t="s">
        <v>1456</v>
      </c>
      <c r="L152" s="161" t="s">
        <v>1451</v>
      </c>
      <c r="M152" s="160" t="s">
        <v>1916</v>
      </c>
      <c r="N152" s="160"/>
      <c r="O152" s="161" t="s">
        <v>1457</v>
      </c>
      <c r="P152" s="161" t="s">
        <v>1458</v>
      </c>
      <c r="Q152" s="160" t="s">
        <v>1459</v>
      </c>
      <c r="R152" s="160" t="s">
        <v>1460</v>
      </c>
      <c r="S152" s="160" t="s">
        <v>1572</v>
      </c>
      <c r="T152" s="160" t="s">
        <v>1431</v>
      </c>
      <c r="U152" s="161" t="s">
        <v>1462</v>
      </c>
      <c r="V152" s="160"/>
    </row>
    <row r="153" spans="1:22" x14ac:dyDescent="0.25">
      <c r="A153" s="160" t="s">
        <v>1519</v>
      </c>
      <c r="B153" s="161" t="s">
        <v>1422</v>
      </c>
      <c r="C153" s="160">
        <v>1</v>
      </c>
      <c r="D153" s="160" t="s">
        <v>1674</v>
      </c>
      <c r="E153" s="160" t="s">
        <v>1418</v>
      </c>
      <c r="F153" s="160" t="s">
        <v>1418</v>
      </c>
      <c r="G153" s="161" t="s">
        <v>1917</v>
      </c>
      <c r="H153" s="161" t="s">
        <v>1453</v>
      </c>
      <c r="I153" s="161" t="s">
        <v>1454</v>
      </c>
      <c r="J153" s="161" t="s">
        <v>1455</v>
      </c>
      <c r="K153" s="161" t="s">
        <v>1456</v>
      </c>
      <c r="L153" s="161" t="s">
        <v>1569</v>
      </c>
      <c r="M153" s="160" t="s">
        <v>1570</v>
      </c>
      <c r="N153" s="161" t="s">
        <v>1571</v>
      </c>
      <c r="O153" s="161" t="s">
        <v>1457</v>
      </c>
      <c r="P153" s="161" t="s">
        <v>1458</v>
      </c>
      <c r="Q153" s="160" t="s">
        <v>1459</v>
      </c>
      <c r="R153" s="160" t="s">
        <v>1460</v>
      </c>
      <c r="S153" s="160" t="s">
        <v>1572</v>
      </c>
      <c r="T153" s="160" t="s">
        <v>1567</v>
      </c>
      <c r="U153" s="161" t="s">
        <v>1462</v>
      </c>
      <c r="V153" s="160"/>
    </row>
    <row r="154" spans="1:22" x14ac:dyDescent="0.25">
      <c r="A154" s="160" t="s">
        <v>1519</v>
      </c>
      <c r="B154" s="161" t="s">
        <v>1422</v>
      </c>
      <c r="C154" s="160">
        <v>1</v>
      </c>
      <c r="D154" s="160" t="s">
        <v>1674</v>
      </c>
      <c r="E154" s="160" t="s">
        <v>1418</v>
      </c>
      <c r="F154" s="160" t="s">
        <v>1418</v>
      </c>
      <c r="G154" s="161" t="s">
        <v>1918</v>
      </c>
      <c r="H154" s="161" t="s">
        <v>1453</v>
      </c>
      <c r="I154" s="161" t="s">
        <v>1454</v>
      </c>
      <c r="J154" s="161" t="s">
        <v>1455</v>
      </c>
      <c r="K154" s="161" t="s">
        <v>1456</v>
      </c>
      <c r="L154" s="161" t="s">
        <v>1451</v>
      </c>
      <c r="M154" s="161" t="s">
        <v>1472</v>
      </c>
      <c r="N154" s="160"/>
      <c r="O154" s="161" t="s">
        <v>1457</v>
      </c>
      <c r="P154" s="161" t="s">
        <v>1458</v>
      </c>
      <c r="Q154" s="160" t="s">
        <v>1459</v>
      </c>
      <c r="R154" s="160" t="s">
        <v>1460</v>
      </c>
      <c r="S154" s="160" t="s">
        <v>1572</v>
      </c>
      <c r="T154" s="161" t="s">
        <v>1431</v>
      </c>
      <c r="U154" s="161" t="s">
        <v>1462</v>
      </c>
      <c r="V154" s="160"/>
    </row>
  </sheetData>
  <autoFilter ref="A1:W1" xr:uid="{612CC074-A0BF-CF41-A550-7EA26C1E4E3A}"/>
  <conditionalFormatting sqref="E1:G1 A1">
    <cfRule type="duplicateValues" dxfId="59" priority="59"/>
    <cfRule type="duplicateValues" dxfId="58" priority="60"/>
  </conditionalFormatting>
  <conditionalFormatting sqref="G6">
    <cfRule type="duplicateValues" dxfId="57" priority="1"/>
  </conditionalFormatting>
  <conditionalFormatting sqref="G29">
    <cfRule type="duplicateValues" dxfId="56" priority="4"/>
  </conditionalFormatting>
  <conditionalFormatting sqref="G30">
    <cfRule type="duplicateValues" dxfId="55" priority="5"/>
  </conditionalFormatting>
  <conditionalFormatting sqref="G32">
    <cfRule type="duplicateValues" dxfId="54" priority="53"/>
  </conditionalFormatting>
  <conditionalFormatting sqref="G33">
    <cfRule type="duplicateValues" dxfId="53" priority="54"/>
  </conditionalFormatting>
  <conditionalFormatting sqref="G34">
    <cfRule type="duplicateValues" dxfId="52" priority="55"/>
  </conditionalFormatting>
  <conditionalFormatting sqref="G35">
    <cfRule type="duplicateValues" dxfId="51" priority="56"/>
  </conditionalFormatting>
  <conditionalFormatting sqref="G36">
    <cfRule type="duplicateValues" dxfId="50" priority="9"/>
  </conditionalFormatting>
  <conditionalFormatting sqref="G37">
    <cfRule type="duplicateValues" dxfId="49" priority="20"/>
  </conditionalFormatting>
  <conditionalFormatting sqref="G38">
    <cfRule type="duplicateValues" dxfId="48" priority="26"/>
  </conditionalFormatting>
  <conditionalFormatting sqref="G39">
    <cfRule type="duplicateValues" dxfId="47" priority="32"/>
  </conditionalFormatting>
  <conditionalFormatting sqref="G40">
    <cfRule type="duplicateValues" dxfId="46" priority="44"/>
  </conditionalFormatting>
  <conditionalFormatting sqref="G41">
    <cfRule type="duplicateValues" dxfId="45" priority="47"/>
  </conditionalFormatting>
  <conditionalFormatting sqref="G42">
    <cfRule type="duplicateValues" dxfId="44" priority="48"/>
  </conditionalFormatting>
  <conditionalFormatting sqref="G43">
    <cfRule type="duplicateValues" dxfId="43" priority="6"/>
  </conditionalFormatting>
  <conditionalFormatting sqref="G44">
    <cfRule type="duplicateValues" dxfId="42" priority="7"/>
  </conditionalFormatting>
  <conditionalFormatting sqref="G45">
    <cfRule type="duplicateValues" dxfId="41" priority="8"/>
  </conditionalFormatting>
  <conditionalFormatting sqref="G46">
    <cfRule type="duplicateValues" dxfId="40" priority="21"/>
  </conditionalFormatting>
  <conditionalFormatting sqref="G47">
    <cfRule type="duplicateValues" dxfId="39" priority="22"/>
  </conditionalFormatting>
  <conditionalFormatting sqref="G48">
    <cfRule type="duplicateValues" dxfId="38" priority="25"/>
  </conditionalFormatting>
  <conditionalFormatting sqref="G49">
    <cfRule type="duplicateValues" dxfId="37" priority="31"/>
  </conditionalFormatting>
  <conditionalFormatting sqref="G50">
    <cfRule type="duplicateValues" dxfId="36" priority="43"/>
  </conditionalFormatting>
  <conditionalFormatting sqref="G51">
    <cfRule type="duplicateValues" dxfId="35" priority="49"/>
  </conditionalFormatting>
  <conditionalFormatting sqref="G52">
    <cfRule type="duplicateValues" dxfId="34" priority="51"/>
  </conditionalFormatting>
  <conditionalFormatting sqref="G53">
    <cfRule type="duplicateValues" dxfId="33" priority="52"/>
  </conditionalFormatting>
  <conditionalFormatting sqref="G54">
    <cfRule type="duplicateValues" dxfId="32" priority="2"/>
  </conditionalFormatting>
  <conditionalFormatting sqref="G55">
    <cfRule type="duplicateValues" dxfId="31" priority="3"/>
  </conditionalFormatting>
  <conditionalFormatting sqref="G68">
    <cfRule type="duplicateValues" dxfId="30" priority="36"/>
  </conditionalFormatting>
  <conditionalFormatting sqref="G69">
    <cfRule type="duplicateValues" dxfId="29" priority="37"/>
  </conditionalFormatting>
  <conditionalFormatting sqref="G99">
    <cfRule type="duplicateValues" dxfId="28" priority="27"/>
  </conditionalFormatting>
  <conditionalFormatting sqref="G100">
    <cfRule type="duplicateValues" dxfId="27" priority="33"/>
  </conditionalFormatting>
  <conditionalFormatting sqref="G108">
    <cfRule type="duplicateValues" dxfId="26" priority="24"/>
  </conditionalFormatting>
  <conditionalFormatting sqref="G109">
    <cfRule type="duplicateValues" dxfId="25" priority="28"/>
  </conditionalFormatting>
  <conditionalFormatting sqref="G110">
    <cfRule type="duplicateValues" dxfId="24" priority="30"/>
  </conditionalFormatting>
  <conditionalFormatting sqref="G111">
    <cfRule type="duplicateValues" dxfId="23" priority="35"/>
  </conditionalFormatting>
  <conditionalFormatting sqref="G112">
    <cfRule type="duplicateValues" dxfId="22" priority="11"/>
  </conditionalFormatting>
  <conditionalFormatting sqref="G113">
    <cfRule type="duplicateValues" dxfId="21" priority="12"/>
  </conditionalFormatting>
  <conditionalFormatting sqref="G114">
    <cfRule type="duplicateValues" dxfId="20" priority="13"/>
  </conditionalFormatting>
  <conditionalFormatting sqref="G115">
    <cfRule type="duplicateValues" dxfId="19" priority="14"/>
  </conditionalFormatting>
  <conditionalFormatting sqref="G116">
    <cfRule type="duplicateValues" dxfId="18" priority="15"/>
  </conditionalFormatting>
  <conditionalFormatting sqref="G117">
    <cfRule type="duplicateValues" dxfId="17" priority="16"/>
  </conditionalFormatting>
  <conditionalFormatting sqref="G118">
    <cfRule type="duplicateValues" dxfId="16" priority="17"/>
  </conditionalFormatting>
  <conditionalFormatting sqref="G119">
    <cfRule type="duplicateValues" dxfId="15" priority="18"/>
  </conditionalFormatting>
  <conditionalFormatting sqref="G120">
    <cfRule type="duplicateValues" dxfId="14" priority="19"/>
  </conditionalFormatting>
  <conditionalFormatting sqref="G121">
    <cfRule type="duplicateValues" dxfId="13" priority="40"/>
  </conditionalFormatting>
  <conditionalFormatting sqref="G122">
    <cfRule type="duplicateValues" dxfId="12" priority="41"/>
  </conditionalFormatting>
  <conditionalFormatting sqref="G123">
    <cfRule type="duplicateValues" dxfId="11" priority="42"/>
  </conditionalFormatting>
  <conditionalFormatting sqref="G124">
    <cfRule type="duplicateValues" dxfId="10" priority="45"/>
  </conditionalFormatting>
  <conditionalFormatting sqref="G126">
    <cfRule type="duplicateValues" dxfId="9" priority="46"/>
  </conditionalFormatting>
  <conditionalFormatting sqref="G127">
    <cfRule type="duplicateValues" dxfId="8" priority="10"/>
  </conditionalFormatting>
  <conditionalFormatting sqref="G128">
    <cfRule type="duplicateValues" dxfId="7" priority="23"/>
  </conditionalFormatting>
  <conditionalFormatting sqref="G129">
    <cfRule type="duplicateValues" dxfId="6" priority="29"/>
  </conditionalFormatting>
  <conditionalFormatting sqref="G130">
    <cfRule type="duplicateValues" dxfId="5" priority="34"/>
  </conditionalFormatting>
  <conditionalFormatting sqref="G131">
    <cfRule type="duplicateValues" dxfId="4" priority="38"/>
  </conditionalFormatting>
  <conditionalFormatting sqref="G132">
    <cfRule type="duplicateValues" dxfId="3" priority="50"/>
  </conditionalFormatting>
  <conditionalFormatting sqref="G138:G139">
    <cfRule type="duplicateValues" dxfId="2" priority="39"/>
  </conditionalFormatting>
  <conditionalFormatting sqref="G142">
    <cfRule type="duplicateValues" dxfId="1" priority="57"/>
  </conditionalFormatting>
  <conditionalFormatting sqref="G144">
    <cfRule type="duplicateValues" dxfId="0" priority="58"/>
  </conditionalFormatting>
  <hyperlinks>
    <hyperlink ref="G148" r:id="rId1" display="/webcontent/nullS00000000298259%7CS00000015246485%7CS00000001198648" xr:uid="{6FA68DB0-7B65-2641-A43B-225431BE9CEC}"/>
    <hyperlink ref="G152" r:id="rId2" display="/webcontent/nullS00000000298272%7CS00000015246499%7CS00000001198626" xr:uid="{2180B3E3-2F43-4241-AA61-141D383CE031}"/>
    <hyperlink ref="G153" r:id="rId3" display="/webcontent/nullS00000000298272%7CS00000015246499%7CS00000001198626" xr:uid="{FBDD378F-066F-074B-B7B8-5A0ADC06ECC9}"/>
    <hyperlink ref="G154" r:id="rId4" display="/webcontent/nullS00000000298272%7CS00000015246499%7CS00000001198626" xr:uid="{B072A578-BE37-5340-81AE-BF95569917A3}"/>
    <hyperlink ref="G16" r:id="rId5" display="/webcontent/nullS00000000298248%7CS00000015246476%7CS00000001198630" xr:uid="{A35D9459-2877-B249-AB56-F0C85CA4426C}"/>
    <hyperlink ref="G65" r:id="rId6" display="/webcontent/nullS00000000298260%7CS00000015246486%7CS00000001198617" xr:uid="{56923F14-B511-694F-A787-A29D066D2ECD}"/>
    <hyperlink ref="G68" r:id="rId7" display="/webcontent/nullS00000000298263%7CS00000015246489%7CS00000001198645" xr:uid="{42B5B79C-A7D6-CC42-B133-6F1E46C5547B}"/>
    <hyperlink ref="G70" r:id="rId8" display="/webcontent/nullS00000000298267%7CS00000015246494%7CS00000001198624" xr:uid="{C8060B66-F5DE-E544-A084-6B313A59A52F}"/>
    <hyperlink ref="G102" r:id="rId9" display="/webcontent/nullS00000000298251%7CS00000015246481%7CS00000001198610" xr:uid="{FEC644BF-D648-274E-AAB2-EDAA6BB5718F}"/>
    <hyperlink ref="G106" r:id="rId10" display="/webcontent/nullS00000000298249%7CS00000015246475%7CS00000001198608" xr:uid="{928E6196-F9EA-C347-839B-64A2D5CC600E}"/>
    <hyperlink ref="G101" r:id="rId11" display="/webcontent/nullS00000000298230%7CS00000015246457%7CS00000001198634" xr:uid="{0E6545B9-9514-6F4A-808F-4D8E3314DE74}"/>
    <hyperlink ref="G60" r:id="rId12" display="/webcontent/nullS00000000298231%7CS00000015246461%7CS00000001198620" xr:uid="{A59ABC44-3293-3642-879D-95FBD9377CF6}"/>
    <hyperlink ref="G52" r:id="rId13" display="/webcontent/nullS00000000298232%7CS00000015246458%7CS00000001198639" xr:uid="{4A10926F-A343-EF42-B809-3736B4460A6E}"/>
    <hyperlink ref="G14" r:id="rId14" display="/webcontent/nullS00000000298233%7CS00000015246463%7CS00000001198629" xr:uid="{C4D74B8F-9002-7444-B20F-51B38F5D0209}"/>
    <hyperlink ref="G17" r:id="rId15" display="/webcontent/nullS00000000298234%7CS00000015246460%7CS00000001198655" xr:uid="{6A1DDEA9-AF99-B44C-A14E-14C904587BF8}"/>
    <hyperlink ref="G11" r:id="rId16" display="/webcontent/nullS00000000298235%7CS00000015246462%7CS00000001198652" xr:uid="{DD4E83D4-501B-9F45-A426-61EF8FABEF57}"/>
    <hyperlink ref="G62" r:id="rId17" display="/webcontent/nullS00000000298236%7CS00000015246459%7CS00000001198621" xr:uid="{5E668D6C-6183-5343-B074-C31B1A065CFB}"/>
    <hyperlink ref="G10" r:id="rId18" display="/webcontent/nullS00000000298237%7CS00000015246464%7CS00000001198627" xr:uid="{A8A22A7A-020B-8C4F-AD6A-EBFFCC4C2081}"/>
    <hyperlink ref="G64" r:id="rId19" display="/webcontent/nullS00000000298238%7CS00000015246465%7CS00000001198622" xr:uid="{392C32C2-6649-7B46-A42B-7F6762BFF116}"/>
    <hyperlink ref="G12" r:id="rId20" display="/webcontent/nullS00000000298239%7CS00000015246466%7CS00000001198628" xr:uid="{1C3F587E-79E1-B04D-B14A-8C3BF99D37DF}"/>
    <hyperlink ref="G143" r:id="rId21" display="/webcontent/nullS00000000298240%7CS00000015246468%7CS00000001198618" xr:uid="{A10D1420-178B-6E4C-B0AE-D8DB22361AF7}"/>
    <hyperlink ref="G71" r:id="rId22" display="/webcontent/nullS00000000298241%7CS00000015246467%7CS00000001198638" xr:uid="{14ACB411-356E-7B44-8882-61DD69F65527}"/>
    <hyperlink ref="G110" r:id="rId23" display="/webcontent/nullS00000000298243%7CS00000015246470%7CS00000001198635" xr:uid="{5FB17917-21FD-B442-B992-931C50955CCF}"/>
    <hyperlink ref="G58" r:id="rId24" display="/webcontent/nullS00000000298244%7CS00000015246472%7CS00000001198650" xr:uid="{4FE177CB-4402-3C4C-88C2-DDC9C803DDE1}"/>
    <hyperlink ref="G9" r:id="rId25" display="/webcontent/nullS00000000298245%7CS00000015246471%7CS00000001198651" xr:uid="{EA90C2DB-CC9B-A447-8449-3E469373B78E}"/>
    <hyperlink ref="G66" r:id="rId26" display="/webcontent/nullS00000000298246%7CS00000015246473%7CS00000001198623" xr:uid="{EF4C8C1C-10B3-2741-A17B-BFC6900C4596}"/>
    <hyperlink ref="G67" r:id="rId27" display="/webcontent/nullS00000000298255%7CS00000015246480%7CS00000001198649" xr:uid="{A2C9C200-F307-4443-908D-5097844BF1E5}"/>
    <hyperlink ref="G142" r:id="rId28" display="/webcontent/nullS00000000298256%7CS00000015246482%7CS00000001198643" xr:uid="{2E605EDE-3EF1-9140-9770-ABBF8F7BF74A}"/>
    <hyperlink ref="G61" r:id="rId29" display="/webcontent/nullS00000000298257%7CS00000015246483%7CS00000001198646" xr:uid="{A3457B0D-6503-D249-9E47-DBA263A6D6D3}"/>
    <hyperlink ref="G54" r:id="rId30" display="/webcontent/nullS00000000298258%7CS00000015246484%7CS00000001198616" xr:uid="{612C1141-E63D-1046-BA95-E709CB99EA4E}"/>
    <hyperlink ref="G146" r:id="rId31" display="/webcontent/nullS00000000298259%7CS00000015246485%7CS00000001198648" xr:uid="{625F3E79-6148-1941-B707-EA86560A4A59}"/>
    <hyperlink ref="G55" r:id="rId32" display="/webcontent/nullS00000000298260%7CS00000015246486%7CS00000001198617" xr:uid="{2F1669E2-9462-874D-BD2B-96A1DE6C73C4}"/>
    <hyperlink ref="G69" r:id="rId33" display="/webcontent/nullS00000000298261%7CS00000015246487%7CS00000001198637" xr:uid="{4EDDDBC5-7B80-C146-B9E1-0BEF55683449}"/>
    <hyperlink ref="G63" r:id="rId34" display="/webcontent/nullS00000000298262%7CS00000015246488%7CS00000001198647" xr:uid="{75F88280-55C5-BB4F-949F-6730187CA2D4}"/>
    <hyperlink ref="G59" r:id="rId35" display="/webcontent/nullS00000000298263%7CS00000015246489%7CS00000001198645" xr:uid="{B7918134-130F-B54B-BD04-C58E7D4BA93D}"/>
    <hyperlink ref="G107" r:id="rId36" display="/webcontent/nullS00000000298264%7CS00000015246491%7CS00000001198633" xr:uid="{013CF661-51B3-FE40-9591-CF86A8D3D9AB}"/>
    <hyperlink ref="G15" r:id="rId37" display="/webcontent/nullS00000000298268%7CS00000015246493%7CS00000001198654" xr:uid="{98964FD8-C5F5-594C-8BDC-089F49EC74B6}"/>
    <hyperlink ref="G20" r:id="rId38" display="/webcontent/nullS00000000298269%7CS00000015246495%7CS00000001198632" xr:uid="{73AF1875-58DC-1C45-B8BC-D1CD35CC9244}"/>
    <hyperlink ref="G19" r:id="rId39" display="/webcontent/nullS00000000298270%7CS00000015246497%7CS00000001198656" xr:uid="{CD8756C5-B782-B24C-ACB5-8068F1A19BD3}"/>
    <hyperlink ref="G57" r:id="rId40" display="/webcontent/nullS00000000298272%7CS00000015246499%7CS00000001198626" xr:uid="{0D70FD8A-6192-C646-B901-73D0B8D994DF}"/>
    <hyperlink ref="G53" r:id="rId41" display="/webcontent/nullS00000000298273%7CS00000015246500%7CS00000001198615" xr:uid="{451B3AE2-84C2-8242-A466-5DA0C329C715}"/>
    <hyperlink ref="G18" r:id="rId42" display="/webcontent/nullS00000000298274%7CS00000015246501%7CS00000001198631" xr:uid="{017E7DA2-AF31-B541-B0D8-6ADCC231D6E5}"/>
    <hyperlink ref="G51" r:id="rId43" display="/webcontent/nullS00000000298275%7CS00000015246502%7CS00000001198636" xr:uid="{0840A99D-74E6-D244-B926-D36D0B05250E}"/>
    <hyperlink ref="G72" r:id="rId44" display="/webcontent/nullS00000000298276%7CS00000015246503%7CS00000001198613" xr:uid="{D7C7BA21-880B-C44C-AAD5-86C78F63CED3}"/>
    <hyperlink ref="G56" r:id="rId45" display="/webcontent/nullS00000000298277%7CS00000015246504%7CS00000001198619" xr:uid="{AA35307C-5264-7044-83BB-4BBC67259DF1}"/>
    <hyperlink ref="G13" r:id="rId46" display="/webcontent/nullS00000000298278%7CS00000015246505%7CS00000001198653" xr:uid="{FAE3C1AA-5935-2A45-BD65-5E8DA06140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EER</vt:lpstr>
      <vt:lpstr>Sedes Criticas EER </vt:lpstr>
      <vt:lpstr>LAN, WLAN y cableado estructura</vt:lpstr>
      <vt:lpstr>ToIP, TMovil y MIFI</vt:lpstr>
      <vt:lpstr>Videoconferencia</vt:lpstr>
      <vt:lpstr>Inventario Nodo Bogotá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Sanchez Gutierrez</dc:creator>
  <cp:lastModifiedBy>Reinaldo Sanchez Gutierrez</cp:lastModifiedBy>
  <dcterms:created xsi:type="dcterms:W3CDTF">2015-07-07T15:36:33Z</dcterms:created>
  <dcterms:modified xsi:type="dcterms:W3CDTF">2023-12-14T19:13:26Z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2023-03-13T21:18:53Z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533d85d7-d8e3-49c3-8da7-ff1989252449</vt:lpwstr>
  </property>
  <property fmtid="{D5CDD505-2E9C-101B-9397-08002B2CF9AE}" pid="8" name="MSIP_Label_1299739c-ad3d-4908-806e-4d91151a6e13_ContentBits">
    <vt:lpwstr>0</vt:lpwstr>
  </property>
</Properties>
</file>