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Backup\Documents\2020\EJECUCIONES PRESUPUESTALES\"/>
    </mc:Choice>
  </mc:AlternateContent>
  <xr:revisionPtr revIDLastSave="0" documentId="13_ncr:1_{DD695EE2-5DD9-464F-8923-29EA93809903}" xr6:coauthVersionLast="45" xr6:coauthVersionMax="45" xr10:uidLastSave="{00000000-0000-0000-0000-000000000000}"/>
  <bookViews>
    <workbookView xWindow="-120" yWindow="-120" windowWidth="20730" windowHeight="11160" tabRatio="878" activeTab="1" xr2:uid="{A5F19A62-5665-467A-9E43-83E2A9F72540}"/>
  </bookViews>
  <sheets>
    <sheet name="EJECUCIÓN INGRESOS" sheetId="5" r:id="rId1"/>
    <sheet name="EJECUCIÓN GASTOS" sheetId="20" r:id="rId2"/>
    <sheet name="comparativos gasto vigencia (2)" sheetId="19" state="hidden" r:id="rId3"/>
  </sheets>
  <definedNames>
    <definedName name="_xlnm._FilterDatabase" localSheetId="1" hidden="1">'EJECUCIÓN GASTOS'!$A$8:$Q$119</definedName>
    <definedName name="_xlnm._FilterDatabase" localSheetId="0" hidden="1">'EJECUCIÓN INGRESOS'!$A$7:$J$114</definedName>
    <definedName name="_xlnm.Print_Area" localSheetId="1">'EJECUCIÓN GASTOS'!$A$1:$Q$119</definedName>
    <definedName name="_xlnm.Print_Area" localSheetId="0">'EJECUCIÓN INGRESOS'!$A$1:$J$114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AO71" i="19" l="1"/>
  <c r="I62" i="19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<sst xmlns="http://schemas.openxmlformats.org/spreadsheetml/2006/main" count="974" uniqueCount="538">
  <si>
    <t>TRANSFERENCIAS CORRIENTES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</si>
  <si>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</si>
  <si>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</si>
  <si>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</si>
  <si>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</si>
  <si>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</si>
  <si>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</si>
  <si>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</si>
  <si>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</si>
  <si>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</si>
  <si>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</si>
  <si>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SISTEMA GENERAL DE SEGURIDAD SOCIAL INTEGRAL</t>
  </si>
  <si>
    <t>A-3-13-1-1-0</t>
  </si>
  <si>
    <t>UNIDAD DE PAGO POR CAPITACIÓN - RÉGIMEN CONTRIBUTIVO</t>
  </si>
  <si>
    <t>A-3-13-1-1-0-1</t>
  </si>
  <si>
    <t>A-3-13-1-1-0-2</t>
  </si>
  <si>
    <t>A-3-13-1-2-0</t>
  </si>
  <si>
    <t>PROGRAMAS DE PROMOCIÓN Y PREVENCIÓN EN SALUD</t>
  </si>
  <si>
    <t>A-3-13-1-2-0-1</t>
  </si>
  <si>
    <t>A-3-13-1-2-0-2</t>
  </si>
  <si>
    <t>A-3-13-1-3-0-1</t>
  </si>
  <si>
    <t>UPC´S R.S. Cajas de Compensación Familiar SSF</t>
  </si>
  <si>
    <t>A-3-13-1-3-0-2</t>
  </si>
  <si>
    <t>UPC´S R.S. CSF</t>
  </si>
  <si>
    <t>A-3-13-1-4-0-1</t>
  </si>
  <si>
    <t>A-3-13-1-4-0-2</t>
  </si>
  <si>
    <t>A-3-13-1-4-0-3</t>
  </si>
  <si>
    <t>A-3-13-1-4-0-4</t>
  </si>
  <si>
    <t>A-3-13-1-4-0-5</t>
  </si>
  <si>
    <t>A-3-13-1-4-0-6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</si>
  <si>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</si>
  <si>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</si>
  <si>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</si>
  <si>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</si>
  <si>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</si>
  <si>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</si>
  <si>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Recursos CCF / FOSFEC - Ley 1929 de 2018</t>
  </si>
  <si>
    <t>A-7-5-0-0-0-3</t>
  </si>
  <si>
    <t>Devoluciones Aportes y Cotizaciones No Conciliadas Vigencia Anterior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</si>
  <si>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</si>
  <si>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</si>
  <si>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</si>
  <si>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</si>
  <si>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</si>
  <si>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</si>
  <si>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</si>
  <si>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</si>
  <si>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</si>
  <si>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</si>
  <si>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</si>
  <si>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</si>
  <si>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</si>
  <si>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</si>
  <si>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</si>
  <si>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</si>
  <si>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</si>
  <si>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</si>
  <si>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</si>
  <si>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</si>
  <si>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</si>
  <si>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</si>
  <si>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</si>
  <si>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</si>
  <si>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</si>
  <si>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</si>
  <si>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</si>
  <si>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</si>
  <si>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</si>
  <si>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</si>
  <si>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</si>
  <si>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</si>
  <si>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</si>
  <si>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</si>
  <si>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</si>
  <si>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</si>
  <si>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</si>
  <si>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</si>
  <si>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</si>
  <si>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</si>
  <si>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</si>
  <si>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</si>
  <si>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</si>
  <si>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</si>
  <si>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</si>
  <si>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</si>
  <si>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</si>
  <si>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</si>
  <si>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</si>
  <si>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</si>
  <si>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</si>
  <si>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</si>
  <si>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</si>
  <si>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</si>
  <si>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</si>
  <si>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</si>
  <si>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</si>
  <si>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</si>
  <si>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</si>
  <si>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</si>
  <si>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</si>
  <si>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</si>
  <si>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</si>
  <si>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</si>
  <si>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</si>
  <si>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</si>
  <si>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</si>
  <si>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</si>
  <si>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</si>
  <si>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</si>
  <si>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</si>
  <si>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</si>
  <si>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</si>
  <si>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</si>
  <si>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</si>
  <si>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</si>
  <si>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</si>
  <si>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</si>
  <si>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</si>
  <si>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</si>
  <si>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</si>
  <si>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</si>
  <si>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</si>
  <si>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</si>
  <si>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</si>
  <si>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</si>
  <si>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</si>
  <si>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</si>
  <si>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</si>
  <si>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</si>
  <si>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</si>
  <si>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</si>
  <si>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</si>
  <si>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</si>
  <si>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</si>
  <si>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</si>
  <si>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</si>
  <si>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</si>
  <si>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</si>
  <si>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</si>
  <si>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</si>
  <si>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</si>
  <si>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</si>
  <si>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</si>
  <si>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</si>
  <si>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</si>
  <si>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</si>
  <si>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</si>
  <si>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</si>
  <si>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</si>
  <si>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</si>
  <si>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</si>
  <si>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</si>
  <si>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</si>
  <si>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</si>
  <si>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</si>
  <si>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</si>
  <si>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</si>
  <si>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</si>
  <si>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</si>
  <si>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</si>
  <si>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</si>
  <si>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</si>
  <si>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</si>
  <si>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</si>
  <si>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</si>
  <si>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</si>
  <si>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</si>
  <si>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</si>
  <si>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</si>
  <si>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</si>
  <si>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</si>
  <si>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</si>
  <si>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</si>
  <si>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</si>
  <si>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</si>
  <si>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</si>
  <si>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</si>
  <si>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</si>
  <si>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</si>
  <si>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</si>
  <si>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</si>
  <si>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</si>
  <si>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</si>
  <si>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</si>
  <si>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</si>
  <si>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</si>
  <si>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</si>
  <si>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</si>
  <si>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</si>
  <si>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</si>
  <si>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</si>
  <si>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</si>
  <si>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</si>
  <si>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</si>
  <si>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</si>
  <si>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</si>
  <si>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</si>
  <si>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</si>
  <si>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</si>
  <si>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</si>
  <si>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</si>
  <si>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</si>
  <si>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</si>
  <si>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</si>
  <si>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</si>
  <si>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</si>
  <si>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</si>
  <si>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</si>
  <si>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</si>
  <si>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</si>
  <si>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</si>
  <si>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</si>
  <si>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</si>
  <si>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</si>
  <si>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</si>
  <si>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</si>
  <si>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</si>
  <si>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</si>
  <si>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</si>
  <si>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</si>
  <si>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</si>
  <si>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</si>
  <si>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</si>
  <si>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</si>
  <si>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</si>
  <si>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</si>
  <si>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</si>
  <si>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</si>
  <si>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</si>
  <si>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</si>
  <si>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</si>
  <si>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</si>
  <si>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</si>
  <si>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</si>
  <si>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31/08/2020</t>
  </si>
  <si>
    <t>Ingresos Desde 01/09/2020 hasta 30/09/2020</t>
  </si>
  <si>
    <t>Ingresos Acumulados Desde 01/01/2020 hasta 30/09/2020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</si>
  <si>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</si>
  <si>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</si>
  <si>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</si>
  <si>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</si>
  <si>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</si>
  <si>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</si>
  <si>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</si>
  <si>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</si>
  <si>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</si>
  <si>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</si>
  <si>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</si>
  <si>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</si>
  <si>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</si>
  <si>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</si>
  <si>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</si>
  <si>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</si>
  <si>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</si>
  <si>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</si>
  <si>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</si>
  <si>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</si>
  <si>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</si>
  <si>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</si>
  <si>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</si>
  <si>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</si>
  <si>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</si>
  <si>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</si>
  <si>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</si>
  <si>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</si>
  <si>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</si>
  <si>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</si>
  <si>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</si>
  <si>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</si>
  <si>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</si>
  <si>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</si>
  <si>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</si>
  <si>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</si>
  <si>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</si>
  <si>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</si>
  <si>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</si>
  <si>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</si>
  <si>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</si>
  <si>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</si>
  <si>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</si>
  <si>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</si>
  <si>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</si>
  <si>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</si>
  <si>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</si>
  <si>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</si>
  <si>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</si>
  <si>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</si>
  <si>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</si>
  <si>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</si>
  <si>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</si>
  <si>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</si>
  <si>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</si>
  <si>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</si>
  <si>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</si>
  <si>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</si>
  <si>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</si>
  <si>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</si>
  <si>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</si>
  <si>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</si>
  <si>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</si>
  <si>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</si>
  <si>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</si>
  <si>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</si>
  <si>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</si>
  <si>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</si>
  <si>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</si>
  <si>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</si>
  <si>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</si>
  <si>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</si>
  <si>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</si>
  <si>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</si>
  <si>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</si>
  <si>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</si>
  <si>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</si>
  <si>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</si>
  <si>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</si>
  <si>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</si>
  <si>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</si>
  <si>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</si>
  <si>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</si>
  <si>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</si>
  <si>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</si>
  <si>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</si>
  <si>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</si>
  <si>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</si>
  <si>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</si>
  <si>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</si>
  <si>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</si>
  <si>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</si>
  <si>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</si>
  <si>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</si>
  <si>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Aforo Inicial</t>
  </si>
  <si>
    <t>Modificación Presupuestal</t>
  </si>
  <si>
    <t>Aforo Definitivo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</si>
  <si>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</si>
  <si>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</si>
  <si>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</si>
  <si>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</si>
  <si>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</si>
  <si>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1-26-4-0</t>
  </si>
  <si>
    <t xml:space="preserve">APORTES DE LA NACIÓN - DIFERENTES A SUBVENCIONES </t>
  </si>
  <si>
    <t>1-26-4-17</t>
  </si>
  <si>
    <t>FINANCIAMIENTO DEL SISTEMA DE RESIDENCIAS MEDICAS EN COLOMBIA (SNRM)</t>
  </si>
  <si>
    <t>1-26-4-18</t>
  </si>
  <si>
    <t>RECURSOS PROVENIENTES DEL FOME</t>
  </si>
  <si>
    <t>2-8-2-1-3</t>
  </si>
  <si>
    <t>Recursos Para la Financiación de Obligaciones del Art.237 de la Ley 1955 de 2019</t>
  </si>
  <si>
    <t>EJECUCION PRESUPUESTAL ACUMULADA DESDE 01/01/2020 HASTA 31/08/2020</t>
  </si>
  <si>
    <t>EJECUCION PRESUPUESTAL
 DESDE  01/09/2020 HASTA 30/09/2020</t>
  </si>
  <si>
    <t>EJECUCION PRESUPUESTAL ACUMULADA DESDE 01/01/2020 HASTA 30/09/2020</t>
  </si>
  <si>
    <t>%</t>
  </si>
  <si>
    <t>SALDO APROPIACIÓN</t>
  </si>
  <si>
    <t>COMPROMISOS POR PAGAR</t>
  </si>
  <si>
    <t>Apropiación 
Definitiva</t>
  </si>
  <si>
    <t>T. CDP</t>
  </si>
  <si>
    <t>T. RP</t>
  </si>
  <si>
    <t>T. Pagos-OG</t>
  </si>
  <si>
    <t>CDP</t>
  </si>
  <si>
    <t>RP</t>
  </si>
  <si>
    <t>Pagos-OG</t>
  </si>
  <si>
    <t>OG</t>
  </si>
  <si>
    <t>PARTICIPACIÓN</t>
  </si>
  <si>
    <t>A-0-0-0-0-0</t>
  </si>
  <si>
    <t>GASTOS DE FUNCIONAMIENTO</t>
  </si>
  <si>
    <t>A-3-0-0-0-0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</si>
  <si>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</si>
  <si>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</si>
  <si>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</si>
  <si>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</si>
  <si>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</si>
  <si>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</si>
  <si>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</si>
  <si>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</si>
  <si>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</si>
  <si>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</si>
  <si>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</si>
  <si>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</si>
  <si>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</si>
  <si>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</si>
  <si>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</si>
  <si>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</si>
  <si>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</si>
  <si>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</si>
  <si>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</si>
  <si>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</si>
  <si>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</si>
  <si>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</si>
  <si>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</si>
  <si>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</si>
  <si>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</si>
  <si>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</si>
  <si>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</si>
  <si>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</si>
  <si>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</si>
  <si>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A-3-13-1-0-0</t>
  </si>
  <si>
    <t>UPC Régimen Contributivo SSF</t>
  </si>
  <si>
    <t>UPC Régimen Contributivo CSF</t>
  </si>
  <si>
    <t>A-3-13-1-1-0-3</t>
  </si>
  <si>
    <t>UPC Régimen Contributivo CSF - Activos por Emergencia - Art. 15 DL 538 de 2020</t>
  </si>
  <si>
    <t>Per Capita Programas de Promoción y Prevención R.C SSF</t>
  </si>
  <si>
    <t>Per Capita Programas de Promoción y Prevención R.C CSF</t>
  </si>
  <si>
    <t>A-3-13-1-3-0</t>
  </si>
  <si>
    <t>UNIDAD DE PAGO POR CAPITACIÓN RÉGIMEN SUBSIDIADO EN SALUD</t>
  </si>
  <si>
    <t>A-3-13-1-3-0-3</t>
  </si>
  <si>
    <t>UPC´S R.S. USPEC</t>
  </si>
  <si>
    <t>A-3-13-1-4-0</t>
  </si>
  <si>
    <t>PRESTACIONES EXCEPCIONALES</t>
  </si>
  <si>
    <t>Presupuesto Máximo Régimen Contributivo</t>
  </si>
  <si>
    <t>Recobros - Reembolsos Régimen contributivo - Res. 1885 / 41656</t>
  </si>
  <si>
    <t>Glosa Transversal, literal c) artículo 73 Ley 1753/2015 – Par. 3 art. 237 Ley 1955/2019</t>
  </si>
  <si>
    <t>Financiación de Obligaciones - Art 245 de la Ley 1955 de 2019</t>
  </si>
  <si>
    <t>Presupuesto Máximo Régimen Subsidiado</t>
  </si>
  <si>
    <t>Recobros - Reembolsos Régimen Subsidiado - Tutelas</t>
  </si>
  <si>
    <t>A-3-13-1-4-0-7</t>
  </si>
  <si>
    <t>Recobros Reembolsos Régimen Subsidiado - Servicios Prestados Ene/Feb 2020</t>
  </si>
  <si>
    <t>A-3-13-1-4-0-8</t>
  </si>
  <si>
    <t>Recobros Reembolsos Régimen Contributivo - Resultados Servicios  Prestados Ene/Feb 2020</t>
  </si>
  <si>
    <t>A-3-13-1-4-0-9</t>
  </si>
  <si>
    <t>Servicios y Tecnologías No Financiadas con Presupuestos Máximos R.C. y R.S.</t>
  </si>
  <si>
    <t>A-3-13-1-4-0-10</t>
  </si>
  <si>
    <t>Compra Centralizada</t>
  </si>
  <si>
    <t>A-3-13-1-4-0-11</t>
  </si>
  <si>
    <t>Glosa Administrativa, Art. 111, Art. 122, Glosa Unica de Extemporaneidad, Divergencias recurrentes, Glosa transversal</t>
  </si>
  <si>
    <t>A-3-13-1-4-0-12</t>
  </si>
  <si>
    <t>Financiación de Obligaciones del Art. 237 de la Ley 1955 de 2019</t>
  </si>
  <si>
    <t>A-3-13-1-5-0</t>
  </si>
  <si>
    <t>ATENCIÓN EN SALUD, TRANSPORTE PRIMARIO, INDEMNIZACIONES Y AUXILIO FUNERARIO VICTIMAS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</si>
  <si>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</si>
  <si>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</si>
  <si>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</si>
  <si>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</si>
  <si>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</si>
  <si>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</si>
  <si>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A-3-13-1-6-01</t>
  </si>
  <si>
    <t>PROGRAMAS ESPECIALES MSPS (PGN FUENTE 16)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</si>
  <si>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</si>
  <si>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</si>
  <si>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</si>
  <si>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</si>
  <si>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</si>
  <si>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</si>
  <si>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</si>
  <si>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</si>
  <si>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</si>
  <si>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</si>
  <si>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</si>
  <si>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</si>
  <si>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</si>
  <si>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</si>
  <si>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</si>
  <si>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</si>
  <si>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A-3-13-1-6-0-9</t>
  </si>
  <si>
    <t>Fortalecimiento a Laboratorios de Salud Pública departamentales y de orden distrital a cargo de la Dirección de Epidemiología y Demografía</t>
  </si>
  <si>
    <t>A-3-13-1-6-02</t>
  </si>
  <si>
    <t>ATENCIÓN DE MEDIDAS EN POLITICA SECTORIAL</t>
  </si>
  <si>
    <t>A-3-13-1-6-02-1</t>
  </si>
  <si>
    <t>Pruebas COVID-19</t>
  </si>
  <si>
    <t>A-3-13-1-6-02-2</t>
  </si>
  <si>
    <t>Reconocimiento Económico Temporal para el Talento Humano de Salud que Presten Servicios durante el Coronavirus COVID-19. Art. 11 Decreto 538 de 2020.</t>
  </si>
  <si>
    <t>A-3-13-1-6-02-4</t>
  </si>
  <si>
    <t>Compensación Económica Temporal para el Afiliado al Régimen Subsidiado con diagnóstico confirmado de Coronavirus COVID-19. Art. 14 Decreto 538 de 2020.</t>
  </si>
  <si>
    <t>A-3-13-1-6-02-7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</si>
  <si>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</si>
  <si>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</si>
  <si>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</si>
  <si>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A-3-13-1-6-03</t>
  </si>
  <si>
    <t>PROGRAMA SISTEMA NACIONAL DE RESIDENCIAS MEDICAS</t>
  </si>
  <si>
    <t>A-3-13-1-6-03-1</t>
  </si>
  <si>
    <t>Sistema Nacional de Residencias Médicas - SNRM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</si>
  <si>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</si>
  <si>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</si>
  <si>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</si>
  <si>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</si>
  <si>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</si>
  <si>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</si>
  <si>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</si>
  <si>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</si>
  <si>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</si>
  <si>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</si>
  <si>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</si>
  <si>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</si>
  <si>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</si>
  <si>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</si>
  <si>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</si>
  <si>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</si>
  <si>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</si>
  <si>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</si>
  <si>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</si>
  <si>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</si>
  <si>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</si>
  <si>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</si>
  <si>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</si>
  <si>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</si>
  <si>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</si>
  <si>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</si>
  <si>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</si>
  <si>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</si>
  <si>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</si>
  <si>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</si>
  <si>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</si>
  <si>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</si>
  <si>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</si>
  <si>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</si>
  <si>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</si>
  <si>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</si>
  <si>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</si>
  <si>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</si>
  <si>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</si>
  <si>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</si>
  <si>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</si>
  <si>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</si>
  <si>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</si>
  <si>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</si>
  <si>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</si>
  <si>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</si>
  <si>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</si>
  <si>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</si>
  <si>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</si>
  <si>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</si>
  <si>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</si>
  <si>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</si>
  <si>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</si>
  <si>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</si>
  <si>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</si>
  <si>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</si>
  <si>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</si>
  <si>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</si>
  <si>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</si>
  <si>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</si>
  <si>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</si>
  <si>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A-11-0-0-0-0</t>
  </si>
  <si>
    <t>GASTOS POR TRIBUTOS , MULTAS, SANCIONES E INTERESES DE MORA</t>
  </si>
  <si>
    <t>A-11-4-0-0-0</t>
  </si>
  <si>
    <t>A-11-4-4-0-0</t>
  </si>
  <si>
    <t>CONTRIBUCIÓN DE VIGILANCIA - SUPERNITENDENCIA NACIONAL DE SALUD</t>
  </si>
  <si>
    <t>A-9-0-0-0-0-0</t>
  </si>
  <si>
    <t>DISPONIBILIDAD FINAL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</si>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</sst>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_-* #,##0.00_-;\-* #,##0.00_-;_-* &quot;-&quot;_-;_-@_-"/>
    <numFmt numFmtId="167" formatCode="0.0000E+0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7"/>
      <name val="Calibri   "/>
    </font>
    <font>
      <b/>
      <sz val="7"/>
      <name val="Calibri   "/>
    </font>
    <font>
      <b/>
      <sz val="10"/>
      <name val="Calibri   "/>
    </font>
    <font>
      <sz val="10"/>
      <name val="Calibri   "/>
    </font>
    <font>
      <b/>
      <sz val="10"/>
      <color theme="0"/>
      <name val="Calibri   "/>
    </font>
    <font>
      <sz val="10"/>
      <color theme="1"/>
      <name val="Calibri   "/>
    </font>
    <font>
      <i/>
      <sz val="10"/>
      <name val="Calibri   "/>
    </font>
    <font>
      <i/>
      <sz val="10"/>
      <color theme="1"/>
      <name val="Calibri   "/>
    </font>
    <font>
      <sz val="7"/>
      <color theme="1"/>
      <name val="Calibri   "/>
    </font>
  </fonts>
  <fills count="19">
    <fill>
      <patternFill patternType="none"/>
    </fill>
    <fill>
      <patternFill patternType="gray125"/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5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4" fontId="4" fillId="0" borderId="0" xfId="2" applyNumberFormat="1" applyFont="1" applyAlignment="1">
      <alignment vertical="center"/>
    </xf>
    <xf numFmtId="0" fontId="4" fillId="0" borderId="0" xfId="2" applyFont="1" applyFill="1" applyAlignment="1">
      <alignment vertical="center"/>
    </xf>
    <xf numFmtId="2" fontId="5" fillId="3" borderId="1" xfId="2" applyNumberFormat="1" applyFont="1" applyFill="1" applyBorder="1" applyAlignment="1">
      <alignment horizontal="center" vertical="center" wrapText="1"/>
    </xf>
    <xf numFmtId="2" fontId="5" fillId="3" borderId="2" xfId="2" applyNumberFormat="1" applyFont="1" applyFill="1" applyBorder="1" applyAlignment="1">
      <alignment horizontal="center" vertical="center" wrapText="1"/>
    </xf>
    <xf numFmtId="0" fontId="5" fillId="3" borderId="2" xfId="3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7" fillId="5" borderId="3" xfId="0" applyFont="1" applyFill="1" applyBorder="1"/>
    <xf numFmtId="0" fontId="7" fillId="5" borderId="3" xfId="0" applyFont="1" applyFill="1" applyBorder="1" applyAlignment="1">
      <alignment wrapText="1"/>
    </xf>
    <xf numFmtId="164" fontId="8" fillId="5" borderId="3" xfId="1" applyNumberFormat="1" applyFont="1" applyFill="1" applyBorder="1"/>
    <xf numFmtId="0" fontId="9" fillId="0" borderId="0" xfId="0" applyFont="1"/>
    <xf numFmtId="0" fontId="10" fillId="6" borderId="3" xfId="0" applyFont="1" applyFill="1" applyBorder="1"/>
    <xf numFmtId="0" fontId="8" fillId="6" borderId="3" xfId="0" applyFont="1" applyFill="1" applyBorder="1" applyAlignment="1">
      <alignment wrapText="1"/>
    </xf>
    <xf numFmtId="164" fontId="8" fillId="6" borderId="3" xfId="1" applyNumberFormat="1" applyFont="1" applyFill="1" applyBorder="1"/>
    <xf numFmtId="0" fontId="4" fillId="7" borderId="3" xfId="0" applyFont="1" applyFill="1" applyBorder="1"/>
    <xf numFmtId="0" fontId="9" fillId="7" borderId="3" xfId="0" applyFont="1" applyFill="1" applyBorder="1" applyAlignment="1">
      <alignment wrapText="1"/>
    </xf>
    <xf numFmtId="164" fontId="9" fillId="7" borderId="3" xfId="1" applyNumberFormat="1" applyFont="1" applyFill="1" applyBorder="1"/>
    <xf numFmtId="0" fontId="4" fillId="8" borderId="3" xfId="0" applyFont="1" applyFill="1" applyBorder="1"/>
    <xf numFmtId="0" fontId="9" fillId="8" borderId="3" xfId="0" applyFont="1" applyFill="1" applyBorder="1" applyAlignment="1">
      <alignment wrapText="1"/>
    </xf>
    <xf numFmtId="164" fontId="9" fillId="8" borderId="3" xfId="1" applyNumberFormat="1" applyFont="1" applyFill="1" applyBorder="1"/>
    <xf numFmtId="0" fontId="4" fillId="2" borderId="3" xfId="0" applyFont="1" applyFill="1" applyBorder="1"/>
    <xf numFmtId="0" fontId="9" fillId="2" borderId="3" xfId="0" applyFont="1" applyFill="1" applyBorder="1" applyAlignment="1">
      <alignment wrapText="1"/>
    </xf>
    <xf numFmtId="164" fontId="9" fillId="2" borderId="3" xfId="1" applyNumberFormat="1" applyFont="1" applyFill="1" applyBorder="1"/>
    <xf numFmtId="0" fontId="9" fillId="0" borderId="3" xfId="0" applyFont="1" applyBorder="1"/>
    <xf numFmtId="0" fontId="9" fillId="0" borderId="3" xfId="0" applyFont="1" applyBorder="1" applyAlignment="1">
      <alignment wrapText="1"/>
    </xf>
    <xf numFmtId="164" fontId="9" fillId="0" borderId="3" xfId="1" applyNumberFormat="1" applyFont="1" applyBorder="1"/>
    <xf numFmtId="0" fontId="10" fillId="4" borderId="3" xfId="0" applyFont="1" applyFill="1" applyBorder="1"/>
    <xf numFmtId="0" fontId="10" fillId="9" borderId="3" xfId="0" applyFont="1" applyFill="1" applyBorder="1"/>
    <xf numFmtId="164" fontId="10" fillId="9" borderId="3" xfId="0" applyNumberFormat="1" applyFont="1" applyFill="1" applyBorder="1"/>
    <xf numFmtId="0" fontId="9" fillId="0" borderId="0" xfId="0" applyFont="1" applyAlignment="1">
      <alignment wrapText="1"/>
    </xf>
    <xf numFmtId="1" fontId="11" fillId="10" borderId="0" xfId="0" applyNumberFormat="1" applyFont="1" applyFill="1"/>
    <xf numFmtId="4" fontId="0" fillId="10" borderId="0" xfId="0" applyNumberFormat="1" applyFill="1"/>
    <xf numFmtId="4" fontId="13" fillId="0" borderId="0" xfId="0" applyNumberFormat="1" applyFont="1"/>
    <xf numFmtId="4" fontId="2" fillId="0" borderId="0" xfId="0" applyNumberFormat="1" applyFont="1"/>
    <xf numFmtId="166" fontId="0" fillId="0" borderId="0" xfId="1" applyNumberFormat="1" applyFont="1"/>
    <xf numFmtId="0" fontId="13" fillId="0" borderId="0" xfId="0" applyFont="1"/>
    <xf numFmtId="0" fontId="15" fillId="0" borderId="0" xfId="0" applyFont="1"/>
    <xf numFmtId="0" fontId="16" fillId="0" borderId="0" xfId="0" applyFont="1"/>
    <xf numFmtId="0" fontId="17" fillId="11" borderId="0" xfId="0" applyFont="1" applyFill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9" fontId="18" fillId="12" borderId="5" xfId="0" applyNumberFormat="1" applyFont="1" applyFill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166" fontId="0" fillId="0" borderId="0" xfId="1" applyNumberFormat="1" applyFont="1" applyAlignment="1">
      <alignment horizontal="center" vertical="center" wrapText="1"/>
    </xf>
    <xf numFmtId="4" fontId="21" fillId="12" borderId="5" xfId="0" applyNumberFormat="1" applyFont="1" applyFill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4" fontId="22" fillId="0" borderId="6" xfId="0" applyNumberFormat="1" applyFont="1" applyBorder="1" applyAlignment="1">
      <alignment horizontal="center" vertical="center" wrapText="1"/>
    </xf>
    <xf numFmtId="4" fontId="23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8" xfId="0" applyFont="1" applyBorder="1"/>
    <xf numFmtId="0" fontId="18" fillId="0" borderId="9" xfId="0" applyFont="1" applyBorder="1"/>
    <xf numFmtId="4" fontId="18" fillId="0" borderId="9" xfId="0" applyNumberFormat="1" applyFont="1" applyBorder="1"/>
    <xf numFmtId="4" fontId="20" fillId="0" borderId="9" xfId="0" applyNumberFormat="1" applyFont="1" applyBorder="1"/>
    <xf numFmtId="4" fontId="21" fillId="0" borderId="9" xfId="0" applyNumberFormat="1" applyFont="1" applyBorder="1"/>
    <xf numFmtId="4" fontId="22" fillId="0" borderId="0" xfId="0" applyNumberFormat="1" applyFont="1"/>
    <xf numFmtId="4" fontId="15" fillId="0" borderId="0" xfId="0" applyNumberFormat="1" applyFont="1"/>
    <xf numFmtId="0" fontId="0" fillId="0" borderId="10" xfId="0" applyBorder="1"/>
    <xf numFmtId="0" fontId="0" fillId="0" borderId="11" xfId="0" applyBorder="1"/>
    <xf numFmtId="4" fontId="0" fillId="0" borderId="11" xfId="0" applyNumberFormat="1" applyBorder="1"/>
    <xf numFmtId="4" fontId="2" fillId="0" borderId="11" xfId="0" applyNumberFormat="1" applyFont="1" applyBorder="1"/>
    <xf numFmtId="0" fontId="18" fillId="0" borderId="10" xfId="0" applyFont="1" applyBorder="1"/>
    <xf numFmtId="0" fontId="18" fillId="0" borderId="11" xfId="0" applyFont="1" applyBorder="1" applyAlignment="1">
      <alignment wrapText="1"/>
    </xf>
    <xf numFmtId="4" fontId="18" fillId="0" borderId="11" xfId="0" applyNumberFormat="1" applyFont="1" applyBorder="1" applyAlignment="1">
      <alignment wrapText="1"/>
    </xf>
    <xf numFmtId="4" fontId="20" fillId="0" borderId="11" xfId="0" applyNumberFormat="1" applyFont="1" applyBorder="1" applyAlignment="1">
      <alignment wrapText="1"/>
    </xf>
    <xf numFmtId="4" fontId="21" fillId="0" borderId="11" xfId="0" applyNumberFormat="1" applyFont="1" applyBorder="1" applyAlignment="1">
      <alignment wrapText="1"/>
    </xf>
    <xf numFmtId="0" fontId="18" fillId="0" borderId="11" xfId="0" applyFont="1" applyBorder="1"/>
    <xf numFmtId="4" fontId="18" fillId="0" borderId="11" xfId="0" applyNumberFormat="1" applyFont="1" applyBorder="1"/>
    <xf numFmtId="4" fontId="20" fillId="0" borderId="11" xfId="0" applyNumberFormat="1" applyFont="1" applyBorder="1"/>
    <xf numFmtId="4" fontId="21" fillId="0" borderId="11" xfId="0" applyNumberFormat="1" applyFont="1" applyBorder="1"/>
    <xf numFmtId="0" fontId="0" fillId="0" borderId="12" xfId="0" applyBorder="1"/>
    <xf numFmtId="0" fontId="0" fillId="0" borderId="13" xfId="0" applyBorder="1"/>
    <xf numFmtId="0" fontId="18" fillId="0" borderId="4" xfId="0" applyFont="1" applyBorder="1"/>
    <xf numFmtId="4" fontId="18" fillId="0" borderId="5" xfId="0" applyNumberFormat="1" applyFont="1" applyBorder="1"/>
    <xf numFmtId="4" fontId="20" fillId="0" borderId="5" xfId="0" applyNumberFormat="1" applyFont="1" applyBorder="1"/>
    <xf numFmtId="4" fontId="21" fillId="0" borderId="5" xfId="0" applyNumberFormat="1" applyFont="1" applyBorder="1"/>
    <xf numFmtId="0" fontId="18" fillId="0" borderId="0" xfId="0" applyFont="1"/>
    <xf numFmtId="4" fontId="18" fillId="0" borderId="0" xfId="0" applyNumberFormat="1" applyFont="1"/>
    <xf numFmtId="4" fontId="20" fillId="0" borderId="0" xfId="0" applyNumberFormat="1" applyFont="1"/>
    <xf numFmtId="4" fontId="21" fillId="0" borderId="0" xfId="0" applyNumberFormat="1" applyFont="1"/>
    <xf numFmtId="0" fontId="0" fillId="0" borderId="9" xfId="0" applyBorder="1"/>
    <xf numFmtId="4" fontId="24" fillId="0" borderId="9" xfId="0" applyNumberFormat="1" applyFont="1" applyBorder="1"/>
    <xf numFmtId="4" fontId="17" fillId="0" borderId="9" xfId="0" applyNumberFormat="1" applyFont="1" applyBorder="1"/>
    <xf numFmtId="0" fontId="18" fillId="0" borderId="12" xfId="0" applyFont="1" applyBorder="1"/>
    <xf numFmtId="4" fontId="24" fillId="0" borderId="13" xfId="0" applyNumberFormat="1" applyFont="1" applyBorder="1"/>
    <xf numFmtId="4" fontId="17" fillId="0" borderId="13" xfId="0" applyNumberFormat="1" applyFont="1" applyBorder="1"/>
    <xf numFmtId="4" fontId="21" fillId="12" borderId="5" xfId="0" applyNumberFormat="1" applyFont="1" applyFill="1" applyBorder="1" applyAlignment="1">
      <alignment horizontal="center" wrapText="1"/>
    </xf>
    <xf numFmtId="0" fontId="0" fillId="0" borderId="8" xfId="0" applyBorder="1"/>
    <xf numFmtId="4" fontId="0" fillId="0" borderId="9" xfId="0" applyNumberFormat="1" applyBorder="1" applyAlignment="1">
      <alignment wrapText="1"/>
    </xf>
    <xf numFmtId="4" fontId="25" fillId="0" borderId="0" xfId="0" applyNumberFormat="1" applyFont="1" applyAlignment="1">
      <alignment vertical="center" wrapText="1"/>
    </xf>
    <xf numFmtId="4" fontId="16" fillId="0" borderId="14" xfId="0" applyNumberFormat="1" applyFont="1" applyBorder="1" applyAlignment="1">
      <alignment vertical="center" wrapText="1"/>
    </xf>
    <xf numFmtId="0" fontId="0" fillId="0" borderId="15" xfId="0" applyBorder="1"/>
    <xf numFmtId="4" fontId="26" fillId="0" borderId="16" xfId="0" applyNumberFormat="1" applyFont="1" applyBorder="1" applyAlignment="1">
      <alignment vertical="center" wrapText="1"/>
    </xf>
    <xf numFmtId="0" fontId="0" fillId="0" borderId="17" xfId="0" applyBorder="1"/>
    <xf numFmtId="4" fontId="26" fillId="0" borderId="18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vertical="center"/>
    </xf>
    <xf numFmtId="4" fontId="26" fillId="0" borderId="19" xfId="0" applyNumberFormat="1" applyFont="1" applyBorder="1" applyAlignment="1">
      <alignment vertical="center" wrapText="1"/>
    </xf>
    <xf numFmtId="0" fontId="28" fillId="0" borderId="20" xfId="0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4" fontId="17" fillId="0" borderId="21" xfId="0" applyNumberFormat="1" applyFont="1" applyBorder="1" applyAlignment="1">
      <alignment vertical="center"/>
    </xf>
    <xf numFmtId="0" fontId="18" fillId="0" borderId="4" xfId="0" applyFont="1" applyBorder="1" applyAlignment="1">
      <alignment horizontal="center" wrapText="1"/>
    </xf>
    <xf numFmtId="0" fontId="18" fillId="0" borderId="5" xfId="0" applyFont="1" applyBorder="1" applyAlignment="1">
      <alignment horizontal="center" wrapText="1"/>
    </xf>
    <xf numFmtId="4" fontId="20" fillId="0" borderId="5" xfId="0" applyNumberFormat="1" applyFont="1" applyBorder="1" applyAlignment="1">
      <alignment horizontal="center" wrapText="1"/>
    </xf>
    <xf numFmtId="166" fontId="0" fillId="0" borderId="0" xfId="1" applyNumberFormat="1" applyFont="1" applyAlignment="1">
      <alignment horizontal="center" wrapText="1"/>
    </xf>
    <xf numFmtId="4" fontId="21" fillId="0" borderId="5" xfId="0" applyNumberFormat="1" applyFont="1" applyBorder="1" applyAlignment="1">
      <alignment horizontal="center" wrapText="1"/>
    </xf>
    <xf numFmtId="4" fontId="22" fillId="0" borderId="6" xfId="0" applyNumberFormat="1" applyFont="1" applyBorder="1" applyAlignment="1">
      <alignment horizontal="center" wrapText="1"/>
    </xf>
    <xf numFmtId="4" fontId="23" fillId="0" borderId="7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6" fillId="0" borderId="0" xfId="0" applyFont="1" applyAlignment="1">
      <alignment horizontal="center" wrapText="1"/>
    </xf>
    <xf numFmtId="0" fontId="26" fillId="0" borderId="22" xfId="0" applyFont="1" applyBorder="1" applyAlignment="1">
      <alignment vertical="center"/>
    </xf>
    <xf numFmtId="0" fontId="26" fillId="0" borderId="23" xfId="0" applyFont="1" applyBorder="1" applyAlignment="1">
      <alignment vertical="center" wrapText="1"/>
    </xf>
    <xf numFmtId="4" fontId="26" fillId="0" borderId="23" xfId="0" applyNumberFormat="1" applyFont="1" applyBorder="1" applyAlignment="1">
      <alignment vertical="center" wrapText="1"/>
    </xf>
    <xf numFmtId="4" fontId="29" fillId="0" borderId="23" xfId="0" applyNumberFormat="1" applyFont="1" applyBorder="1" applyAlignment="1">
      <alignment vertical="center" wrapText="1"/>
    </xf>
    <xf numFmtId="0" fontId="26" fillId="0" borderId="24" xfId="0" applyFont="1" applyBorder="1" applyAlignment="1">
      <alignment vertical="center"/>
    </xf>
    <xf numFmtId="0" fontId="26" fillId="0" borderId="16" xfId="0" applyFont="1" applyBorder="1" applyAlignment="1">
      <alignment vertical="center" wrapText="1"/>
    </xf>
    <xf numFmtId="4" fontId="29" fillId="0" borderId="16" xfId="0" applyNumberFormat="1" applyFont="1" applyBorder="1" applyAlignment="1">
      <alignment vertical="center" wrapText="1"/>
    </xf>
    <xf numFmtId="0" fontId="26" fillId="0" borderId="25" xfId="0" applyFont="1" applyBorder="1" applyAlignment="1">
      <alignment vertical="center"/>
    </xf>
    <xf numFmtId="0" fontId="26" fillId="0" borderId="19" xfId="0" applyFont="1" applyBorder="1" applyAlignment="1">
      <alignment vertical="center" wrapText="1"/>
    </xf>
    <xf numFmtId="4" fontId="29" fillId="0" borderId="19" xfId="0" applyNumberFormat="1" applyFont="1" applyBorder="1" applyAlignment="1">
      <alignment vertical="center" wrapText="1"/>
    </xf>
    <xf numFmtId="4" fontId="30" fillId="0" borderId="21" xfId="0" applyNumberFormat="1" applyFont="1" applyBorder="1" applyAlignment="1">
      <alignment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8" fillId="0" borderId="25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8" fillId="0" borderId="26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4" fontId="28" fillId="0" borderId="27" xfId="0" applyNumberFormat="1" applyFont="1" applyBorder="1" applyAlignment="1">
      <alignment vertical="center"/>
    </xf>
    <xf numFmtId="4" fontId="30" fillId="0" borderId="27" xfId="0" applyNumberFormat="1" applyFont="1" applyBorder="1" applyAlignment="1">
      <alignment vertical="center"/>
    </xf>
    <xf numFmtId="0" fontId="26" fillId="0" borderId="28" xfId="0" applyFont="1" applyBorder="1" applyAlignment="1">
      <alignment vertical="center"/>
    </xf>
    <xf numFmtId="0" fontId="26" fillId="0" borderId="14" xfId="0" applyFont="1" applyBorder="1" applyAlignment="1">
      <alignment vertical="center" wrapText="1"/>
    </xf>
    <xf numFmtId="4" fontId="26" fillId="0" borderId="14" xfId="0" applyNumberFormat="1" applyFont="1" applyBorder="1" applyAlignment="1">
      <alignment vertical="center" wrapText="1"/>
    </xf>
    <xf numFmtId="4" fontId="29" fillId="0" borderId="14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" fillId="0" borderId="19" xfId="0" applyNumberFormat="1" applyFont="1" applyBorder="1" applyAlignment="1">
      <alignment vertical="center" wrapText="1"/>
    </xf>
    <xf numFmtId="4" fontId="16" fillId="0" borderId="19" xfId="0" applyNumberFormat="1" applyFont="1" applyBorder="1" applyAlignment="1">
      <alignment vertical="center" wrapText="1"/>
    </xf>
    <xf numFmtId="4" fontId="24" fillId="0" borderId="21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4" fontId="16" fillId="0" borderId="0" xfId="0" applyNumberFormat="1" applyFont="1"/>
    <xf numFmtId="4" fontId="27" fillId="0" borderId="0" xfId="0" applyNumberFormat="1" applyFont="1" applyAlignment="1">
      <alignment horizontal="right" vertical="center"/>
    </xf>
    <xf numFmtId="0" fontId="18" fillId="0" borderId="30" xfId="0" applyFont="1" applyBorder="1"/>
    <xf numFmtId="0" fontId="32" fillId="0" borderId="31" xfId="0" applyFont="1" applyBorder="1" applyAlignment="1">
      <alignment vertical="center" wrapText="1"/>
    </xf>
    <xf numFmtId="4" fontId="16" fillId="0" borderId="32" xfId="0" applyNumberFormat="1" applyFont="1" applyBorder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0" fontId="17" fillId="0" borderId="31" xfId="0" applyFont="1" applyBorder="1" applyAlignment="1">
      <alignment vertical="center"/>
    </xf>
    <xf numFmtId="0" fontId="17" fillId="0" borderId="19" xfId="0" applyFont="1" applyBorder="1" applyAlignment="1">
      <alignment horizontal="right" vertical="center"/>
    </xf>
    <xf numFmtId="4" fontId="17" fillId="0" borderId="19" xfId="0" applyNumberFormat="1" applyFont="1" applyBorder="1" applyAlignment="1">
      <alignment horizontal="right" vertical="center"/>
    </xf>
    <xf numFmtId="4" fontId="24" fillId="0" borderId="19" xfId="0" applyNumberFormat="1" applyFont="1" applyBorder="1" applyAlignment="1">
      <alignment horizontal="right" vertical="center"/>
    </xf>
    <xf numFmtId="14" fontId="33" fillId="0" borderId="0" xfId="2" applyNumberFormat="1" applyFont="1" applyAlignment="1">
      <alignment vertical="center"/>
    </xf>
    <xf numFmtId="0" fontId="35" fillId="0" borderId="0" xfId="0" applyFont="1"/>
    <xf numFmtId="0" fontId="7" fillId="6" borderId="3" xfId="0" applyFont="1" applyFill="1" applyBorder="1" applyAlignment="1">
      <alignment wrapText="1"/>
    </xf>
    <xf numFmtId="164" fontId="7" fillId="6" borderId="3" xfId="1" applyNumberFormat="1" applyFont="1" applyFill="1" applyBorder="1"/>
    <xf numFmtId="0" fontId="9" fillId="13" borderId="0" xfId="0" applyFont="1" applyFill="1"/>
    <xf numFmtId="44" fontId="0" fillId="10" borderId="0" xfId="5" applyFont="1" applyFill="1"/>
    <xf numFmtId="44" fontId="12" fillId="0" borderId="0" xfId="5" applyFont="1"/>
    <xf numFmtId="44" fontId="13" fillId="0" borderId="0" xfId="5" applyFont="1"/>
    <xf numFmtId="44" fontId="14" fillId="0" borderId="0" xfId="5" applyFont="1"/>
    <xf numFmtId="44" fontId="2" fillId="0" borderId="0" xfId="5" applyFont="1"/>
    <xf numFmtId="44" fontId="0" fillId="0" borderId="0" xfId="5" applyFont="1"/>
    <xf numFmtId="44" fontId="18" fillId="14" borderId="5" xfId="5" applyFont="1" applyFill="1" applyBorder="1" applyAlignment="1">
      <alignment horizontal="center" vertical="center" wrapText="1"/>
    </xf>
    <xf numFmtId="44" fontId="18" fillId="13" borderId="5" xfId="5" applyFont="1" applyFill="1" applyBorder="1" applyAlignment="1">
      <alignment horizontal="center" vertical="center" wrapText="1"/>
    </xf>
    <xf numFmtId="44" fontId="18" fillId="12" borderId="5" xfId="5" applyFont="1" applyFill="1" applyBorder="1" applyAlignment="1">
      <alignment horizontal="center" vertical="center" wrapText="1"/>
    </xf>
    <xf numFmtId="44" fontId="20" fillId="0" borderId="5" xfId="5" applyFont="1" applyBorder="1" applyAlignment="1">
      <alignment horizontal="center" vertical="center" wrapText="1"/>
    </xf>
    <xf numFmtId="44" fontId="18" fillId="0" borderId="9" xfId="5" applyFont="1" applyBorder="1"/>
    <xf numFmtId="44" fontId="19" fillId="0" borderId="9" xfId="5" applyFont="1" applyBorder="1"/>
    <xf numFmtId="44" fontId="0" fillId="0" borderId="11" xfId="5" applyFont="1" applyBorder="1"/>
    <xf numFmtId="44" fontId="12" fillId="0" borderId="11" xfId="5" applyFont="1" applyBorder="1"/>
    <xf numFmtId="44" fontId="2" fillId="0" borderId="11" xfId="5" applyFont="1" applyBorder="1"/>
    <xf numFmtId="44" fontId="14" fillId="0" borderId="11" xfId="5" applyFont="1" applyBorder="1"/>
    <xf numFmtId="44" fontId="18" fillId="0" borderId="11" xfId="5" applyFont="1" applyBorder="1" applyAlignment="1">
      <alignment wrapText="1"/>
    </xf>
    <xf numFmtId="44" fontId="18" fillId="0" borderId="33" xfId="5" applyFont="1" applyBorder="1"/>
    <xf numFmtId="44" fontId="19" fillId="0" borderId="11" xfId="5" applyFont="1" applyBorder="1" applyAlignment="1">
      <alignment wrapText="1"/>
    </xf>
    <xf numFmtId="44" fontId="20" fillId="0" borderId="11" xfId="5" applyFont="1" applyBorder="1" applyAlignment="1">
      <alignment wrapText="1"/>
    </xf>
    <xf numFmtId="44" fontId="18" fillId="0" borderId="11" xfId="5" applyFont="1" applyBorder="1"/>
    <xf numFmtId="44" fontId="19" fillId="0" borderId="11" xfId="5" applyFont="1" applyBorder="1"/>
    <xf numFmtId="44" fontId="20" fillId="0" borderId="11" xfId="5" applyFont="1" applyBorder="1"/>
    <xf numFmtId="44" fontId="18" fillId="0" borderId="5" xfId="5" applyFont="1" applyBorder="1"/>
    <xf numFmtId="44" fontId="20" fillId="0" borderId="5" xfId="5" applyFont="1" applyBorder="1"/>
    <xf numFmtId="44" fontId="18" fillId="0" borderId="0" xfId="5" applyFont="1"/>
    <xf numFmtId="44" fontId="19" fillId="0" borderId="0" xfId="5" applyFont="1"/>
    <xf numFmtId="44" fontId="20" fillId="0" borderId="0" xfId="5" applyFont="1"/>
    <xf numFmtId="44" fontId="17" fillId="0" borderId="9" xfId="5" applyFont="1" applyBorder="1"/>
    <xf numFmtId="44" fontId="24" fillId="0" borderId="9" xfId="5" applyFont="1" applyBorder="1"/>
    <xf numFmtId="44" fontId="17" fillId="0" borderId="13" xfId="5" applyFont="1" applyBorder="1"/>
    <xf numFmtId="44" fontId="24" fillId="0" borderId="13" xfId="5" applyFont="1" applyBorder="1"/>
    <xf numFmtId="44" fontId="28" fillId="0" borderId="21" xfId="5" applyFont="1" applyBorder="1" applyAlignment="1">
      <alignment vertical="center"/>
    </xf>
    <xf numFmtId="44" fontId="20" fillId="0" borderId="5" xfId="5" applyFont="1" applyBorder="1" applyAlignment="1">
      <alignment horizontal="center" wrapText="1"/>
    </xf>
    <xf numFmtId="44" fontId="26" fillId="0" borderId="23" xfId="5" applyFont="1" applyBorder="1" applyAlignment="1">
      <alignment vertical="center" wrapText="1"/>
    </xf>
    <xf numFmtId="44" fontId="29" fillId="0" borderId="23" xfId="5" applyFont="1" applyBorder="1" applyAlignment="1">
      <alignment vertical="center" wrapText="1"/>
    </xf>
    <xf numFmtId="44" fontId="26" fillId="0" borderId="16" xfId="5" applyFont="1" applyBorder="1" applyAlignment="1">
      <alignment vertical="center" wrapText="1"/>
    </xf>
    <xf numFmtId="44" fontId="29" fillId="0" borderId="16" xfId="5" applyFont="1" applyBorder="1" applyAlignment="1">
      <alignment vertical="center" wrapText="1"/>
    </xf>
    <xf numFmtId="44" fontId="26" fillId="0" borderId="19" xfId="5" applyFont="1" applyBorder="1" applyAlignment="1">
      <alignment vertical="center" wrapText="1"/>
    </xf>
    <xf numFmtId="44" fontId="29" fillId="0" borderId="19" xfId="5" applyFont="1" applyBorder="1" applyAlignment="1">
      <alignment vertical="center" wrapText="1"/>
    </xf>
    <xf numFmtId="44" fontId="30" fillId="0" borderId="21" xfId="5" applyFont="1" applyBorder="1" applyAlignment="1">
      <alignment vertical="center"/>
    </xf>
    <xf numFmtId="44" fontId="28" fillId="0" borderId="0" xfId="5" applyFont="1" applyAlignment="1">
      <alignment vertical="center"/>
    </xf>
    <xf numFmtId="44" fontId="30" fillId="0" borderId="0" xfId="5" applyFont="1" applyAlignment="1">
      <alignment vertical="center"/>
    </xf>
    <xf numFmtId="44" fontId="19" fillId="0" borderId="0" xfId="5" applyFont="1" applyAlignment="1">
      <alignment vertical="center"/>
    </xf>
    <xf numFmtId="44" fontId="24" fillId="0" borderId="0" xfId="5" applyFont="1" applyAlignment="1">
      <alignment vertical="center"/>
    </xf>
    <xf numFmtId="44" fontId="26" fillId="0" borderId="19" xfId="5" applyFont="1" applyBorder="1" applyAlignment="1">
      <alignment vertical="center"/>
    </xf>
    <xf numFmtId="44" fontId="29" fillId="0" borderId="19" xfId="5" applyFont="1" applyBorder="1" applyAlignment="1">
      <alignment vertical="center"/>
    </xf>
    <xf numFmtId="44" fontId="28" fillId="0" borderId="27" xfId="5" applyFont="1" applyBorder="1" applyAlignment="1">
      <alignment vertical="center"/>
    </xf>
    <xf numFmtId="44" fontId="30" fillId="0" borderId="27" xfId="5" applyFont="1" applyBorder="1" applyAlignment="1">
      <alignment vertical="center"/>
    </xf>
    <xf numFmtId="44" fontId="26" fillId="0" borderId="14" xfId="5" applyFont="1" applyBorder="1" applyAlignment="1">
      <alignment vertical="center" wrapText="1"/>
    </xf>
    <xf numFmtId="44" fontId="34" fillId="0" borderId="11" xfId="5" applyFont="1" applyBorder="1"/>
    <xf numFmtId="44" fontId="29" fillId="0" borderId="14" xfId="5" applyFont="1" applyBorder="1" applyAlignment="1">
      <alignment vertical="center" wrapText="1"/>
    </xf>
    <xf numFmtId="44" fontId="29" fillId="0" borderId="29" xfId="5" applyFont="1" applyBorder="1" applyAlignment="1">
      <alignment vertical="center" wrapText="1"/>
    </xf>
    <xf numFmtId="44" fontId="2" fillId="0" borderId="14" xfId="5" applyFont="1" applyBorder="1" applyAlignment="1">
      <alignment vertical="center" wrapText="1"/>
    </xf>
    <xf numFmtId="44" fontId="2" fillId="0" borderId="19" xfId="5" applyFont="1" applyBorder="1" applyAlignment="1">
      <alignment vertical="center" wrapText="1"/>
    </xf>
    <xf numFmtId="44" fontId="24" fillId="0" borderId="21" xfId="5" applyFont="1" applyBorder="1" applyAlignment="1">
      <alignment vertical="center"/>
    </xf>
    <xf numFmtId="44" fontId="16" fillId="0" borderId="0" xfId="5" applyFont="1"/>
    <xf numFmtId="44" fontId="16" fillId="0" borderId="32" xfId="5" applyFont="1" applyBorder="1" applyAlignment="1">
      <alignment vertical="center" wrapText="1"/>
    </xf>
    <xf numFmtId="44" fontId="2" fillId="0" borderId="32" xfId="5" applyFont="1" applyBorder="1" applyAlignment="1">
      <alignment vertical="center" wrapText="1"/>
    </xf>
    <xf numFmtId="44" fontId="17" fillId="0" borderId="19" xfId="5" applyFont="1" applyBorder="1" applyAlignment="1">
      <alignment horizontal="right" vertical="center"/>
    </xf>
    <xf numFmtId="44" fontId="24" fillId="0" borderId="19" xfId="5" applyFont="1" applyBorder="1" applyAlignment="1">
      <alignment horizontal="right" vertical="center"/>
    </xf>
    <xf numFmtId="44" fontId="20" fillId="0" borderId="19" xfId="5" applyFont="1" applyBorder="1" applyAlignment="1">
      <alignment horizontal="right" vertical="center"/>
    </xf>
    <xf numFmtId="0" fontId="34" fillId="0" borderId="0" xfId="0" applyFont="1"/>
    <xf numFmtId="44" fontId="34" fillId="0" borderId="0" xfId="5" applyFont="1"/>
    <xf numFmtId="44" fontId="28" fillId="13" borderId="21" xfId="5" applyFont="1" applyFill="1" applyBorder="1" applyAlignment="1">
      <alignment vertical="center"/>
    </xf>
    <xf numFmtId="164" fontId="4" fillId="0" borderId="0" xfId="2" applyNumberFormat="1" applyFont="1" applyFill="1" applyAlignment="1">
      <alignment vertical="center"/>
    </xf>
    <xf numFmtId="0" fontId="36" fillId="0" borderId="0" xfId="0" applyFont="1"/>
    <xf numFmtId="10" fontId="4" fillId="0" borderId="0" xfId="4" applyNumberFormat="1" applyFont="1" applyFill="1" applyAlignment="1">
      <alignment vertical="center"/>
    </xf>
    <xf numFmtId="164" fontId="4" fillId="0" borderId="0" xfId="9" applyNumberFormat="1" applyFont="1" applyAlignment="1">
      <alignment vertical="center"/>
    </xf>
    <xf numFmtId="0" fontId="4" fillId="0" borderId="0" xfId="2" applyFont="1" applyAlignment="1">
      <alignment vertical="center"/>
    </xf>
    <xf numFmtId="0" fontId="37" fillId="0" borderId="0" xfId="2" applyFont="1" applyAlignment="1">
      <alignment horizontal="center" vertical="center"/>
    </xf>
    <xf numFmtId="0" fontId="37" fillId="0" borderId="0" xfId="2" applyFont="1" applyAlignment="1">
      <alignment horizontal="center" vertical="center" wrapText="1"/>
    </xf>
    <xf numFmtId="164" fontId="38" fillId="0" borderId="0" xfId="9" applyNumberFormat="1" applyFont="1" applyAlignment="1">
      <alignment vertical="center"/>
    </xf>
    <xf numFmtId="0" fontId="38" fillId="0" borderId="0" xfId="2" applyFont="1" applyAlignment="1">
      <alignment vertical="center"/>
    </xf>
    <xf numFmtId="0" fontId="37" fillId="0" borderId="0" xfId="2" applyFont="1" applyAlignment="1">
      <alignment vertical="center"/>
    </xf>
    <xf numFmtId="0" fontId="39" fillId="3" borderId="1" xfId="3" applyNumberFormat="1" applyFont="1" applyFill="1" applyBorder="1" applyAlignment="1">
      <alignment horizontal="center" vertical="center" wrapText="1"/>
    </xf>
    <xf numFmtId="0" fontId="39" fillId="3" borderId="34" xfId="3" applyNumberFormat="1" applyFont="1" applyFill="1" applyBorder="1" applyAlignment="1">
      <alignment horizontal="center" vertical="center" wrapText="1"/>
    </xf>
    <xf numFmtId="164" fontId="39" fillId="3" borderId="35" xfId="9" applyNumberFormat="1" applyFont="1" applyFill="1" applyBorder="1" applyAlignment="1">
      <alignment horizontal="center" vertical="center" wrapText="1"/>
    </xf>
    <xf numFmtId="0" fontId="39" fillId="3" borderId="35" xfId="3" applyNumberFormat="1" applyFont="1" applyFill="1" applyBorder="1" applyAlignment="1">
      <alignment vertical="center" wrapText="1"/>
    </xf>
    <xf numFmtId="0" fontId="40" fillId="0" borderId="0" xfId="2" applyFont="1" applyAlignment="1">
      <alignment vertical="center"/>
    </xf>
    <xf numFmtId="0" fontId="39" fillId="3" borderId="40" xfId="3" applyNumberFormat="1" applyFont="1" applyFill="1" applyBorder="1" applyAlignment="1">
      <alignment horizontal="center" vertical="center" wrapText="1"/>
    </xf>
    <xf numFmtId="0" fontId="39" fillId="3" borderId="41" xfId="3" applyNumberFormat="1" applyFont="1" applyFill="1" applyBorder="1" applyAlignment="1">
      <alignment horizontal="center" vertical="center" wrapText="1"/>
    </xf>
    <xf numFmtId="164" fontId="39" fillId="3" borderId="42" xfId="9" applyNumberFormat="1" applyFont="1" applyFill="1" applyBorder="1" applyAlignment="1">
      <alignment horizontal="center" vertical="center" wrapText="1"/>
    </xf>
    <xf numFmtId="0" fontId="39" fillId="3" borderId="43" xfId="3" applyNumberFormat="1" applyFont="1" applyFill="1" applyBorder="1" applyAlignment="1">
      <alignment horizontal="center" vertical="center" wrapText="1"/>
    </xf>
    <xf numFmtId="0" fontId="39" fillId="3" borderId="44" xfId="3" applyNumberFormat="1" applyFont="1" applyFill="1" applyBorder="1" applyAlignment="1">
      <alignment horizontal="center" vertical="center" wrapText="1"/>
    </xf>
    <xf numFmtId="0" fontId="39" fillId="3" borderId="45" xfId="3" applyNumberFormat="1" applyFont="1" applyFill="1" applyBorder="1" applyAlignment="1">
      <alignment horizontal="center" vertical="center" wrapText="1"/>
    </xf>
    <xf numFmtId="0" fontId="39" fillId="3" borderId="46" xfId="3" applyNumberFormat="1" applyFont="1" applyFill="1" applyBorder="1" applyAlignment="1">
      <alignment horizontal="center" vertical="center" wrapText="1"/>
    </xf>
    <xf numFmtId="0" fontId="39" fillId="3" borderId="38" xfId="3" applyNumberFormat="1" applyFont="1" applyFill="1" applyBorder="1" applyAlignment="1">
      <alignment horizontal="center" vertical="center" wrapText="1"/>
    </xf>
    <xf numFmtId="0" fontId="39" fillId="3" borderId="42" xfId="3" applyNumberFormat="1" applyFont="1" applyFill="1" applyBorder="1" applyAlignment="1">
      <alignment vertical="center" wrapText="1"/>
    </xf>
    <xf numFmtId="0" fontId="40" fillId="0" borderId="0" xfId="3" applyNumberFormat="1" applyFont="1" applyFill="1" applyAlignment="1">
      <alignment vertical="center"/>
    </xf>
    <xf numFmtId="0" fontId="40" fillId="0" borderId="0" xfId="2" applyFont="1" applyAlignment="1">
      <alignment vertical="center" wrapText="1"/>
    </xf>
    <xf numFmtId="164" fontId="39" fillId="0" borderId="0" xfId="9" applyNumberFormat="1" applyFont="1" applyAlignment="1">
      <alignment vertical="center"/>
    </xf>
    <xf numFmtId="0" fontId="41" fillId="15" borderId="3" xfId="0" applyFont="1" applyFill="1" applyBorder="1" applyAlignment="1">
      <alignment vertical="center"/>
    </xf>
    <xf numFmtId="0" fontId="41" fillId="15" borderId="3" xfId="0" applyFont="1" applyFill="1" applyBorder="1" applyAlignment="1">
      <alignment vertical="center" wrapText="1"/>
    </xf>
    <xf numFmtId="164" fontId="41" fillId="15" borderId="3" xfId="9" applyNumberFormat="1" applyFont="1" applyFill="1" applyBorder="1" applyAlignment="1">
      <alignment vertical="center"/>
    </xf>
    <xf numFmtId="0" fontId="42" fillId="0" borderId="0" xfId="0" applyFont="1"/>
    <xf numFmtId="0" fontId="41" fillId="16" borderId="3" xfId="0" applyFont="1" applyFill="1" applyBorder="1" applyAlignment="1">
      <alignment vertical="center"/>
    </xf>
    <xf numFmtId="0" fontId="41" fillId="16" borderId="3" xfId="0" applyFont="1" applyFill="1" applyBorder="1" applyAlignment="1">
      <alignment vertical="center" wrapText="1"/>
    </xf>
    <xf numFmtId="164" fontId="41" fillId="16" borderId="3" xfId="9" applyNumberFormat="1" applyFont="1" applyFill="1" applyBorder="1" applyAlignment="1">
      <alignment vertical="center"/>
    </xf>
    <xf numFmtId="0" fontId="41" fillId="0" borderId="0" xfId="0" applyFont="1"/>
    <xf numFmtId="0" fontId="40" fillId="17" borderId="3" xfId="0" applyFont="1" applyFill="1" applyBorder="1" applyAlignment="1">
      <alignment vertical="center"/>
    </xf>
    <xf numFmtId="0" fontId="40" fillId="17" borderId="3" xfId="0" applyFont="1" applyFill="1" applyBorder="1" applyAlignment="1">
      <alignment vertical="center" wrapText="1"/>
    </xf>
    <xf numFmtId="164" fontId="40" fillId="17" borderId="3" xfId="9" applyNumberFormat="1" applyFont="1" applyFill="1" applyBorder="1" applyAlignment="1">
      <alignment vertical="center"/>
    </xf>
    <xf numFmtId="0" fontId="40" fillId="18" borderId="3" xfId="0" applyFont="1" applyFill="1" applyBorder="1" applyAlignment="1">
      <alignment vertical="center"/>
    </xf>
    <xf numFmtId="0" fontId="40" fillId="18" borderId="3" xfId="0" applyFont="1" applyFill="1" applyBorder="1" applyAlignment="1">
      <alignment vertical="center" wrapText="1"/>
    </xf>
    <xf numFmtId="164" fontId="40" fillId="18" borderId="3" xfId="9" applyNumberFormat="1" applyFont="1" applyFill="1" applyBorder="1" applyAlignment="1">
      <alignment vertical="center"/>
    </xf>
    <xf numFmtId="0" fontId="40" fillId="2" borderId="3" xfId="0" applyFont="1" applyFill="1" applyBorder="1" applyAlignment="1">
      <alignment vertical="center"/>
    </xf>
    <xf numFmtId="0" fontId="40" fillId="2" borderId="3" xfId="0" applyFont="1" applyFill="1" applyBorder="1" applyAlignment="1">
      <alignment vertical="center" wrapText="1"/>
    </xf>
    <xf numFmtId="164" fontId="40" fillId="2" borderId="3" xfId="9" applyNumberFormat="1" applyFont="1" applyFill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43" fillId="0" borderId="3" xfId="0" applyFont="1" applyBorder="1" applyAlignment="1">
      <alignment vertical="center" wrapText="1"/>
    </xf>
    <xf numFmtId="164" fontId="43" fillId="0" borderId="3" xfId="9" applyNumberFormat="1" applyFont="1" applyBorder="1" applyAlignment="1">
      <alignment vertical="center"/>
    </xf>
    <xf numFmtId="0" fontId="40" fillId="0" borderId="3" xfId="0" applyFont="1" applyBorder="1" applyAlignment="1">
      <alignment vertical="center" wrapText="1"/>
    </xf>
    <xf numFmtId="164" fontId="40" fillId="0" borderId="3" xfId="9" applyNumberFormat="1" applyFont="1" applyBorder="1" applyAlignment="1">
      <alignment vertical="center"/>
    </xf>
    <xf numFmtId="164" fontId="42" fillId="2" borderId="3" xfId="9" applyNumberFormat="1" applyFont="1" applyFill="1" applyBorder="1" applyAlignment="1">
      <alignment vertical="center"/>
    </xf>
    <xf numFmtId="167" fontId="40" fillId="2" borderId="3" xfId="0" applyNumberFormat="1" applyFont="1" applyFill="1" applyBorder="1" applyAlignment="1">
      <alignment vertical="center"/>
    </xf>
    <xf numFmtId="167" fontId="40" fillId="2" borderId="3" xfId="0" applyNumberFormat="1" applyFont="1" applyFill="1" applyBorder="1" applyAlignment="1">
      <alignment vertical="center" wrapText="1"/>
    </xf>
    <xf numFmtId="167" fontId="42" fillId="0" borderId="0" xfId="0" applyNumberFormat="1" applyFont="1"/>
    <xf numFmtId="167" fontId="43" fillId="0" borderId="3" xfId="0" applyNumberFormat="1" applyFont="1" applyBorder="1" applyAlignment="1">
      <alignment vertical="center"/>
    </xf>
    <xf numFmtId="167" fontId="43" fillId="0" borderId="3" xfId="0" applyNumberFormat="1" applyFont="1" applyBorder="1" applyAlignment="1">
      <alignment vertical="center" wrapText="1"/>
    </xf>
    <xf numFmtId="164" fontId="44" fillId="0" borderId="3" xfId="9" applyNumberFormat="1" applyFont="1" applyFill="1" applyBorder="1" applyAlignment="1">
      <alignment vertical="center"/>
    </xf>
    <xf numFmtId="0" fontId="44" fillId="0" borderId="0" xfId="0" applyFont="1"/>
    <xf numFmtId="0" fontId="43" fillId="0" borderId="3" xfId="0" applyFont="1" applyBorder="1" applyAlignment="1">
      <alignment vertical="center"/>
    </xf>
    <xf numFmtId="164" fontId="43" fillId="0" borderId="3" xfId="9" applyNumberFormat="1" applyFont="1" applyFill="1" applyBorder="1" applyAlignment="1">
      <alignment vertical="center"/>
    </xf>
    <xf numFmtId="164" fontId="41" fillId="16" borderId="3" xfId="9" applyNumberFormat="1" applyFont="1" applyFill="1" applyBorder="1" applyAlignment="1">
      <alignment vertical="center" wrapText="1"/>
    </xf>
    <xf numFmtId="164" fontId="40" fillId="17" borderId="3" xfId="9" applyNumberFormat="1" applyFont="1" applyFill="1" applyBorder="1" applyAlignment="1">
      <alignment vertical="center" wrapText="1"/>
    </xf>
    <xf numFmtId="164" fontId="40" fillId="18" borderId="3" xfId="9" applyNumberFormat="1" applyFont="1" applyFill="1" applyBorder="1" applyAlignment="1">
      <alignment vertical="center" wrapText="1"/>
    </xf>
    <xf numFmtId="0" fontId="42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164" fontId="42" fillId="0" borderId="0" xfId="9" applyNumberFormat="1" applyFont="1" applyFill="1" applyAlignment="1">
      <alignment vertical="center"/>
    </xf>
    <xf numFmtId="0" fontId="41" fillId="4" borderId="3" xfId="0" applyFont="1" applyFill="1" applyBorder="1" applyAlignment="1">
      <alignment vertical="center"/>
    </xf>
    <xf numFmtId="164" fontId="41" fillId="4" borderId="3" xfId="9" applyNumberFormat="1" applyFont="1" applyFill="1" applyBorder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vertical="center" wrapText="1"/>
    </xf>
    <xf numFmtId="164" fontId="45" fillId="0" borderId="0" xfId="9" applyNumberFormat="1" applyFont="1" applyFill="1" applyAlignment="1">
      <alignment vertical="center"/>
    </xf>
    <xf numFmtId="0" fontId="45" fillId="0" borderId="0" xfId="0" applyFont="1"/>
    <xf numFmtId="0" fontId="39" fillId="3" borderId="36" xfId="3" applyNumberFormat="1" applyFont="1" applyFill="1" applyBorder="1" applyAlignment="1">
      <alignment horizontal="center" vertical="center" wrapText="1"/>
    </xf>
    <xf numFmtId="0" fontId="39" fillId="3" borderId="37" xfId="3" applyNumberFormat="1" applyFont="1" applyFill="1" applyBorder="1" applyAlignment="1">
      <alignment horizontal="center" vertical="center" wrapText="1"/>
    </xf>
    <xf numFmtId="0" fontId="39" fillId="3" borderId="38" xfId="3" applyNumberFormat="1" applyFont="1" applyFill="1" applyBorder="1" applyAlignment="1">
      <alignment horizontal="center" vertical="center" wrapText="1"/>
    </xf>
    <xf numFmtId="0" fontId="39" fillId="3" borderId="39" xfId="3" applyNumberFormat="1" applyFont="1" applyFill="1" applyBorder="1" applyAlignment="1">
      <alignment horizontal="center" vertical="center"/>
    </xf>
    <xf numFmtId="0" fontId="39" fillId="3" borderId="37" xfId="3" applyNumberFormat="1" applyFont="1" applyFill="1" applyBorder="1" applyAlignment="1">
      <alignment horizontal="center" vertical="center"/>
    </xf>
    <xf numFmtId="0" fontId="39" fillId="3" borderId="38" xfId="3" applyNumberFormat="1" applyFont="1" applyFill="1" applyBorder="1" applyAlignment="1">
      <alignment horizontal="center" vertical="center"/>
    </xf>
  </cellXfs>
  <cellStyles count="10">
    <cellStyle name="Millares" xfId="9" builtinId="3"/>
    <cellStyle name="Millares [0]" xfId="1" builtinId="6"/>
    <cellStyle name="Millares [0] 2" xfId="6" xr:uid="{FBBB8F37-4DD0-4FF3-8918-E46DF066EA5B}"/>
    <cellStyle name="Millares 2" xfId="8" xr:uid="{ED1D97F4-A3A5-4005-9AC2-A75C0E3B0DCA}"/>
    <cellStyle name="Moneda" xfId="5" builtinId="4"/>
    <cellStyle name="Moneda 2" xfId="7" xr:uid="{A906DADA-B53E-4311-9C0B-A5A1688A84F5}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66"/>
      <color rgb="FFDDEBF7"/>
      <color rgb="FFFA9B32"/>
      <color rgb="FF00ACCA"/>
      <color rgb="FF005099"/>
      <color rgb="FFE2ECFD"/>
      <color rgb="FF175099"/>
      <color rgb="FF44546A"/>
      <color rgb="FF1F4E78"/>
      <color rgb="FFECF2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2959552</xdr:colOff>
      <xdr:row>0</xdr:row>
      <xdr:rowOff>127374</xdr:rowOff>
    </xdr:from>
    <xdr:to>
      <xdr:col>7</xdr:col>
      <xdr:colOff>802821</xdr:colOff>
      <xdr:row>5</xdr:row>
      <xdr:rowOff>13607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4197802" y="127374"/>
          <a:ext cx="14498412" cy="974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SEPTIEMBRE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effectLst/>
          </a:endParaRPr>
        </a:p>
      </xdr:txBody>
    </xdr:sp>
    <xdr:clientData/>
  </xdr:twoCellAnchor>
  <xdr:twoCellAnchor editAs="oneCell">
    <xdr:from>
      <xdr:col>8</xdr:col>
      <xdr:colOff>155864</xdr:colOff>
      <xdr:row>1</xdr:row>
      <xdr:rowOff>17319</xdr:rowOff>
    </xdr:from>
    <xdr:to>
      <xdr:col>9</xdr:col>
      <xdr:colOff>1164632</xdr:colOff>
      <xdr:row>3</xdr:row>
      <xdr:rowOff>160295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6364" y="277092"/>
          <a:ext cx="3147564" cy="558612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171449</xdr:colOff>
      <xdr:row>0</xdr:row>
      <xdr:rowOff>114300</xdr:rowOff>
    </xdr:from>
    <xdr:to>
      <xdr:col>1</xdr:col>
      <xdr:colOff>628651</xdr:colOff>
      <xdr:row>3</xdr:row>
      <xdr:rowOff>139514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9" y="114300"/>
          <a:ext cx="1371601" cy="6953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518271</xdr:colOff>
      <xdr:row>0</xdr:row>
      <xdr:rowOff>224226</xdr:rowOff>
    </xdr:from>
    <xdr:to>
      <xdr:col>7</xdr:col>
      <xdr:colOff>1156607</xdr:colOff>
      <xdr:row>4</xdr:row>
      <xdr:rowOff>192160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0B4705D-859A-4FAE-ADED-B4ABE01CDEC2}"/>
            </a:ext>
          </a:extLst>
        </xdr:cNvPr>
        <xdr:cNvSpPr txBox="1"/>
      </xdr:nvSpPr>
      <xdr:spPr>
        <a:xfrm>
          <a:off x="8919321" y="224226"/>
          <a:ext cx="7896386" cy="83470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SEPTIEMBRE DE 2020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14</xdr:col>
      <xdr:colOff>806393</xdr:colOff>
      <xdr:row>1</xdr:row>
      <xdr:rowOff>6081</xdr:rowOff>
    </xdr:from>
    <xdr:to>
      <xdr:col>16</xdr:col>
      <xdr:colOff>1288840</xdr:colOff>
      <xdr:row>4</xdr:row>
      <xdr:rowOff>136072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13F6D9B-7482-45C7-9E77-896C9FE6D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61893" y="272781"/>
          <a:ext cx="3673322" cy="730066"/>
        </a:xfrm>
        <a:prstGeom prst="rect">
          <a:avLst/>
        </a:prstGeom>
      </xdr:spPr>
    </xdr:pic>
    <xdr:clientData/>
  </xdr:twoCellAnchor>
  <xdr:twoCellAnchor editAs="oneCell">
    <xdr:from>
      <xdr:col>0</xdr:col>
      <xdr:colOff>353786</xdr:colOff>
      <xdr:row>0</xdr:row>
      <xdr:rowOff>61791</xdr:rowOff>
    </xdr:from>
    <xdr:to>
      <xdr:col>1</xdr:col>
      <xdr:colOff>2007851</xdr:colOff>
      <xdr:row>5</xdr:row>
      <xdr:rowOff>95249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24B9A18-5288-4647-AC17-8587C4B248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353786" y="61791"/>
          <a:ext cx="2739915" cy="11002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  <pageSetUpPr fitToPage="1"/>
  </sheetPr>
  <dimension ref="A1:J114"/>
  <sheetViews>
    <sheetView view="pageBreakPreview" zoomScale="70" zoomScaleNormal="84" zoomScaleSheetLayoutView="70" workbookViewId="0">
      <pane xSplit="2" ySplit="7" topLeftCell="H105" activePane="bottomRight" state="frozen"/>
      <selection activeCell="B4" sqref="B4"/>
      <selection pane="topRight" activeCell="B4" sqref="B4"/>
      <selection pane="bottomLeft" activeCell="B4" sqref="B4"/>
      <selection pane="bottomRight" activeCell="I118" sqref="I118"/>
    </sheetView>
  </sheetViews>
  <sheetFormatPr baseColWidth="10" defaultRowHeight="15.75"/>
  <cols>
    <col min="1" max="1" width="18.5703125" style="13" customWidth="1"/>
    <col min="2" max="2" width="104.140625" style="32" customWidth="1"/>
    <col min="3" max="3" width="31" style="13" customWidth="1"/>
    <col min="4" max="4" width="32.5703125" style="13" customWidth="1"/>
    <col min="5" max="5" width="31.85546875" style="13" customWidth="1"/>
    <col min="6" max="8" width="35" style="13" customWidth="1"/>
    <col min="9" max="9" width="32.28515625" style="13" customWidth="1"/>
    <col min="10" max="10" width="25" style="13" customWidth="1"/>
    <col min="11" max="16384" width="11.42578125" style="13"/>
  </cols>
  <sheetData>
    <row r="1" spans="1:10" s="5" customFormat="1" ht="21" customHeight="1">
      <c r="A1" s="2"/>
      <c r="B1" s="3"/>
      <c r="C1" s="4"/>
      <c r="D1" s="4"/>
      <c r="E1" s="4"/>
      <c r="F1" s="4"/>
      <c r="G1" s="4"/>
      <c r="H1" s="4"/>
      <c r="I1" s="4"/>
      <c r="J1" s="158"/>
    </row>
    <row r="2" spans="1:10" s="5" customFormat="1">
      <c r="A2" s="2"/>
      <c r="B2" s="3"/>
      <c r="C2" s="4"/>
      <c r="D2" s="4"/>
      <c r="E2" s="4"/>
      <c r="F2" s="4"/>
      <c r="G2" s="4"/>
      <c r="H2" s="4"/>
      <c r="I2" s="4"/>
      <c r="J2" s="4"/>
    </row>
    <row r="3" spans="1:10" s="5" customFormat="1">
      <c r="A3" s="2"/>
      <c r="B3" s="3"/>
      <c r="C3" s="4"/>
      <c r="D3" s="4"/>
      <c r="E3" s="4"/>
      <c r="F3" s="4"/>
      <c r="G3" s="4"/>
      <c r="H3" s="4"/>
      <c r="I3" s="4"/>
      <c r="J3" s="4"/>
    </row>
    <row r="4" spans="1:10" s="5" customFormat="1">
      <c r="A4" s="2"/>
      <c r="B4" s="3"/>
      <c r="C4" s="4"/>
      <c r="D4" s="4"/>
      <c r="E4" s="4"/>
      <c r="F4" s="4"/>
      <c r="G4" s="4"/>
      <c r="H4" s="4"/>
      <c r="I4" s="4"/>
      <c r="J4" s="4"/>
    </row>
    <row r="5" spans="1:10" s="5" customFormat="1">
      <c r="A5" s="2"/>
      <c r="B5" s="3"/>
      <c r="C5" s="4"/>
      <c r="D5" s="4"/>
      <c r="E5" s="4"/>
      <c r="F5" s="4"/>
      <c r="G5" s="4"/>
      <c r="H5" s="4"/>
      <c r="I5" s="4"/>
      <c r="J5" s="4"/>
    </row>
    <row r="6" spans="1:10" s="5" customFormat="1" thickBot="1">
      <c r="C6" s="230"/>
      <c r="D6" s="228"/>
      <c r="E6" s="230"/>
      <c r="F6" s="228"/>
    </row>
    <row r="7" spans="1:10" s="9" customFormat="1" ht="90" customHeight="1">
      <c r="A7" s="6" t="s">
        <v>330</v>
      </c>
      <c r="B7" s="7" t="s">
        <v>329</v>
      </c>
      <c r="C7" s="8" t="s">
        <v>331</v>
      </c>
      <c r="D7" s="8" t="s">
        <v>332</v>
      </c>
      <c r="E7" s="8" t="s">
        <v>333</v>
      </c>
      <c r="F7" s="8" t="s">
        <v>234</v>
      </c>
      <c r="G7" s="8" t="s">
        <v>235</v>
      </c>
      <c r="H7" s="8" t="s">
        <v>236</v>
      </c>
      <c r="I7" s="8" t="s">
        <v>232</v>
      </c>
      <c r="J7" s="8" t="s">
        <v>233</v>
      </c>
    </row>
    <row r="8" spans="1:10" s="229" customFormat="1">
      <c r="A8" s="10" t="s">
        <v>40</v>
      </c>
      <c r="B8" s="11" t="s">
        <v>41</v>
      </c>
      <c r="C8" s="12">
        <v>2290663859434</v>
      </c>
      <c r="D8" s="12">
        <v>0</v>
      </c>
      <c r="E8" s="12">
        <v>3317595791078</v>
      </c>
      <c r="F8" s="12">
        <v>3317595791078</v>
      </c>
      <c r="G8" s="12">
        <v>0</v>
      </c>
      <c r="H8" s="12">
        <v>3317595791078</v>
      </c>
      <c r="I8" s="12">
        <v>100</v>
      </c>
      <c r="J8" s="12">
        <v>9.1431013464999094</v>
      </c>
    </row>
    <row r="9" spans="1:10">
      <c r="A9" s="10" t="s">
        <v>42</v>
      </c>
      <c r="B9" s="11" t="s">
        <v>43</v>
      </c>
      <c r="C9" s="12">
        <v>53117402773775</v>
      </c>
      <c r="D9" s="12">
        <v>0</v>
      </c>
      <c r="E9" s="12">
        <v>54259909773775</v>
      </c>
      <c r="F9" s="12">
        <v>35389648496551.094</v>
      </c>
      <c r="G9" s="12">
        <v>4628795696108.75</v>
      </c>
      <c r="H9" s="12">
        <v>40018444192659.844</v>
      </c>
      <c r="I9" s="12">
        <v>73.753245000789946</v>
      </c>
      <c r="J9" s="12">
        <v>86.153667714288176</v>
      </c>
    </row>
    <row r="10" spans="1:10">
      <c r="A10" s="14" t="s">
        <v>44</v>
      </c>
      <c r="B10" s="15" t="s">
        <v>45</v>
      </c>
      <c r="C10" s="16">
        <v>22621895745876</v>
      </c>
      <c r="D10" s="16">
        <v>0</v>
      </c>
      <c r="E10" s="16">
        <v>22621895745876</v>
      </c>
      <c r="F10" s="16">
        <v>14362487830572.521</v>
      </c>
      <c r="G10" s="16">
        <v>1759722004504.1899</v>
      </c>
      <c r="H10" s="16">
        <v>16122209835076.711</v>
      </c>
      <c r="I10" s="16">
        <v>71.268164331522968</v>
      </c>
      <c r="J10" s="16">
        <v>34.913558887425495</v>
      </c>
    </row>
    <row r="11" spans="1:10">
      <c r="A11" s="17" t="s">
        <v>46</v>
      </c>
      <c r="B11" s="18" t="s">
        <v>47</v>
      </c>
      <c r="C11" s="19">
        <v>22621895745876</v>
      </c>
      <c r="D11" s="19">
        <v>0</v>
      </c>
      <c r="E11" s="19">
        <v>22621895745876</v>
      </c>
      <c r="F11" s="19">
        <v>14362487830572.521</v>
      </c>
      <c r="G11" s="19">
        <v>1759722004504.1899</v>
      </c>
      <c r="H11" s="19">
        <v>16122209835076.711</v>
      </c>
      <c r="I11" s="19">
        <v>71.268164331522968</v>
      </c>
      <c r="J11" s="19">
        <v>34.913558887425495</v>
      </c>
    </row>
    <row r="12" spans="1:10" ht="45" customHeight="1">
      <c r="A12" s="20" t="s">
        <v>48</v>
      </c>
      <c r="B12" s="21" t="s">
        <v>49</v>
      </c>
      <c r="C12" s="22">
        <v>22621895745876</v>
      </c>
      <c r="D12" s="22">
        <v>0</v>
      </c>
      <c r="E12" s="22">
        <v>22621895745876</v>
      </c>
      <c r="F12" s="22">
        <v>14362487830572.521</v>
      </c>
      <c r="G12" s="22">
        <v>1759722004504.1899</v>
      </c>
      <c r="H12" s="22">
        <v>16122209835076.711</v>
      </c>
      <c r="I12" s="22">
        <v>71.268164331522968</v>
      </c>
      <c r="J12" s="22">
        <v>34.913558887425495</v>
      </c>
    </row>
    <row r="13" spans="1:10" s="229" customFormat="1">
      <c r="A13" s="23" t="s">
        <v>50</v>
      </c>
      <c r="B13" s="24" t="s">
        <v>51</v>
      </c>
      <c r="C13" s="25">
        <v>21466837683747</v>
      </c>
      <c r="D13" s="25">
        <v>0</v>
      </c>
      <c r="E13" s="25">
        <v>21466837683747</v>
      </c>
      <c r="F13" s="25">
        <v>13618940808159.35</v>
      </c>
      <c r="G13" s="25">
        <v>1664636556209</v>
      </c>
      <c r="H13" s="25">
        <v>15283577364368.35</v>
      </c>
      <c r="I13" s="25">
        <v>71.196221770195194</v>
      </c>
      <c r="J13" s="25">
        <v>33.135326614738233</v>
      </c>
    </row>
    <row r="14" spans="1:10" s="229" customFormat="1">
      <c r="A14" s="26" t="s">
        <v>52</v>
      </c>
      <c r="B14" s="27" t="s">
        <v>53</v>
      </c>
      <c r="C14" s="28">
        <v>6975894322760</v>
      </c>
      <c r="D14" s="28">
        <v>0</v>
      </c>
      <c r="E14" s="28">
        <v>6975894322760</v>
      </c>
      <c r="F14" s="28">
        <v>3190636670566.3501</v>
      </c>
      <c r="G14" s="28">
        <v>324248119335</v>
      </c>
      <c r="H14" s="28">
        <v>3514884789901.3501</v>
      </c>
      <c r="I14" s="28">
        <v>50.386153047552071</v>
      </c>
      <c r="J14" s="28">
        <v>8.1105685456751537</v>
      </c>
    </row>
    <row r="15" spans="1:10" s="229" customFormat="1">
      <c r="A15" s="26" t="s">
        <v>54</v>
      </c>
      <c r="B15" s="27" t="s">
        <v>55</v>
      </c>
      <c r="C15" s="28">
        <v>14490943360987</v>
      </c>
      <c r="D15" s="28">
        <v>0</v>
      </c>
      <c r="E15" s="28">
        <v>14490943360987</v>
      </c>
      <c r="F15" s="28">
        <v>10428304137593</v>
      </c>
      <c r="G15" s="28">
        <v>1340388436874</v>
      </c>
      <c r="H15" s="28">
        <v>11768692574467</v>
      </c>
      <c r="I15" s="28">
        <v>81.214123064969428</v>
      </c>
      <c r="J15" s="28">
        <v>25.024758069063079</v>
      </c>
    </row>
    <row r="16" spans="1:10">
      <c r="A16" s="23" t="s">
        <v>56</v>
      </c>
      <c r="B16" s="24" t="s">
        <v>57</v>
      </c>
      <c r="C16" s="25">
        <v>925243338754</v>
      </c>
      <c r="D16" s="25">
        <v>0</v>
      </c>
      <c r="E16" s="25">
        <v>925243338754</v>
      </c>
      <c r="F16" s="25">
        <v>608883411357.17004</v>
      </c>
      <c r="G16" s="25">
        <v>78154037900.190002</v>
      </c>
      <c r="H16" s="25">
        <v>687037449257.36011</v>
      </c>
      <c r="I16" s="25">
        <v>74.254784712373578</v>
      </c>
      <c r="J16" s="25">
        <v>1.4586517468295945</v>
      </c>
    </row>
    <row r="17" spans="1:10">
      <c r="A17" s="26" t="s">
        <v>58</v>
      </c>
      <c r="B17" s="27" t="s">
        <v>59</v>
      </c>
      <c r="C17" s="28">
        <v>536692697718</v>
      </c>
      <c r="D17" s="28">
        <v>0</v>
      </c>
      <c r="E17" s="28">
        <v>536692697718</v>
      </c>
      <c r="F17" s="28">
        <v>344698704771</v>
      </c>
      <c r="G17" s="28">
        <v>42407486362</v>
      </c>
      <c r="H17" s="28">
        <v>387106191133</v>
      </c>
      <c r="I17" s="28">
        <v>72.12808983221926</v>
      </c>
      <c r="J17" s="28">
        <v>0.83198834662806276</v>
      </c>
    </row>
    <row r="18" spans="1:10">
      <c r="A18" s="26" t="s">
        <v>60</v>
      </c>
      <c r="B18" s="27" t="s">
        <v>61</v>
      </c>
      <c r="C18" s="28">
        <v>388550641036</v>
      </c>
      <c r="D18" s="28">
        <v>0</v>
      </c>
      <c r="E18" s="28">
        <v>388550641036</v>
      </c>
      <c r="F18" s="28">
        <v>264184706586.16998</v>
      </c>
      <c r="G18" s="28">
        <v>35746551538.190002</v>
      </c>
      <c r="H18" s="28">
        <v>299931258124.35999</v>
      </c>
      <c r="I18" s="28">
        <v>77.192321012429048</v>
      </c>
      <c r="J18" s="28">
        <v>0.62666340020153155</v>
      </c>
    </row>
    <row r="19" spans="1:10">
      <c r="A19" s="23" t="s">
        <v>62</v>
      </c>
      <c r="B19" s="24" t="s">
        <v>63</v>
      </c>
      <c r="C19" s="25">
        <v>229814723375</v>
      </c>
      <c r="D19" s="25">
        <v>0</v>
      </c>
      <c r="E19" s="25">
        <v>229814723375</v>
      </c>
      <c r="F19" s="25">
        <v>134663611056</v>
      </c>
      <c r="G19" s="25">
        <v>16931410395</v>
      </c>
      <c r="H19" s="25">
        <v>151595021451</v>
      </c>
      <c r="I19" s="25">
        <v>65.96401624087197</v>
      </c>
      <c r="J19" s="25">
        <v>0.31958052585766217</v>
      </c>
    </row>
    <row r="20" spans="1:10">
      <c r="A20" s="14" t="s">
        <v>64</v>
      </c>
      <c r="B20" s="15" t="s">
        <v>65</v>
      </c>
      <c r="C20" s="16">
        <v>61824311820</v>
      </c>
      <c r="D20" s="16">
        <v>0</v>
      </c>
      <c r="E20" s="16">
        <v>61824311820</v>
      </c>
      <c r="F20" s="16">
        <v>60613698401.699997</v>
      </c>
      <c r="G20" s="16">
        <v>4137494747.0900002</v>
      </c>
      <c r="H20" s="16">
        <v>64751193148.789993</v>
      </c>
      <c r="I20" s="16">
        <v>104.7341915221176</v>
      </c>
      <c r="J20" s="16">
        <v>0.15776968110955392</v>
      </c>
    </row>
    <row r="21" spans="1:10">
      <c r="A21" s="17" t="s">
        <v>66</v>
      </c>
      <c r="B21" s="18" t="s">
        <v>67</v>
      </c>
      <c r="C21" s="19">
        <v>0</v>
      </c>
      <c r="D21" s="19">
        <v>0</v>
      </c>
      <c r="E21" s="19">
        <v>0</v>
      </c>
      <c r="F21" s="19">
        <v>11031264</v>
      </c>
      <c r="G21" s="19">
        <v>0</v>
      </c>
      <c r="H21" s="19">
        <v>11031264</v>
      </c>
      <c r="I21" s="19">
        <v>0</v>
      </c>
      <c r="J21" s="19">
        <v>3.0401522995428912E-5</v>
      </c>
    </row>
    <row r="22" spans="1:10">
      <c r="A22" s="26" t="s">
        <v>68</v>
      </c>
      <c r="B22" s="27" t="s">
        <v>69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</row>
    <row r="23" spans="1:10">
      <c r="A23" s="26" t="s">
        <v>70</v>
      </c>
      <c r="B23" s="27" t="s">
        <v>71</v>
      </c>
      <c r="C23" s="28">
        <v>0</v>
      </c>
      <c r="D23" s="28">
        <v>0</v>
      </c>
      <c r="E23" s="28">
        <v>0</v>
      </c>
      <c r="F23" s="28">
        <v>11031264</v>
      </c>
      <c r="G23" s="28">
        <v>0</v>
      </c>
      <c r="H23" s="28">
        <v>11031264</v>
      </c>
      <c r="I23" s="28">
        <v>0</v>
      </c>
      <c r="J23" s="28">
        <v>3.0401522995428912E-5</v>
      </c>
    </row>
    <row r="24" spans="1:10">
      <c r="A24" s="17" t="s">
        <v>72</v>
      </c>
      <c r="B24" s="18" t="s">
        <v>73</v>
      </c>
      <c r="C24" s="19">
        <v>61824311820</v>
      </c>
      <c r="D24" s="19">
        <v>0</v>
      </c>
      <c r="E24" s="19">
        <v>61824311820</v>
      </c>
      <c r="F24" s="19">
        <v>60602667137.699997</v>
      </c>
      <c r="G24" s="19">
        <v>4137494747.0900002</v>
      </c>
      <c r="H24" s="19">
        <v>64740161884.789993</v>
      </c>
      <c r="I24" s="19">
        <v>104.7163485996891</v>
      </c>
      <c r="J24" s="19">
        <v>0.15773927958655851</v>
      </c>
    </row>
    <row r="25" spans="1:10">
      <c r="A25" s="26" t="s">
        <v>74</v>
      </c>
      <c r="B25" s="27" t="s">
        <v>75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</row>
    <row r="26" spans="1:10">
      <c r="A26" s="26" t="s">
        <v>76</v>
      </c>
      <c r="B26" s="27" t="s">
        <v>77</v>
      </c>
      <c r="C26" s="28">
        <v>18678049965</v>
      </c>
      <c r="D26" s="28">
        <v>0</v>
      </c>
      <c r="E26" s="28">
        <v>18678049965</v>
      </c>
      <c r="F26" s="28">
        <v>26576413121.02</v>
      </c>
      <c r="G26" s="28">
        <v>0</v>
      </c>
      <c r="H26" s="28">
        <v>26576413121.02</v>
      </c>
      <c r="I26" s="28">
        <v>142.28687240274229</v>
      </c>
      <c r="J26" s="28">
        <v>7.3205613116068269E-2</v>
      </c>
    </row>
    <row r="27" spans="1:10">
      <c r="A27" s="26" t="s">
        <v>78</v>
      </c>
      <c r="B27" s="27" t="s">
        <v>79</v>
      </c>
      <c r="C27" s="28">
        <v>43127101192</v>
      </c>
      <c r="D27" s="28">
        <v>0</v>
      </c>
      <c r="E27" s="28">
        <v>43127101192</v>
      </c>
      <c r="F27" s="28">
        <v>33629153116</v>
      </c>
      <c r="G27" s="28">
        <v>3791115765</v>
      </c>
      <c r="H27" s="28">
        <v>37420268881</v>
      </c>
      <c r="I27" s="28">
        <v>86.767410390989582</v>
      </c>
      <c r="J27" s="28">
        <v>8.3466666203239614E-2</v>
      </c>
    </row>
    <row r="28" spans="1:10">
      <c r="A28" s="26" t="s">
        <v>80</v>
      </c>
      <c r="B28" s="27" t="s">
        <v>81</v>
      </c>
      <c r="C28" s="28">
        <v>18894032</v>
      </c>
      <c r="D28" s="28">
        <v>0</v>
      </c>
      <c r="E28" s="28">
        <v>18894032</v>
      </c>
      <c r="F28" s="28">
        <v>3941862.8500000006</v>
      </c>
      <c r="G28" s="28">
        <v>277834.82</v>
      </c>
      <c r="H28" s="28">
        <v>4219697.6700000009</v>
      </c>
      <c r="I28" s="28">
        <v>22.333494883463736</v>
      </c>
      <c r="J28" s="28">
        <v>1.0764281841137123E-5</v>
      </c>
    </row>
    <row r="29" spans="1:10">
      <c r="A29" s="26" t="s">
        <v>82</v>
      </c>
      <c r="B29" s="27" t="s">
        <v>83</v>
      </c>
      <c r="C29" s="28">
        <v>266631</v>
      </c>
      <c r="D29" s="28">
        <v>0</v>
      </c>
      <c r="E29" s="28">
        <v>266631</v>
      </c>
      <c r="F29" s="28">
        <v>735323.72</v>
      </c>
      <c r="G29" s="28">
        <v>75925.09</v>
      </c>
      <c r="H29" s="28">
        <v>811248.80999999994</v>
      </c>
      <c r="I29" s="28">
        <v>304.25899839103477</v>
      </c>
      <c r="J29" s="28">
        <v>2.0265094718668986E-6</v>
      </c>
    </row>
    <row r="30" spans="1:10">
      <c r="A30" s="26" t="s">
        <v>84</v>
      </c>
      <c r="B30" s="27" t="s">
        <v>85</v>
      </c>
      <c r="C30" s="28">
        <v>0</v>
      </c>
      <c r="D30" s="28">
        <v>0</v>
      </c>
      <c r="E30" s="28">
        <v>0</v>
      </c>
      <c r="F30" s="28">
        <v>392423714.11000001</v>
      </c>
      <c r="G30" s="28">
        <v>346025222.18000001</v>
      </c>
      <c r="H30" s="28">
        <v>738448936.28999996</v>
      </c>
      <c r="I30" s="28">
        <v>0</v>
      </c>
      <c r="J30" s="28">
        <v>1.0542094759376289E-3</v>
      </c>
    </row>
    <row r="31" spans="1:10">
      <c r="A31" s="14" t="s">
        <v>86</v>
      </c>
      <c r="B31" s="15" t="s">
        <v>0</v>
      </c>
      <c r="C31" s="16">
        <v>30433682716079</v>
      </c>
      <c r="D31" s="16">
        <v>0</v>
      </c>
      <c r="E31" s="16">
        <v>31576189716079</v>
      </c>
      <c r="F31" s="16">
        <v>20966546967576.867</v>
      </c>
      <c r="G31" s="16">
        <v>2864936196857.4697</v>
      </c>
      <c r="H31" s="16">
        <v>23831483164434.336</v>
      </c>
      <c r="I31" s="16">
        <v>75.472954079380386</v>
      </c>
      <c r="J31" s="16">
        <v>51.082339145753117</v>
      </c>
    </row>
    <row r="32" spans="1:10">
      <c r="A32" s="17" t="s">
        <v>339</v>
      </c>
      <c r="B32" s="18" t="s">
        <v>340</v>
      </c>
      <c r="C32" s="19">
        <v>0</v>
      </c>
      <c r="D32" s="19">
        <v>0</v>
      </c>
      <c r="E32" s="19">
        <v>1122507000000</v>
      </c>
      <c r="F32" s="19">
        <v>253938031426</v>
      </c>
      <c r="G32" s="19">
        <v>348552631948</v>
      </c>
      <c r="H32" s="19">
        <v>602490663374</v>
      </c>
      <c r="I32" s="19">
        <v>53.673666478160044</v>
      </c>
      <c r="J32" s="19">
        <v>0.66499500793218436</v>
      </c>
    </row>
    <row r="33" spans="1:10">
      <c r="A33" s="26" t="s">
        <v>341</v>
      </c>
      <c r="B33" s="27" t="s">
        <v>342</v>
      </c>
      <c r="C33" s="28"/>
      <c r="D33" s="28">
        <v>0</v>
      </c>
      <c r="E33" s="28">
        <v>91000000000</v>
      </c>
      <c r="F33" s="28">
        <v>12643031426</v>
      </c>
      <c r="G33" s="28">
        <v>14385794128</v>
      </c>
      <c r="H33" s="28">
        <v>27028825554</v>
      </c>
      <c r="I33" s="28">
        <v>29.702006103296704</v>
      </c>
      <c r="J33" s="28">
        <v>0</v>
      </c>
    </row>
    <row r="34" spans="1:10">
      <c r="A34" s="26" t="s">
        <v>343</v>
      </c>
      <c r="B34" s="27" t="s">
        <v>344</v>
      </c>
      <c r="C34" s="28"/>
      <c r="D34" s="28">
        <v>0</v>
      </c>
      <c r="E34" s="28">
        <v>1031507000000</v>
      </c>
      <c r="F34" s="28">
        <v>241295000000</v>
      </c>
      <c r="G34" s="28">
        <v>334166837820</v>
      </c>
      <c r="H34" s="28">
        <v>575461837820</v>
      </c>
      <c r="I34" s="28">
        <v>55.788456871354242</v>
      </c>
      <c r="J34" s="28">
        <v>0.66499500793218436</v>
      </c>
    </row>
    <row r="35" spans="1:10" s="229" customFormat="1">
      <c r="A35" s="17" t="s">
        <v>87</v>
      </c>
      <c r="B35" s="18" t="s">
        <v>88</v>
      </c>
      <c r="C35" s="19">
        <v>78795483006</v>
      </c>
      <c r="D35" s="19">
        <v>0</v>
      </c>
      <c r="E35" s="19">
        <v>78795483006</v>
      </c>
      <c r="F35" s="19">
        <v>38350169121.360001</v>
      </c>
      <c r="G35" s="19">
        <v>5340107860.1700001</v>
      </c>
      <c r="H35" s="19">
        <v>43690276981.529999</v>
      </c>
      <c r="I35" s="19">
        <v>55.44769232292559</v>
      </c>
      <c r="J35" s="19">
        <v>9.1200215183289607E-2</v>
      </c>
    </row>
    <row r="36" spans="1:10" s="229" customFormat="1">
      <c r="A36" s="26" t="s">
        <v>89</v>
      </c>
      <c r="B36" s="27" t="s">
        <v>90</v>
      </c>
      <c r="C36" s="28">
        <v>78795483006</v>
      </c>
      <c r="D36" s="28">
        <v>0</v>
      </c>
      <c r="E36" s="28">
        <v>78795483006</v>
      </c>
      <c r="F36" s="28">
        <v>38350169121.360001</v>
      </c>
      <c r="G36" s="28">
        <v>5340107860.1700001</v>
      </c>
      <c r="H36" s="28">
        <v>43690276981.529999</v>
      </c>
      <c r="I36" s="28">
        <v>55.44769232292559</v>
      </c>
      <c r="J36" s="28">
        <v>9.1200215183289607E-2</v>
      </c>
    </row>
    <row r="37" spans="1:10" s="229" customFormat="1">
      <c r="A37" s="17" t="s">
        <v>91</v>
      </c>
      <c r="B37" s="18" t="s">
        <v>92</v>
      </c>
      <c r="C37" s="19">
        <v>1307463211324</v>
      </c>
      <c r="D37" s="19">
        <v>0</v>
      </c>
      <c r="E37" s="19">
        <v>1307463211324</v>
      </c>
      <c r="F37" s="19">
        <v>826454483002.2301</v>
      </c>
      <c r="G37" s="19">
        <v>120150753389.91</v>
      </c>
      <c r="H37" s="19">
        <v>946605236392.14014</v>
      </c>
      <c r="I37" s="19">
        <v>72.400143131642096</v>
      </c>
      <c r="J37" s="19">
        <v>2.0520346949436417</v>
      </c>
    </row>
    <row r="38" spans="1:10" s="229" customFormat="1">
      <c r="A38" s="26" t="s">
        <v>93</v>
      </c>
      <c r="B38" s="27" t="s">
        <v>94</v>
      </c>
      <c r="C38" s="28">
        <v>1307463211324</v>
      </c>
      <c r="D38" s="28">
        <v>0</v>
      </c>
      <c r="E38" s="28">
        <v>1307463211324</v>
      </c>
      <c r="F38" s="28">
        <v>826454483002.2301</v>
      </c>
      <c r="G38" s="28">
        <v>120150753389.91</v>
      </c>
      <c r="H38" s="28">
        <v>946605236392.14014</v>
      </c>
      <c r="I38" s="28">
        <v>72.400143131642096</v>
      </c>
      <c r="J38" s="28">
        <v>2.0520346949436417</v>
      </c>
    </row>
    <row r="39" spans="1:10">
      <c r="A39" s="17" t="s">
        <v>95</v>
      </c>
      <c r="B39" s="18" t="s">
        <v>11</v>
      </c>
      <c r="C39" s="19">
        <v>29047424021749</v>
      </c>
      <c r="D39" s="19">
        <v>0</v>
      </c>
      <c r="E39" s="19">
        <v>29067424021749</v>
      </c>
      <c r="F39" s="19">
        <v>19847804284027.277</v>
      </c>
      <c r="G39" s="19">
        <v>2390892703659.3896</v>
      </c>
      <c r="H39" s="19">
        <v>22238696987686.668</v>
      </c>
      <c r="I39" s="19">
        <v>76.507285169291578</v>
      </c>
      <c r="J39" s="19">
        <v>48.274109227694005</v>
      </c>
    </row>
    <row r="40" spans="1:10">
      <c r="A40" s="20" t="s">
        <v>96</v>
      </c>
      <c r="B40" s="21" t="s">
        <v>97</v>
      </c>
      <c r="C40" s="22">
        <v>558574579957</v>
      </c>
      <c r="D40" s="22">
        <v>0</v>
      </c>
      <c r="E40" s="22">
        <v>558574579957</v>
      </c>
      <c r="F40" s="22">
        <v>362576535831.15997</v>
      </c>
      <c r="G40" s="22">
        <v>43627751970.389999</v>
      </c>
      <c r="H40" s="22">
        <v>406204287801.54999</v>
      </c>
      <c r="I40" s="22">
        <v>72.721584973097109</v>
      </c>
      <c r="J40" s="22">
        <v>0.87922668160849615</v>
      </c>
    </row>
    <row r="41" spans="1:10">
      <c r="A41" s="26" t="s">
        <v>98</v>
      </c>
      <c r="B41" s="27" t="s">
        <v>99</v>
      </c>
      <c r="C41" s="28">
        <v>522499921337</v>
      </c>
      <c r="D41" s="28">
        <v>0</v>
      </c>
      <c r="E41" s="28">
        <v>522499921337</v>
      </c>
      <c r="F41" s="28">
        <v>344098258652.70001</v>
      </c>
      <c r="G41" s="28">
        <v>40971236688.150002</v>
      </c>
      <c r="H41" s="28">
        <v>385069495340.85004</v>
      </c>
      <c r="I41" s="28">
        <v>73.697522165269262</v>
      </c>
      <c r="J41" s="28">
        <v>0.83403439807475821</v>
      </c>
    </row>
    <row r="42" spans="1:10">
      <c r="A42" s="26" t="s">
        <v>100</v>
      </c>
      <c r="B42" s="27" t="s">
        <v>101</v>
      </c>
      <c r="C42" s="28">
        <v>33171386301</v>
      </c>
      <c r="D42" s="28">
        <v>0</v>
      </c>
      <c r="E42" s="28">
        <v>33171386301</v>
      </c>
      <c r="F42" s="28">
        <v>16641207914</v>
      </c>
      <c r="G42" s="28">
        <v>2080150989.24</v>
      </c>
      <c r="H42" s="28">
        <v>18721358903.240002</v>
      </c>
      <c r="I42" s="28">
        <v>56.438277054087479</v>
      </c>
      <c r="J42" s="28">
        <v>4.0129427320009799E-2</v>
      </c>
    </row>
    <row r="43" spans="1:10">
      <c r="A43" s="26" t="s">
        <v>102</v>
      </c>
      <c r="B43" s="27" t="s">
        <v>103</v>
      </c>
      <c r="C43" s="28">
        <v>2054137420</v>
      </c>
      <c r="D43" s="28">
        <v>0</v>
      </c>
      <c r="E43" s="28">
        <v>2054137420</v>
      </c>
      <c r="F43" s="28">
        <v>1817365279</v>
      </c>
      <c r="G43" s="28">
        <v>0</v>
      </c>
      <c r="H43" s="28">
        <v>1817365279</v>
      </c>
      <c r="I43" s="28">
        <v>88.47340305985955</v>
      </c>
      <c r="J43" s="28">
        <v>5.0085531740163758E-3</v>
      </c>
    </row>
    <row r="44" spans="1:10">
      <c r="A44" s="26" t="s">
        <v>104</v>
      </c>
      <c r="B44" s="27" t="s">
        <v>105</v>
      </c>
      <c r="C44" s="28">
        <v>849134899</v>
      </c>
      <c r="D44" s="28">
        <v>0</v>
      </c>
      <c r="E44" s="28">
        <v>849134899</v>
      </c>
      <c r="F44" s="28">
        <v>19703985.460000001</v>
      </c>
      <c r="G44" s="28">
        <v>576364293</v>
      </c>
      <c r="H44" s="28">
        <v>596068278.46000004</v>
      </c>
      <c r="I44" s="28">
        <v>70.197124056727773</v>
      </c>
      <c r="J44" s="28">
        <v>5.4303039711839636E-5</v>
      </c>
    </row>
    <row r="45" spans="1:10" s="229" customFormat="1">
      <c r="A45" s="20" t="s">
        <v>106</v>
      </c>
      <c r="B45" s="21" t="s">
        <v>107</v>
      </c>
      <c r="C45" s="22">
        <v>16749531528286</v>
      </c>
      <c r="D45" s="22">
        <v>0</v>
      </c>
      <c r="E45" s="22">
        <v>16769531528286</v>
      </c>
      <c r="F45" s="22">
        <v>11504292093686.801</v>
      </c>
      <c r="G45" s="22">
        <v>1363381842323</v>
      </c>
      <c r="H45" s="22">
        <v>12867673936009.801</v>
      </c>
      <c r="I45" s="22">
        <v>76.732459188291912</v>
      </c>
      <c r="J45" s="22">
        <v>27.947759767277564</v>
      </c>
    </row>
    <row r="46" spans="1:10" s="229" customFormat="1">
      <c r="A46" s="26" t="s">
        <v>108</v>
      </c>
      <c r="B46" s="27" t="s">
        <v>334</v>
      </c>
      <c r="C46" s="28">
        <v>10850959791928</v>
      </c>
      <c r="D46" s="28">
        <v>0</v>
      </c>
      <c r="E46" s="28">
        <v>9495315569498</v>
      </c>
      <c r="F46" s="28">
        <v>7571910936112.7998</v>
      </c>
      <c r="G46" s="28">
        <v>575752715389</v>
      </c>
      <c r="H46" s="28">
        <v>8147663651501.7998</v>
      </c>
      <c r="I46" s="28">
        <v>85.807191892333833</v>
      </c>
      <c r="J46" s="28">
        <v>18.465022415948415</v>
      </c>
    </row>
    <row r="47" spans="1:10" s="229" customFormat="1">
      <c r="A47" s="26" t="s">
        <v>109</v>
      </c>
      <c r="B47" s="27" t="s">
        <v>110</v>
      </c>
      <c r="C47" s="28">
        <v>5898571736358</v>
      </c>
      <c r="D47" s="28">
        <v>0</v>
      </c>
      <c r="E47" s="28">
        <v>6295268538376</v>
      </c>
      <c r="F47" s="28">
        <v>3932381157574</v>
      </c>
      <c r="G47" s="28">
        <v>787629126934</v>
      </c>
      <c r="H47" s="28">
        <v>4720010284508</v>
      </c>
      <c r="I47" s="28">
        <v>74.977107898333244</v>
      </c>
      <c r="J47" s="28">
        <v>9.4827373513291455</v>
      </c>
    </row>
    <row r="48" spans="1:10">
      <c r="A48" s="26" t="s">
        <v>335</v>
      </c>
      <c r="B48" s="27" t="s">
        <v>336</v>
      </c>
      <c r="C48" s="28">
        <v>0</v>
      </c>
      <c r="D48" s="28">
        <v>0</v>
      </c>
      <c r="E48" s="28">
        <v>590000000000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</row>
    <row r="49" spans="1:10">
      <c r="A49" s="26" t="s">
        <v>337</v>
      </c>
      <c r="B49" s="27" t="s">
        <v>338</v>
      </c>
      <c r="C49" s="28">
        <v>0</v>
      </c>
      <c r="D49" s="28">
        <v>0</v>
      </c>
      <c r="E49" s="28">
        <v>388947420412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</row>
    <row r="50" spans="1:10" s="229" customFormat="1">
      <c r="A50" s="20" t="s">
        <v>111</v>
      </c>
      <c r="B50" s="21" t="s">
        <v>112</v>
      </c>
      <c r="C50" s="22">
        <v>233473978000</v>
      </c>
      <c r="D50" s="22">
        <v>0</v>
      </c>
      <c r="E50" s="22">
        <v>233473978000</v>
      </c>
      <c r="F50" s="22">
        <v>233473978000</v>
      </c>
      <c r="G50" s="22">
        <v>0</v>
      </c>
      <c r="H50" s="22">
        <v>233473978000</v>
      </c>
      <c r="I50" s="22">
        <v>100</v>
      </c>
      <c r="J50" s="22">
        <v>0.64344072546910891</v>
      </c>
    </row>
    <row r="51" spans="1:10">
      <c r="A51" s="20" t="s">
        <v>113</v>
      </c>
      <c r="B51" s="21" t="s">
        <v>114</v>
      </c>
      <c r="C51" s="22">
        <v>0</v>
      </c>
      <c r="D51" s="22">
        <v>0</v>
      </c>
      <c r="E51" s="22">
        <v>0</v>
      </c>
      <c r="F51" s="22">
        <v>0</v>
      </c>
      <c r="G51" s="22">
        <v>0</v>
      </c>
      <c r="H51" s="22">
        <v>0</v>
      </c>
      <c r="I51" s="22">
        <v>0</v>
      </c>
      <c r="J51" s="22">
        <v>0</v>
      </c>
    </row>
    <row r="52" spans="1:10" s="229" customFormat="1">
      <c r="A52" s="20" t="s">
        <v>115</v>
      </c>
      <c r="B52" s="21" t="s">
        <v>116</v>
      </c>
      <c r="C52" s="22">
        <v>8942275103818</v>
      </c>
      <c r="D52" s="22">
        <v>0</v>
      </c>
      <c r="E52" s="22">
        <v>8942275103818</v>
      </c>
      <c r="F52" s="22">
        <v>5859205901353</v>
      </c>
      <c r="G52" s="22">
        <v>758786327982</v>
      </c>
      <c r="H52" s="22">
        <v>6617992229335</v>
      </c>
      <c r="I52" s="22">
        <v>74.007924745117464</v>
      </c>
      <c r="J52" s="22">
        <v>14.056460161426124</v>
      </c>
    </row>
    <row r="53" spans="1:10">
      <c r="A53" s="20" t="s">
        <v>117</v>
      </c>
      <c r="B53" s="21" t="s">
        <v>118</v>
      </c>
      <c r="C53" s="22">
        <v>251992216801</v>
      </c>
      <c r="D53" s="22">
        <v>0</v>
      </c>
      <c r="E53" s="22">
        <v>251992216801</v>
      </c>
      <c r="F53" s="22">
        <v>207990085981</v>
      </c>
      <c r="G53" s="22">
        <v>14336709994</v>
      </c>
      <c r="H53" s="22">
        <v>222326795975</v>
      </c>
      <c r="I53" s="22">
        <v>88.22764401115333</v>
      </c>
      <c r="J53" s="22">
        <v>0.53895815070641129</v>
      </c>
    </row>
    <row r="54" spans="1:10">
      <c r="A54" s="20" t="s">
        <v>119</v>
      </c>
      <c r="B54" s="21" t="s">
        <v>120</v>
      </c>
      <c r="C54" s="22">
        <v>0</v>
      </c>
      <c r="D54" s="22">
        <v>0</v>
      </c>
      <c r="E54" s="22">
        <v>0</v>
      </c>
      <c r="F54" s="22">
        <v>0</v>
      </c>
      <c r="G54" s="22">
        <v>0</v>
      </c>
      <c r="H54" s="22">
        <v>0</v>
      </c>
      <c r="I54" s="22">
        <v>0</v>
      </c>
      <c r="J54" s="22">
        <v>0</v>
      </c>
    </row>
    <row r="55" spans="1:10">
      <c r="A55" s="26" t="s">
        <v>121</v>
      </c>
      <c r="B55" s="27" t="s">
        <v>122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</row>
    <row r="56" spans="1:10">
      <c r="A56" s="26" t="s">
        <v>123</v>
      </c>
      <c r="B56" s="27" t="s">
        <v>124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</row>
    <row r="57" spans="1:10">
      <c r="A57" s="20" t="s">
        <v>125</v>
      </c>
      <c r="B57" s="21" t="s">
        <v>126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I57" s="22">
        <v>0</v>
      </c>
      <c r="J57" s="22">
        <v>0</v>
      </c>
    </row>
    <row r="58" spans="1:10" s="229" customFormat="1">
      <c r="A58" s="20" t="s">
        <v>127</v>
      </c>
      <c r="B58" s="21" t="s">
        <v>128</v>
      </c>
      <c r="C58" s="22">
        <v>1988959088000</v>
      </c>
      <c r="D58" s="22">
        <v>0</v>
      </c>
      <c r="E58" s="22">
        <v>1988959088000</v>
      </c>
      <c r="F58" s="22">
        <v>1431484042127.8301</v>
      </c>
      <c r="G58" s="22">
        <v>201133569860</v>
      </c>
      <c r="H58" s="22">
        <v>1632617611987.8301</v>
      </c>
      <c r="I58" s="22">
        <v>82.084021830208215</v>
      </c>
      <c r="J58" s="22">
        <v>3.5784101589280284</v>
      </c>
    </row>
    <row r="59" spans="1:10" s="229" customFormat="1">
      <c r="A59" s="26" t="s">
        <v>129</v>
      </c>
      <c r="B59" s="27" t="s">
        <v>130</v>
      </c>
      <c r="C59" s="28">
        <v>370396609885</v>
      </c>
      <c r="D59" s="28">
        <v>0</v>
      </c>
      <c r="E59" s="28">
        <v>370396609885</v>
      </c>
      <c r="F59" s="28">
        <v>250647614129.62</v>
      </c>
      <c r="G59" s="28">
        <v>73918143310</v>
      </c>
      <c r="H59" s="28">
        <v>324565757439.62</v>
      </c>
      <c r="I59" s="28">
        <v>87.62654645796853</v>
      </c>
      <c r="J59" s="28">
        <v>0.69077026936451114</v>
      </c>
    </row>
    <row r="60" spans="1:10" s="229" customFormat="1">
      <c r="A60" s="26" t="s">
        <v>131</v>
      </c>
      <c r="B60" s="27" t="s">
        <v>132</v>
      </c>
      <c r="C60" s="28">
        <v>1332074805297</v>
      </c>
      <c r="D60" s="28">
        <v>0</v>
      </c>
      <c r="E60" s="28">
        <v>1332074805297</v>
      </c>
      <c r="F60" s="28">
        <v>899852750483.17993</v>
      </c>
      <c r="G60" s="28">
        <v>127215426550</v>
      </c>
      <c r="H60" s="28">
        <v>1027068177033.1799</v>
      </c>
      <c r="I60" s="28">
        <v>77.102890389416558</v>
      </c>
      <c r="J60" s="28">
        <v>2.1132651911324607</v>
      </c>
    </row>
    <row r="61" spans="1:10" s="229" customFormat="1">
      <c r="A61" s="26" t="s">
        <v>133</v>
      </c>
      <c r="B61" s="27" t="s">
        <v>134</v>
      </c>
      <c r="C61" s="28">
        <v>286487672818</v>
      </c>
      <c r="D61" s="28">
        <v>0</v>
      </c>
      <c r="E61" s="28">
        <v>286487672818</v>
      </c>
      <c r="F61" s="28">
        <v>280983677515.03003</v>
      </c>
      <c r="G61" s="28">
        <v>0</v>
      </c>
      <c r="H61" s="28">
        <v>280983677515.03003</v>
      </c>
      <c r="I61" s="28">
        <v>98.078802047979721</v>
      </c>
      <c r="J61" s="28">
        <v>0.77437469843105622</v>
      </c>
    </row>
    <row r="62" spans="1:10" s="229" customFormat="1">
      <c r="A62" s="20" t="s">
        <v>135</v>
      </c>
      <c r="B62" s="21" t="s">
        <v>136</v>
      </c>
      <c r="C62" s="22">
        <v>284252440551</v>
      </c>
      <c r="D62" s="22">
        <v>0</v>
      </c>
      <c r="E62" s="22">
        <v>284252440551</v>
      </c>
      <c r="F62" s="22">
        <v>214955074446.03</v>
      </c>
      <c r="G62" s="22">
        <v>9626501530</v>
      </c>
      <c r="H62" s="22">
        <v>224581575976.03</v>
      </c>
      <c r="I62" s="22">
        <v>79.007791644883355</v>
      </c>
      <c r="J62" s="22">
        <v>0.5724443350506464</v>
      </c>
    </row>
    <row r="63" spans="1:10" s="229" customFormat="1">
      <c r="A63" s="26" t="s">
        <v>137</v>
      </c>
      <c r="B63" s="27" t="s">
        <v>138</v>
      </c>
      <c r="C63" s="28">
        <v>118212431114</v>
      </c>
      <c r="D63" s="28">
        <v>0</v>
      </c>
      <c r="E63" s="28">
        <v>118212431114</v>
      </c>
      <c r="F63" s="28">
        <v>53500827527</v>
      </c>
      <c r="G63" s="28">
        <v>8766971412</v>
      </c>
      <c r="H63" s="28">
        <v>62267798939</v>
      </c>
      <c r="I63" s="28">
        <v>52.67449315795821</v>
      </c>
      <c r="J63" s="28">
        <v>0.12983288983187369</v>
      </c>
    </row>
    <row r="64" spans="1:10" s="229" customFormat="1">
      <c r="A64" s="26" t="s">
        <v>139</v>
      </c>
      <c r="B64" s="27" t="s">
        <v>140</v>
      </c>
      <c r="C64" s="28">
        <v>156681369886</v>
      </c>
      <c r="D64" s="28">
        <v>0</v>
      </c>
      <c r="E64" s="28">
        <v>156681369886</v>
      </c>
      <c r="F64" s="28">
        <v>156681369886.03</v>
      </c>
      <c r="G64" s="28">
        <v>0</v>
      </c>
      <c r="H64" s="28">
        <v>156681369886.03</v>
      </c>
      <c r="I64" s="28">
        <v>100.00000000001914</v>
      </c>
      <c r="J64" s="28">
        <v>0.43180475687513631</v>
      </c>
    </row>
    <row r="65" spans="1:10">
      <c r="A65" s="26" t="s">
        <v>141</v>
      </c>
      <c r="B65" s="27" t="s">
        <v>142</v>
      </c>
      <c r="C65" s="28">
        <v>9358639551</v>
      </c>
      <c r="D65" s="28">
        <v>0</v>
      </c>
      <c r="E65" s="28">
        <v>9358639551</v>
      </c>
      <c r="F65" s="28">
        <v>4772877033</v>
      </c>
      <c r="G65" s="28">
        <v>859530118</v>
      </c>
      <c r="H65" s="28">
        <v>5632407151</v>
      </c>
      <c r="I65" s="28">
        <v>60.184037651051106</v>
      </c>
      <c r="J65" s="28">
        <v>1.0806688343636387E-2</v>
      </c>
    </row>
    <row r="66" spans="1:10" ht="31.5">
      <c r="A66" s="20" t="s">
        <v>143</v>
      </c>
      <c r="B66" s="21" t="s">
        <v>144</v>
      </c>
      <c r="C66" s="22">
        <v>38365086336</v>
      </c>
      <c r="D66" s="22">
        <v>0</v>
      </c>
      <c r="E66" s="22">
        <v>38365086336</v>
      </c>
      <c r="F66" s="22">
        <v>33826572601.459999</v>
      </c>
      <c r="G66" s="22">
        <v>0</v>
      </c>
      <c r="H66" s="22">
        <v>33826572601.459999</v>
      </c>
      <c r="I66" s="22">
        <v>88.170198042063902</v>
      </c>
      <c r="J66" s="22">
        <v>5.7409247227631591E-2</v>
      </c>
    </row>
    <row r="67" spans="1:10">
      <c r="A67" s="10" t="s">
        <v>145</v>
      </c>
      <c r="B67" s="11" t="s">
        <v>146</v>
      </c>
      <c r="C67" s="12">
        <v>451530685410</v>
      </c>
      <c r="D67" s="12">
        <v>0</v>
      </c>
      <c r="E67" s="12">
        <v>4921530685410</v>
      </c>
      <c r="F67" s="12">
        <v>1798163027620.4299</v>
      </c>
      <c r="G67" s="12">
        <v>161635515004.14999</v>
      </c>
      <c r="H67" s="12">
        <v>1959798542624.5798</v>
      </c>
      <c r="I67" s="12">
        <v>39.820914831120561</v>
      </c>
      <c r="J67" s="12">
        <v>4.7032309392119158</v>
      </c>
    </row>
    <row r="68" spans="1:10">
      <c r="A68" s="14" t="s">
        <v>147</v>
      </c>
      <c r="B68" s="15" t="s">
        <v>148</v>
      </c>
      <c r="C68" s="16">
        <v>42773776028</v>
      </c>
      <c r="D68" s="16">
        <v>0</v>
      </c>
      <c r="E68" s="16">
        <v>42773776028</v>
      </c>
      <c r="F68" s="16">
        <v>116107905560.39</v>
      </c>
      <c r="G68" s="16">
        <v>10042005276.27</v>
      </c>
      <c r="H68" s="16">
        <v>126149910836.66</v>
      </c>
      <c r="I68" s="16">
        <v>294.92348478675677</v>
      </c>
      <c r="J68" s="16">
        <v>0.29304150441697541</v>
      </c>
    </row>
    <row r="69" spans="1:10">
      <c r="A69" s="17" t="s">
        <v>149</v>
      </c>
      <c r="B69" s="18" t="s">
        <v>150</v>
      </c>
      <c r="C69" s="19">
        <v>39722138240</v>
      </c>
      <c r="D69" s="19">
        <v>0</v>
      </c>
      <c r="E69" s="19">
        <v>39722138240</v>
      </c>
      <c r="F69" s="19">
        <v>109247003771.13</v>
      </c>
      <c r="G69" s="19">
        <v>8420495460.2200003</v>
      </c>
      <c r="H69" s="19">
        <v>117667499231.35001</v>
      </c>
      <c r="I69" s="19">
        <v>296.22649848406047</v>
      </c>
      <c r="J69" s="19">
        <v>0.27496949621197081</v>
      </c>
    </row>
    <row r="70" spans="1:10">
      <c r="A70" s="20" t="s">
        <v>151</v>
      </c>
      <c r="B70" s="21" t="s">
        <v>152</v>
      </c>
      <c r="C70" s="22">
        <v>39722138240</v>
      </c>
      <c r="D70" s="22">
        <v>0</v>
      </c>
      <c r="E70" s="22">
        <v>39722138240</v>
      </c>
      <c r="F70" s="22">
        <v>109247003771.13</v>
      </c>
      <c r="G70" s="22">
        <v>8420495460.2200003</v>
      </c>
      <c r="H70" s="22">
        <v>117667499231.35001</v>
      </c>
      <c r="I70" s="22">
        <v>296.22649848406047</v>
      </c>
      <c r="J70" s="22">
        <v>0.27496949621197081</v>
      </c>
    </row>
    <row r="71" spans="1:10" s="162" customFormat="1">
      <c r="A71" s="26" t="s">
        <v>153</v>
      </c>
      <c r="B71" s="27" t="s">
        <v>154</v>
      </c>
      <c r="C71" s="28">
        <v>1793122889</v>
      </c>
      <c r="D71" s="28">
        <v>0</v>
      </c>
      <c r="E71" s="28">
        <v>1793122889</v>
      </c>
      <c r="F71" s="28">
        <v>2630653275</v>
      </c>
      <c r="G71" s="28">
        <v>197894244</v>
      </c>
      <c r="H71" s="28">
        <v>2828547519</v>
      </c>
      <c r="I71" s="28">
        <v>157.74420907523199</v>
      </c>
      <c r="J71" s="28">
        <v>5.5454092205685229E-3</v>
      </c>
    </row>
    <row r="72" spans="1:10" s="162" customFormat="1">
      <c r="A72" s="26" t="s">
        <v>155</v>
      </c>
      <c r="B72" s="27" t="s">
        <v>156</v>
      </c>
      <c r="C72" s="28">
        <v>9922233408</v>
      </c>
      <c r="D72" s="28">
        <v>0</v>
      </c>
      <c r="E72" s="28">
        <v>9922233408</v>
      </c>
      <c r="F72" s="28">
        <v>5583702204</v>
      </c>
      <c r="G72" s="28">
        <v>575000831</v>
      </c>
      <c r="H72" s="28">
        <v>6158703035</v>
      </c>
      <c r="I72" s="28">
        <v>62.06972545147368</v>
      </c>
      <c r="J72" s="28">
        <v>1.1821854620183885E-2</v>
      </c>
    </row>
    <row r="73" spans="1:10">
      <c r="A73" s="26" t="s">
        <v>157</v>
      </c>
      <c r="B73" s="27" t="s">
        <v>158</v>
      </c>
      <c r="C73" s="28">
        <v>28006781943</v>
      </c>
      <c r="D73" s="28">
        <v>0</v>
      </c>
      <c r="E73" s="28">
        <v>28006781943</v>
      </c>
      <c r="F73" s="28">
        <v>98206754169.779984</v>
      </c>
      <c r="G73" s="28">
        <v>7435376212.4499998</v>
      </c>
      <c r="H73" s="28">
        <v>105642130382.22998</v>
      </c>
      <c r="I73" s="28">
        <v>377.20195985827678</v>
      </c>
      <c r="J73" s="28">
        <v>0.25056562071953925</v>
      </c>
    </row>
    <row r="74" spans="1:10">
      <c r="A74" s="26" t="s">
        <v>159</v>
      </c>
      <c r="B74" s="27" t="s">
        <v>160</v>
      </c>
      <c r="C74" s="28">
        <v>0</v>
      </c>
      <c r="D74" s="28">
        <v>0</v>
      </c>
      <c r="E74" s="28">
        <v>0</v>
      </c>
      <c r="F74" s="28">
        <v>104196808.35999998</v>
      </c>
      <c r="G74" s="28">
        <v>951502.63</v>
      </c>
      <c r="H74" s="28">
        <v>105148310.98999998</v>
      </c>
      <c r="I74" s="28">
        <v>0</v>
      </c>
      <c r="J74" s="28">
        <v>2.8435760626687638E-4</v>
      </c>
    </row>
    <row r="75" spans="1:10" s="162" customFormat="1">
      <c r="A75" s="26" t="s">
        <v>161</v>
      </c>
      <c r="B75" s="27" t="s">
        <v>162</v>
      </c>
      <c r="C75" s="28">
        <v>0</v>
      </c>
      <c r="D75" s="28">
        <v>0</v>
      </c>
      <c r="E75" s="28">
        <v>0</v>
      </c>
      <c r="F75" s="28">
        <v>2721697313.9900002</v>
      </c>
      <c r="G75" s="28">
        <v>211272670.13999999</v>
      </c>
      <c r="H75" s="28">
        <v>2932969984.1300001</v>
      </c>
      <c r="I75" s="28">
        <v>0</v>
      </c>
      <c r="J75" s="28">
        <v>6.7522540454122357E-3</v>
      </c>
    </row>
    <row r="76" spans="1:10">
      <c r="A76" s="20" t="s">
        <v>163</v>
      </c>
      <c r="B76" s="21" t="s">
        <v>164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</row>
    <row r="77" spans="1:10">
      <c r="A77" s="26" t="s">
        <v>165</v>
      </c>
      <c r="B77" s="27" t="s">
        <v>166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</row>
    <row r="78" spans="1:10">
      <c r="A78" s="17" t="s">
        <v>167</v>
      </c>
      <c r="B78" s="18" t="s">
        <v>168</v>
      </c>
      <c r="C78" s="19">
        <v>0</v>
      </c>
      <c r="D78" s="19">
        <v>0</v>
      </c>
      <c r="E78" s="19">
        <v>0</v>
      </c>
      <c r="F78" s="19">
        <v>0</v>
      </c>
      <c r="G78" s="19">
        <v>1190085799</v>
      </c>
      <c r="H78" s="19">
        <v>1190085799</v>
      </c>
      <c r="I78" s="19">
        <v>0</v>
      </c>
      <c r="J78" s="19">
        <v>0</v>
      </c>
    </row>
    <row r="79" spans="1:10">
      <c r="A79" s="26" t="s">
        <v>169</v>
      </c>
      <c r="B79" s="27" t="s">
        <v>170</v>
      </c>
      <c r="C79" s="28">
        <v>0</v>
      </c>
      <c r="D79" s="28">
        <v>0</v>
      </c>
      <c r="E79" s="28">
        <v>0</v>
      </c>
      <c r="F79" s="28">
        <v>0</v>
      </c>
      <c r="G79" s="28">
        <v>1190085799</v>
      </c>
      <c r="H79" s="28">
        <v>1190085799</v>
      </c>
      <c r="I79" s="28">
        <v>0</v>
      </c>
      <c r="J79" s="28">
        <v>0</v>
      </c>
    </row>
    <row r="80" spans="1:10">
      <c r="A80" s="17" t="s">
        <v>171</v>
      </c>
      <c r="B80" s="18" t="s">
        <v>172</v>
      </c>
      <c r="C80" s="19">
        <v>3051637788</v>
      </c>
      <c r="D80" s="19">
        <v>0</v>
      </c>
      <c r="E80" s="19">
        <v>3051637788</v>
      </c>
      <c r="F80" s="19">
        <v>6860901789.2600002</v>
      </c>
      <c r="G80" s="19">
        <v>431424017.05000001</v>
      </c>
      <c r="H80" s="19">
        <v>7292325806.3100004</v>
      </c>
      <c r="I80" s="19">
        <v>238.96433039942423</v>
      </c>
      <c r="J80" s="19">
        <v>1.8072008205004535E-2</v>
      </c>
    </row>
    <row r="81" spans="1:10">
      <c r="A81" s="26" t="s">
        <v>173</v>
      </c>
      <c r="B81" s="27" t="s">
        <v>174</v>
      </c>
      <c r="C81" s="28">
        <v>3051637788</v>
      </c>
      <c r="D81" s="28">
        <v>0</v>
      </c>
      <c r="E81" s="28">
        <v>3051637788</v>
      </c>
      <c r="F81" s="28">
        <v>6860901789.2600002</v>
      </c>
      <c r="G81" s="28">
        <v>431424017.05000001</v>
      </c>
      <c r="H81" s="28">
        <v>7292325806.3100004</v>
      </c>
      <c r="I81" s="28">
        <v>238.96433039942423</v>
      </c>
      <c r="J81" s="28">
        <v>1.8072008205004535E-2</v>
      </c>
    </row>
    <row r="82" spans="1:10">
      <c r="A82" s="14" t="s">
        <v>175</v>
      </c>
      <c r="B82" s="15" t="s">
        <v>176</v>
      </c>
      <c r="C82" s="16">
        <v>0</v>
      </c>
      <c r="D82" s="16">
        <v>0</v>
      </c>
      <c r="E82" s="16">
        <v>4470000000000</v>
      </c>
      <c r="F82" s="16">
        <v>552310650286.41992</v>
      </c>
      <c r="G82" s="16">
        <v>31071138260.610001</v>
      </c>
      <c r="H82" s="16">
        <v>583381788547.02991</v>
      </c>
      <c r="I82" s="16">
        <v>13.051046723647202</v>
      </c>
      <c r="J82" s="16">
        <v>1.5221360793561727</v>
      </c>
    </row>
    <row r="83" spans="1:10">
      <c r="A83" s="17" t="s">
        <v>177</v>
      </c>
      <c r="B83" s="18" t="s">
        <v>178</v>
      </c>
      <c r="C83" s="19">
        <v>0</v>
      </c>
      <c r="D83" s="19">
        <v>0</v>
      </c>
      <c r="E83" s="19">
        <v>4470000000000</v>
      </c>
      <c r="F83" s="19">
        <v>552310650286.41992</v>
      </c>
      <c r="G83" s="19">
        <v>31071138260.610001</v>
      </c>
      <c r="H83" s="19">
        <v>583381788547.02991</v>
      </c>
      <c r="I83" s="19">
        <v>13.051046723647202</v>
      </c>
      <c r="J83" s="19">
        <v>1.5221360793561727</v>
      </c>
    </row>
    <row r="84" spans="1:10">
      <c r="A84" s="26" t="s">
        <v>179</v>
      </c>
      <c r="B84" s="27" t="s">
        <v>180</v>
      </c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</row>
    <row r="85" spans="1:10">
      <c r="A85" s="26" t="s">
        <v>181</v>
      </c>
      <c r="B85" s="27" t="s">
        <v>182</v>
      </c>
      <c r="C85" s="28">
        <v>0</v>
      </c>
      <c r="D85" s="28">
        <v>0</v>
      </c>
      <c r="E85" s="28">
        <v>2166334334251</v>
      </c>
      <c r="F85" s="28">
        <v>552310650286.41992</v>
      </c>
      <c r="G85" s="28">
        <v>31071138260.610001</v>
      </c>
      <c r="H85" s="28">
        <v>583381788547.02991</v>
      </c>
      <c r="I85" s="28">
        <v>26.92944386853987</v>
      </c>
      <c r="J85" s="28">
        <v>1.5221360793561727</v>
      </c>
    </row>
    <row r="86" spans="1:10">
      <c r="A86" s="26" t="s">
        <v>345</v>
      </c>
      <c r="B86" s="27" t="s">
        <v>346</v>
      </c>
      <c r="C86" s="28"/>
      <c r="D86" s="28">
        <v>0</v>
      </c>
      <c r="E86" s="28">
        <v>2303665665749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</row>
    <row r="87" spans="1:10">
      <c r="A87" s="14" t="s">
        <v>183</v>
      </c>
      <c r="B87" s="15" t="s">
        <v>184</v>
      </c>
      <c r="C87" s="16">
        <v>6756277104</v>
      </c>
      <c r="D87" s="16">
        <v>0</v>
      </c>
      <c r="E87" s="16">
        <v>6756277104</v>
      </c>
      <c r="F87" s="16">
        <v>6598733707.2700005</v>
      </c>
      <c r="G87" s="16">
        <v>28549044943</v>
      </c>
      <c r="H87" s="16">
        <v>35147778650.270004</v>
      </c>
      <c r="I87" s="16">
        <v>520.22405400543801</v>
      </c>
      <c r="J87" s="16">
        <v>1.6857127553146029E-2</v>
      </c>
    </row>
    <row r="88" spans="1:10">
      <c r="A88" s="17" t="s">
        <v>185</v>
      </c>
      <c r="B88" s="18" t="s">
        <v>186</v>
      </c>
      <c r="C88" s="19">
        <v>6756277104</v>
      </c>
      <c r="D88" s="19">
        <v>0</v>
      </c>
      <c r="E88" s="19">
        <v>6756277104</v>
      </c>
      <c r="F88" s="19">
        <v>6598733707.2700005</v>
      </c>
      <c r="G88" s="19">
        <v>0</v>
      </c>
      <c r="H88" s="19">
        <v>6598733707.2700005</v>
      </c>
      <c r="I88" s="19">
        <v>97.668192196605915</v>
      </c>
      <c r="J88" s="19">
        <v>1.6857127553146029E-2</v>
      </c>
    </row>
    <row r="89" spans="1:10">
      <c r="A89" s="26" t="s">
        <v>187</v>
      </c>
      <c r="B89" s="27" t="s">
        <v>188</v>
      </c>
      <c r="C89" s="28">
        <v>6756277104</v>
      </c>
      <c r="D89" s="28">
        <v>0</v>
      </c>
      <c r="E89" s="28">
        <v>6756277104</v>
      </c>
      <c r="F89" s="28">
        <v>6598733707.2700005</v>
      </c>
      <c r="G89" s="28">
        <v>0</v>
      </c>
      <c r="H89" s="28">
        <v>6598733707.2700005</v>
      </c>
      <c r="I89" s="28">
        <v>97.668192196605915</v>
      </c>
      <c r="J89" s="28">
        <v>1.6857127553146029E-2</v>
      </c>
    </row>
    <row r="90" spans="1:10">
      <c r="A90" s="17" t="s">
        <v>189</v>
      </c>
      <c r="B90" s="18" t="s">
        <v>190</v>
      </c>
      <c r="C90" s="19">
        <v>0</v>
      </c>
      <c r="D90" s="19">
        <v>0</v>
      </c>
      <c r="E90" s="19">
        <v>0</v>
      </c>
      <c r="F90" s="19">
        <v>0</v>
      </c>
      <c r="G90" s="19">
        <v>28549044943</v>
      </c>
      <c r="H90" s="19">
        <v>28549044943</v>
      </c>
      <c r="I90" s="19">
        <v>0</v>
      </c>
      <c r="J90" s="19">
        <v>0</v>
      </c>
    </row>
    <row r="91" spans="1:10">
      <c r="A91" s="26" t="s">
        <v>191</v>
      </c>
      <c r="B91" s="27" t="s">
        <v>192</v>
      </c>
      <c r="C91" s="28">
        <v>0</v>
      </c>
      <c r="D91" s="28">
        <v>0</v>
      </c>
      <c r="E91" s="28">
        <v>0</v>
      </c>
      <c r="F91" s="28">
        <v>0</v>
      </c>
      <c r="G91" s="28">
        <v>28549044943</v>
      </c>
      <c r="H91" s="28">
        <v>28549044943</v>
      </c>
      <c r="I91" s="28">
        <v>0</v>
      </c>
      <c r="J91" s="28">
        <v>0</v>
      </c>
    </row>
    <row r="92" spans="1:10">
      <c r="A92" s="26" t="s">
        <v>193</v>
      </c>
      <c r="B92" s="27" t="s">
        <v>194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</row>
    <row r="93" spans="1:10" s="159" customFormat="1">
      <c r="A93" s="14" t="s">
        <v>195</v>
      </c>
      <c r="B93" s="160" t="s">
        <v>196</v>
      </c>
      <c r="C93" s="161">
        <v>36008155665</v>
      </c>
      <c r="D93" s="161">
        <v>0</v>
      </c>
      <c r="E93" s="161">
        <v>36008155665</v>
      </c>
      <c r="F93" s="161">
        <v>28960703913.900002</v>
      </c>
      <c r="G93" s="161">
        <v>18203617824.66</v>
      </c>
      <c r="H93" s="161">
        <v>47164321738.559998</v>
      </c>
      <c r="I93" s="161">
        <v>130.98233127336709</v>
      </c>
      <c r="J93" s="161">
        <v>7.0994051563678121E-2</v>
      </c>
    </row>
    <row r="94" spans="1:10">
      <c r="A94" s="17" t="s">
        <v>197</v>
      </c>
      <c r="B94" s="18" t="s">
        <v>198</v>
      </c>
      <c r="C94" s="19">
        <v>36008155665</v>
      </c>
      <c r="D94" s="19">
        <v>0</v>
      </c>
      <c r="E94" s="19">
        <v>36008155665</v>
      </c>
      <c r="F94" s="19">
        <v>28960703913.900002</v>
      </c>
      <c r="G94" s="19">
        <v>18203617824.66</v>
      </c>
      <c r="H94" s="19">
        <v>47164321738.559998</v>
      </c>
      <c r="I94" s="19">
        <v>130.98233127336709</v>
      </c>
      <c r="J94" s="19">
        <v>7.0994051563678121E-2</v>
      </c>
    </row>
    <row r="95" spans="1:10" ht="31.5">
      <c r="A95" s="26" t="s">
        <v>199</v>
      </c>
      <c r="B95" s="27" t="s">
        <v>200</v>
      </c>
      <c r="C95" s="28">
        <v>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</row>
    <row r="96" spans="1:10" s="162" customFormat="1">
      <c r="A96" s="26" t="s">
        <v>201</v>
      </c>
      <c r="B96" s="27" t="s">
        <v>202</v>
      </c>
      <c r="C96" s="28">
        <v>20000000000</v>
      </c>
      <c r="D96" s="28">
        <v>0</v>
      </c>
      <c r="E96" s="28">
        <v>20000000000</v>
      </c>
      <c r="F96" s="28">
        <v>2976965976.73</v>
      </c>
      <c r="G96" s="28">
        <v>0</v>
      </c>
      <c r="H96" s="28">
        <v>2976965976.73</v>
      </c>
      <c r="I96" s="28">
        <v>14.884829883649999</v>
      </c>
      <c r="J96" s="28">
        <v>7.1088692283173167E-3</v>
      </c>
    </row>
    <row r="97" spans="1:10" ht="31.5">
      <c r="A97" s="26" t="s">
        <v>203</v>
      </c>
      <c r="B97" s="27" t="s">
        <v>204</v>
      </c>
      <c r="C97" s="28">
        <v>800000000</v>
      </c>
      <c r="D97" s="28">
        <v>0</v>
      </c>
      <c r="E97" s="28">
        <v>800000000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</row>
    <row r="98" spans="1:10" ht="31.5">
      <c r="A98" s="26" t="s">
        <v>205</v>
      </c>
      <c r="B98" s="27" t="s">
        <v>206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</row>
    <row r="99" spans="1:10">
      <c r="A99" s="26" t="s">
        <v>207</v>
      </c>
      <c r="B99" s="27" t="s">
        <v>208</v>
      </c>
      <c r="C99" s="28">
        <v>0</v>
      </c>
      <c r="D99" s="28">
        <v>0</v>
      </c>
      <c r="E99" s="28">
        <v>0</v>
      </c>
      <c r="F99" s="28">
        <v>58188846.060000002</v>
      </c>
      <c r="G99" s="28">
        <v>0</v>
      </c>
      <c r="H99" s="28">
        <v>58188846.060000002</v>
      </c>
      <c r="I99" s="28">
        <v>0</v>
      </c>
      <c r="J99" s="28">
        <v>1.6036508069887216E-4</v>
      </c>
    </row>
    <row r="100" spans="1:10">
      <c r="A100" s="26" t="s">
        <v>209</v>
      </c>
      <c r="B100" s="27" t="s">
        <v>210</v>
      </c>
      <c r="C100" s="28">
        <v>2712553167</v>
      </c>
      <c r="D100" s="28">
        <v>0</v>
      </c>
      <c r="E100" s="28">
        <v>2712553167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</row>
    <row r="101" spans="1:10">
      <c r="A101" s="26" t="s">
        <v>211</v>
      </c>
      <c r="B101" s="27" t="s">
        <v>36</v>
      </c>
      <c r="C101" s="28">
        <v>12495602498</v>
      </c>
      <c r="D101" s="28">
        <v>0</v>
      </c>
      <c r="E101" s="28">
        <v>12495602498</v>
      </c>
      <c r="F101" s="28">
        <v>18357284002.950001</v>
      </c>
      <c r="G101" s="28">
        <v>17453862695.490002</v>
      </c>
      <c r="H101" s="28">
        <v>35811146698.440002</v>
      </c>
      <c r="I101" s="28">
        <v>286.58999599396509</v>
      </c>
      <c r="J101" s="28">
        <v>4.487272206492942E-2</v>
      </c>
    </row>
    <row r="102" spans="1:10">
      <c r="A102" s="26" t="s">
        <v>212</v>
      </c>
      <c r="B102" s="27" t="s">
        <v>213</v>
      </c>
      <c r="C102" s="28">
        <v>0</v>
      </c>
      <c r="D102" s="28">
        <v>0</v>
      </c>
      <c r="E102" s="28">
        <v>0</v>
      </c>
      <c r="F102" s="28">
        <v>3746981</v>
      </c>
      <c r="G102" s="28">
        <v>0</v>
      </c>
      <c r="H102" s="28">
        <v>3746981</v>
      </c>
      <c r="I102" s="28">
        <v>0</v>
      </c>
      <c r="J102" s="28">
        <v>1.0326462047770339E-5</v>
      </c>
    </row>
    <row r="103" spans="1:10">
      <c r="A103" s="26" t="s">
        <v>322</v>
      </c>
      <c r="B103" s="27" t="s">
        <v>323</v>
      </c>
      <c r="C103" s="28"/>
      <c r="D103" s="28">
        <v>0</v>
      </c>
      <c r="E103" s="28">
        <v>0</v>
      </c>
      <c r="F103" s="28">
        <v>7564518107.1600008</v>
      </c>
      <c r="G103" s="28">
        <v>749755129.16999996</v>
      </c>
      <c r="H103" s="28">
        <v>8314273236.3300009</v>
      </c>
      <c r="I103" s="28">
        <v>0</v>
      </c>
      <c r="J103" s="28">
        <v>1.8841768727684734E-2</v>
      </c>
    </row>
    <row r="104" spans="1:10" s="229" customFormat="1">
      <c r="A104" s="14" t="s">
        <v>214</v>
      </c>
      <c r="B104" s="15" t="s">
        <v>215</v>
      </c>
      <c r="C104" s="16">
        <v>365992476613</v>
      </c>
      <c r="D104" s="16">
        <v>0</v>
      </c>
      <c r="E104" s="16">
        <v>365992476613</v>
      </c>
      <c r="F104" s="16">
        <v>1094185034152.4501</v>
      </c>
      <c r="G104" s="16">
        <v>73769708699.609985</v>
      </c>
      <c r="H104" s="16">
        <v>1167954742852.0601</v>
      </c>
      <c r="I104" s="16">
        <v>319.11987745230459</v>
      </c>
      <c r="J104" s="16">
        <v>2.8002021763219438</v>
      </c>
    </row>
    <row r="105" spans="1:10" s="229" customFormat="1">
      <c r="A105" s="26" t="s">
        <v>216</v>
      </c>
      <c r="B105" s="27" t="s">
        <v>217</v>
      </c>
      <c r="C105" s="28">
        <v>9815782446</v>
      </c>
      <c r="D105" s="28">
        <v>0</v>
      </c>
      <c r="E105" s="28">
        <v>9815782446</v>
      </c>
      <c r="F105" s="28">
        <v>56586198931.530006</v>
      </c>
      <c r="G105" s="28">
        <v>4437240872.4300003</v>
      </c>
      <c r="H105" s="28">
        <v>61023439803.960007</v>
      </c>
      <c r="I105" s="28">
        <v>621.68696321124651</v>
      </c>
      <c r="J105" s="28">
        <v>0.14878193746857044</v>
      </c>
    </row>
    <row r="106" spans="1:10">
      <c r="A106" s="26" t="s">
        <v>218</v>
      </c>
      <c r="B106" s="27" t="s">
        <v>219</v>
      </c>
      <c r="C106" s="28">
        <v>0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</row>
    <row r="107" spans="1:10" s="229" customFormat="1">
      <c r="A107" s="26" t="s">
        <v>220</v>
      </c>
      <c r="B107" s="27" t="s">
        <v>221</v>
      </c>
      <c r="C107" s="28">
        <v>345561113414</v>
      </c>
      <c r="D107" s="28">
        <v>0</v>
      </c>
      <c r="E107" s="28">
        <v>345561113414</v>
      </c>
      <c r="F107" s="28">
        <v>1022975396228.34</v>
      </c>
      <c r="G107" s="28">
        <v>66417425333.029999</v>
      </c>
      <c r="H107" s="28">
        <v>1089392821561.37</v>
      </c>
      <c r="I107" s="28">
        <v>315.25330231709876</v>
      </c>
      <c r="J107" s="28">
        <v>2.614594032974888</v>
      </c>
    </row>
    <row r="108" spans="1:10">
      <c r="A108" s="26" t="s">
        <v>222</v>
      </c>
      <c r="B108" s="27" t="s">
        <v>223</v>
      </c>
      <c r="C108" s="28">
        <v>2714893578</v>
      </c>
      <c r="D108" s="28">
        <v>0</v>
      </c>
      <c r="E108" s="28">
        <v>2714893578</v>
      </c>
      <c r="F108" s="28">
        <v>10877809790.74</v>
      </c>
      <c r="G108" s="28">
        <v>2742427997.1500001</v>
      </c>
      <c r="H108" s="28">
        <v>13620237787.889999</v>
      </c>
      <c r="I108" s="28">
        <v>501.68588184306356</v>
      </c>
      <c r="J108" s="28">
        <v>2.8099978977182052E-2</v>
      </c>
    </row>
    <row r="109" spans="1:10">
      <c r="A109" s="26" t="s">
        <v>224</v>
      </c>
      <c r="B109" s="27" t="s">
        <v>225</v>
      </c>
      <c r="C109" s="28">
        <v>718963871</v>
      </c>
      <c r="D109" s="28">
        <v>0</v>
      </c>
      <c r="E109" s="28">
        <v>718963871</v>
      </c>
      <c r="F109" s="28">
        <v>711803394.50999999</v>
      </c>
      <c r="G109" s="28">
        <v>10235759</v>
      </c>
      <c r="H109" s="28">
        <v>722039153.50999999</v>
      </c>
      <c r="I109" s="28">
        <v>100.42773811509089</v>
      </c>
      <c r="J109" s="28">
        <v>4.7302046819314733E-4</v>
      </c>
    </row>
    <row r="110" spans="1:10">
      <c r="A110" s="26" t="s">
        <v>226</v>
      </c>
      <c r="B110" s="27" t="s">
        <v>227</v>
      </c>
      <c r="C110" s="28">
        <v>226437721</v>
      </c>
      <c r="D110" s="28">
        <v>0</v>
      </c>
      <c r="E110" s="28">
        <v>226437721</v>
      </c>
      <c r="F110" s="28">
        <v>285916938</v>
      </c>
      <c r="G110" s="28">
        <v>19013656</v>
      </c>
      <c r="H110" s="28">
        <v>304930594</v>
      </c>
      <c r="I110" s="28">
        <v>134.66422142625257</v>
      </c>
      <c r="J110" s="28">
        <v>6.8012916106939927E-4</v>
      </c>
    </row>
    <row r="111" spans="1:10">
      <c r="A111" s="26" t="s">
        <v>228</v>
      </c>
      <c r="B111" s="27" t="s">
        <v>229</v>
      </c>
      <c r="C111" s="28">
        <v>6827873728</v>
      </c>
      <c r="D111" s="28">
        <v>0</v>
      </c>
      <c r="E111" s="28">
        <v>6827873728</v>
      </c>
      <c r="F111" s="28">
        <v>2137734462</v>
      </c>
      <c r="G111" s="28">
        <v>137333333</v>
      </c>
      <c r="H111" s="28">
        <v>2275067795</v>
      </c>
      <c r="I111" s="28">
        <v>33.320296854206852</v>
      </c>
      <c r="J111" s="28">
        <v>5.8914720384367425E-3</v>
      </c>
    </row>
    <row r="112" spans="1:10" s="162" customFormat="1">
      <c r="A112" s="26" t="s">
        <v>230</v>
      </c>
      <c r="B112" s="27" t="s">
        <v>231</v>
      </c>
      <c r="C112" s="28">
        <v>127411855</v>
      </c>
      <c r="D112" s="28">
        <v>0</v>
      </c>
      <c r="E112" s="28">
        <v>127411855</v>
      </c>
      <c r="F112" s="28">
        <v>610174407.33000016</v>
      </c>
      <c r="G112" s="28">
        <v>6031749</v>
      </c>
      <c r="H112" s="28">
        <v>616206156.33000016</v>
      </c>
      <c r="I112" s="28">
        <v>483.63329796116705</v>
      </c>
      <c r="J112" s="28">
        <v>1.6816052336038015E-3</v>
      </c>
    </row>
    <row r="114" spans="1:10">
      <c r="A114" s="29"/>
      <c r="B114" s="30" t="s">
        <v>39</v>
      </c>
      <c r="C114" s="31">
        <v>55859597318619</v>
      </c>
      <c r="D114" s="31">
        <v>0</v>
      </c>
      <c r="E114" s="31">
        <v>62499036250263</v>
      </c>
      <c r="F114" s="31">
        <v>40505407315249.523</v>
      </c>
      <c r="G114" s="31">
        <v>4790431211112.9004</v>
      </c>
      <c r="H114" s="31">
        <v>45295838526362.422</v>
      </c>
      <c r="I114" s="31">
        <v>72.474459198035731</v>
      </c>
      <c r="J114" s="31">
        <v>100</v>
      </c>
    </row>
  </sheetData>
  <autoFilter ref="A7:J114" xr:uid="{C6033E54-BEA9-4081-AEA7-AE3D4D503111}"/>
  <printOptions horizontalCentered="1"/>
  <pageMargins left="0.23622047244094491" right="0.19685039370078741" top="0.74803149606299213" bottom="0.74803149606299213" header="0.31496062992125984" footer="0.31496062992125984"/>
  <pageSetup paperSize="5" scale="45" fitToHeight="4" orientation="landscape" horizontalDpi="1200" verticalDpi="1200" r:id="rId1"/>
  <headerFooter>
    <oddFooter>&amp;R&amp;D
&amp;N</oddFooter>
  </headerFooter>
  <rowBreaks count="1" manualBreakCount="1">
    <brk id="7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F69B3-A653-4672-BD4A-92BFE077DC09}">
  <sheetPr>
    <tabColor rgb="FFFFFF00"/>
    <pageSetUpPr fitToPage="1"/>
  </sheetPr>
  <dimension ref="A1:Q119"/>
  <sheetViews>
    <sheetView tabSelected="1" view="pageBreakPreview" topLeftCell="H34" zoomScale="70" zoomScaleNormal="100" zoomScaleSheetLayoutView="70" workbookViewId="0">
      <selection activeCell="B116" sqref="B116"/>
    </sheetView>
  </sheetViews>
  <sheetFormatPr baseColWidth="10" defaultRowHeight="9"/>
  <cols>
    <col min="1" max="1" width="16.28515625" style="295" customWidth="1"/>
    <col min="2" max="2" width="78.28515625" style="296" customWidth="1"/>
    <col min="3" max="3" width="31.42578125" style="297" customWidth="1"/>
    <col min="4" max="4" width="32.85546875" style="295" customWidth="1"/>
    <col min="5" max="5" width="26.7109375" style="295" customWidth="1"/>
    <col min="6" max="6" width="26" style="295" customWidth="1"/>
    <col min="7" max="9" width="23.28515625" style="295" customWidth="1"/>
    <col min="10" max="12" width="24.85546875" style="295" customWidth="1"/>
    <col min="13" max="14" width="9.140625" style="295" customWidth="1"/>
    <col min="15" max="15" width="20.140625" style="295" customWidth="1"/>
    <col min="16" max="17" width="27.7109375" style="295" customWidth="1"/>
    <col min="18" max="16384" width="11.42578125" style="298"/>
  </cols>
  <sheetData>
    <row r="1" spans="1:17" s="232" customFormat="1" ht="21" customHeight="1">
      <c r="A1" s="2"/>
      <c r="B1" s="3"/>
      <c r="C1" s="231"/>
      <c r="O1" s="158"/>
      <c r="P1" s="158"/>
    </row>
    <row r="2" spans="1:17" s="232" customFormat="1" ht="15.75">
      <c r="A2" s="2"/>
      <c r="B2" s="3"/>
      <c r="C2" s="231"/>
    </row>
    <row r="3" spans="1:17" s="232" customFormat="1" ht="15.75">
      <c r="A3" s="2"/>
      <c r="B3" s="3"/>
      <c r="C3" s="23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s="232" customFormat="1" ht="15.75">
      <c r="A4" s="2"/>
      <c r="B4" s="3"/>
      <c r="C4" s="23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s="232" customFormat="1" ht="15.75">
      <c r="A5" s="2"/>
      <c r="B5" s="3"/>
      <c r="C5" s="23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237" customFormat="1" ht="9.75" thickBot="1">
      <c r="A6" s="233"/>
      <c r="B6" s="234"/>
      <c r="C6" s="235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</row>
    <row r="7" spans="1:17" s="242" customFormat="1" ht="35.25" customHeight="1" thickBot="1">
      <c r="A7" s="238"/>
      <c r="B7" s="239"/>
      <c r="C7" s="240"/>
      <c r="D7" s="299" t="s">
        <v>347</v>
      </c>
      <c r="E7" s="300"/>
      <c r="F7" s="301"/>
      <c r="G7" s="299" t="s">
        <v>348</v>
      </c>
      <c r="H7" s="300"/>
      <c r="I7" s="301"/>
      <c r="J7" s="299" t="s">
        <v>349</v>
      </c>
      <c r="K7" s="300"/>
      <c r="L7" s="301"/>
      <c r="M7" s="302" t="s">
        <v>350</v>
      </c>
      <c r="N7" s="303"/>
      <c r="O7" s="304"/>
      <c r="P7" s="241" t="s">
        <v>351</v>
      </c>
      <c r="Q7" s="241" t="s">
        <v>352</v>
      </c>
    </row>
    <row r="8" spans="1:17" s="252" customFormat="1" ht="35.25" customHeight="1" thickBot="1">
      <c r="A8" s="243" t="s">
        <v>330</v>
      </c>
      <c r="B8" s="244" t="s">
        <v>329</v>
      </c>
      <c r="C8" s="245" t="s">
        <v>353</v>
      </c>
      <c r="D8" s="246" t="s">
        <v>354</v>
      </c>
      <c r="E8" s="247" t="s">
        <v>355</v>
      </c>
      <c r="F8" s="247" t="s">
        <v>356</v>
      </c>
      <c r="G8" s="247" t="s">
        <v>357</v>
      </c>
      <c r="H8" s="247" t="s">
        <v>358</v>
      </c>
      <c r="I8" s="247" t="s">
        <v>359</v>
      </c>
      <c r="J8" s="246" t="s">
        <v>354</v>
      </c>
      <c r="K8" s="247" t="s">
        <v>355</v>
      </c>
      <c r="L8" s="247" t="s">
        <v>356</v>
      </c>
      <c r="M8" s="248" t="s">
        <v>358</v>
      </c>
      <c r="N8" s="249" t="s">
        <v>360</v>
      </c>
      <c r="O8" s="250" t="s">
        <v>361</v>
      </c>
      <c r="P8" s="251"/>
      <c r="Q8" s="251"/>
    </row>
    <row r="9" spans="1:17" s="242" customFormat="1" ht="12.75">
      <c r="B9" s="253"/>
      <c r="C9" s="254"/>
    </row>
    <row r="10" spans="1:17" s="258" customFormat="1" ht="24.75" customHeight="1">
      <c r="A10" s="255" t="s">
        <v>362</v>
      </c>
      <c r="B10" s="256" t="s">
        <v>363</v>
      </c>
      <c r="C10" s="257">
        <v>62453273898086</v>
      </c>
      <c r="D10" s="257">
        <v>59731333182380.313</v>
      </c>
      <c r="E10" s="257">
        <v>37675486818762.664</v>
      </c>
      <c r="F10" s="257">
        <v>37675486818762.664</v>
      </c>
      <c r="G10" s="257">
        <v>65882320593.200005</v>
      </c>
      <c r="H10" s="257">
        <v>4631892913821.1201</v>
      </c>
      <c r="I10" s="257">
        <v>4631892913821.1201</v>
      </c>
      <c r="J10" s="257">
        <v>59797215502973.516</v>
      </c>
      <c r="K10" s="257">
        <v>42307379732583.781</v>
      </c>
      <c r="L10" s="257">
        <v>42307379732583.781</v>
      </c>
      <c r="M10" s="257">
        <v>67.742453024356777</v>
      </c>
      <c r="N10" s="257">
        <v>67.742453024356777</v>
      </c>
      <c r="O10" s="257">
        <v>100</v>
      </c>
      <c r="P10" s="257">
        <v>2656058395112.4844</v>
      </c>
      <c r="Q10" s="257">
        <v>0</v>
      </c>
    </row>
    <row r="11" spans="1:17" s="262" customFormat="1" ht="24.75" customHeight="1">
      <c r="A11" s="259" t="s">
        <v>364</v>
      </c>
      <c r="B11" s="260" t="s">
        <v>0</v>
      </c>
      <c r="C11" s="261">
        <v>62199850690293</v>
      </c>
      <c r="D11" s="261">
        <v>59625307955041.438</v>
      </c>
      <c r="E11" s="261">
        <v>37611715289025.844</v>
      </c>
      <c r="F11" s="261">
        <v>37611715289025.844</v>
      </c>
      <c r="G11" s="261">
        <v>65696035823.300003</v>
      </c>
      <c r="H11" s="261">
        <v>4624669432448.4697</v>
      </c>
      <c r="I11" s="261">
        <v>4624669432448.4697</v>
      </c>
      <c r="J11" s="261">
        <v>59691003990864.734</v>
      </c>
      <c r="K11" s="261">
        <v>42236384721474.313</v>
      </c>
      <c r="L11" s="261">
        <v>42236384721474.313</v>
      </c>
      <c r="M11" s="261">
        <v>67.904318503558386</v>
      </c>
      <c r="N11" s="261">
        <v>67.904318503558386</v>
      </c>
      <c r="O11" s="261">
        <v>99.832192370318808</v>
      </c>
      <c r="P11" s="261">
        <v>2508846699428.2656</v>
      </c>
      <c r="Q11" s="261">
        <v>0</v>
      </c>
    </row>
    <row r="12" spans="1:17" s="258" customFormat="1" ht="24.75" customHeight="1">
      <c r="A12" s="263" t="s">
        <v>365</v>
      </c>
      <c r="B12" s="264" t="s">
        <v>366</v>
      </c>
      <c r="C12" s="265">
        <v>133554725000</v>
      </c>
      <c r="D12" s="265">
        <v>133554725000</v>
      </c>
      <c r="E12" s="265">
        <v>133554725000</v>
      </c>
      <c r="F12" s="265">
        <v>133554725000</v>
      </c>
      <c r="G12" s="265">
        <v>0</v>
      </c>
      <c r="H12" s="265">
        <v>0</v>
      </c>
      <c r="I12" s="265">
        <v>0</v>
      </c>
      <c r="J12" s="265">
        <v>133554725000</v>
      </c>
      <c r="K12" s="265">
        <v>133554725000</v>
      </c>
      <c r="L12" s="265">
        <v>133554725000</v>
      </c>
      <c r="M12" s="265">
        <v>100</v>
      </c>
      <c r="N12" s="265">
        <v>100</v>
      </c>
      <c r="O12" s="265">
        <v>0.31567713681199794</v>
      </c>
      <c r="P12" s="265">
        <v>0</v>
      </c>
      <c r="Q12" s="265">
        <v>0</v>
      </c>
    </row>
    <row r="13" spans="1:17" s="258" customFormat="1" ht="26.25" customHeight="1">
      <c r="A13" s="266" t="s">
        <v>367</v>
      </c>
      <c r="B13" s="267" t="s">
        <v>368</v>
      </c>
      <c r="C13" s="268">
        <v>133554725000</v>
      </c>
      <c r="D13" s="268">
        <v>133554725000</v>
      </c>
      <c r="E13" s="268">
        <v>133554725000</v>
      </c>
      <c r="F13" s="268">
        <v>133554725000</v>
      </c>
      <c r="G13" s="268">
        <v>0</v>
      </c>
      <c r="H13" s="268">
        <v>0</v>
      </c>
      <c r="I13" s="268">
        <v>0</v>
      </c>
      <c r="J13" s="268">
        <v>133554725000</v>
      </c>
      <c r="K13" s="268">
        <v>133554725000</v>
      </c>
      <c r="L13" s="268">
        <v>133554725000</v>
      </c>
      <c r="M13" s="268">
        <v>100</v>
      </c>
      <c r="N13" s="268">
        <v>100</v>
      </c>
      <c r="O13" s="268">
        <v>0.31567713681199794</v>
      </c>
      <c r="P13" s="268">
        <v>0</v>
      </c>
      <c r="Q13" s="268">
        <v>0</v>
      </c>
    </row>
    <row r="14" spans="1:17" s="258" customFormat="1" ht="24.75" customHeight="1">
      <c r="A14" s="269" t="s">
        <v>369</v>
      </c>
      <c r="B14" s="270" t="s">
        <v>370</v>
      </c>
      <c r="C14" s="271">
        <v>133554725000</v>
      </c>
      <c r="D14" s="271">
        <v>133554725000</v>
      </c>
      <c r="E14" s="271">
        <v>133554725000</v>
      </c>
      <c r="F14" s="271">
        <v>133554725000</v>
      </c>
      <c r="G14" s="271">
        <v>0</v>
      </c>
      <c r="H14" s="271">
        <v>0</v>
      </c>
      <c r="I14" s="271">
        <v>0</v>
      </c>
      <c r="J14" s="271">
        <v>133554725000</v>
      </c>
      <c r="K14" s="271">
        <v>133554725000</v>
      </c>
      <c r="L14" s="271">
        <v>133554725000</v>
      </c>
      <c r="M14" s="271">
        <v>100</v>
      </c>
      <c r="N14" s="271">
        <v>100</v>
      </c>
      <c r="O14" s="271">
        <v>0.31567713681199794</v>
      </c>
      <c r="P14" s="271">
        <v>0</v>
      </c>
      <c r="Q14" s="271">
        <v>0</v>
      </c>
    </row>
    <row r="15" spans="1:17" s="258" customFormat="1" ht="24.75" customHeight="1">
      <c r="A15" s="263" t="s">
        <v>371</v>
      </c>
      <c r="B15" s="264" t="s">
        <v>372</v>
      </c>
      <c r="C15" s="265">
        <v>1839446628011</v>
      </c>
      <c r="D15" s="265">
        <v>1839438462463</v>
      </c>
      <c r="E15" s="265">
        <v>1151601253059</v>
      </c>
      <c r="F15" s="265">
        <v>1151601253059</v>
      </c>
      <c r="G15" s="265">
        <v>-10497903</v>
      </c>
      <c r="H15" s="265">
        <v>142980331924</v>
      </c>
      <c r="I15" s="265">
        <v>142980331924</v>
      </c>
      <c r="J15" s="265">
        <v>1839427964560</v>
      </c>
      <c r="K15" s="265">
        <v>1294581584983</v>
      </c>
      <c r="L15" s="265">
        <v>1294581584983</v>
      </c>
      <c r="M15" s="265">
        <v>70.378860972054156</v>
      </c>
      <c r="N15" s="265">
        <v>70.378860972054156</v>
      </c>
      <c r="O15" s="265">
        <v>3.0599427172417273</v>
      </c>
      <c r="P15" s="265">
        <v>18663451</v>
      </c>
      <c r="Q15" s="265">
        <v>0</v>
      </c>
    </row>
    <row r="16" spans="1:17" s="258" customFormat="1" ht="24.75" customHeight="1">
      <c r="A16" s="266" t="s">
        <v>373</v>
      </c>
      <c r="B16" s="267" t="s">
        <v>374</v>
      </c>
      <c r="C16" s="268">
        <v>1839446628011</v>
      </c>
      <c r="D16" s="268">
        <v>1839438462463</v>
      </c>
      <c r="E16" s="268">
        <v>1151601253059</v>
      </c>
      <c r="F16" s="268">
        <v>1151601253059</v>
      </c>
      <c r="G16" s="268">
        <v>-10497903</v>
      </c>
      <c r="H16" s="268">
        <v>142980331924</v>
      </c>
      <c r="I16" s="268">
        <v>142980331924</v>
      </c>
      <c r="J16" s="268">
        <v>1839427964560</v>
      </c>
      <c r="K16" s="268">
        <v>1294581584983</v>
      </c>
      <c r="L16" s="268">
        <v>1294581584983</v>
      </c>
      <c r="M16" s="268">
        <v>70.378860972054156</v>
      </c>
      <c r="N16" s="268">
        <v>70.378860972054156</v>
      </c>
      <c r="O16" s="268">
        <v>3.0599427172417273</v>
      </c>
      <c r="P16" s="268">
        <v>18663451</v>
      </c>
      <c r="Q16" s="268">
        <v>0</v>
      </c>
    </row>
    <row r="17" spans="1:17" s="258" customFormat="1" ht="24.75" customHeight="1">
      <c r="A17" s="269" t="s">
        <v>375</v>
      </c>
      <c r="B17" s="270" t="s">
        <v>376</v>
      </c>
      <c r="C17" s="271">
        <v>1834867956362</v>
      </c>
      <c r="D17" s="271">
        <v>1834859790814</v>
      </c>
      <c r="E17" s="271">
        <v>1150200937237</v>
      </c>
      <c r="F17" s="271">
        <v>1150200937237</v>
      </c>
      <c r="G17" s="271">
        <v>-10497903</v>
      </c>
      <c r="H17" s="271">
        <v>142779720244</v>
      </c>
      <c r="I17" s="271">
        <v>142779720244</v>
      </c>
      <c r="J17" s="271">
        <v>1834849292911</v>
      </c>
      <c r="K17" s="271">
        <v>1292980657481</v>
      </c>
      <c r="L17" s="271">
        <v>1292980657481</v>
      </c>
      <c r="M17" s="271">
        <v>70.467231878886693</v>
      </c>
      <c r="N17" s="271">
        <v>70.467231878886693</v>
      </c>
      <c r="O17" s="271">
        <v>3.0561586788254531</v>
      </c>
      <c r="P17" s="271">
        <v>18663451</v>
      </c>
      <c r="Q17" s="271">
        <v>0</v>
      </c>
    </row>
    <row r="18" spans="1:17" s="258" customFormat="1" ht="24.75" customHeight="1">
      <c r="A18" s="272" t="s">
        <v>1</v>
      </c>
      <c r="B18" s="273" t="s">
        <v>2</v>
      </c>
      <c r="C18" s="274">
        <v>970867956362</v>
      </c>
      <c r="D18" s="274">
        <v>970859790814</v>
      </c>
      <c r="E18" s="274">
        <v>631645759574</v>
      </c>
      <c r="F18" s="274">
        <v>631645759574</v>
      </c>
      <c r="G18" s="274">
        <v>-10497903</v>
      </c>
      <c r="H18" s="274">
        <v>77188383186</v>
      </c>
      <c r="I18" s="274">
        <v>77188383186</v>
      </c>
      <c r="J18" s="274">
        <v>970849292911</v>
      </c>
      <c r="K18" s="274">
        <v>708834142760</v>
      </c>
      <c r="L18" s="274">
        <v>708834142760</v>
      </c>
      <c r="M18" s="274">
        <v>73.010355127603205</v>
      </c>
      <c r="N18" s="274">
        <v>73.010355127603205</v>
      </c>
      <c r="O18" s="274">
        <v>1.6754385339872013</v>
      </c>
      <c r="P18" s="274">
        <v>18663451</v>
      </c>
      <c r="Q18" s="274">
        <v>0</v>
      </c>
    </row>
    <row r="19" spans="1:17" s="258" customFormat="1" ht="24.75" customHeight="1">
      <c r="A19" s="272" t="s">
        <v>3</v>
      </c>
      <c r="B19" s="275" t="s">
        <v>4</v>
      </c>
      <c r="C19" s="276">
        <v>768512026428</v>
      </c>
      <c r="D19" s="276">
        <v>768503860880</v>
      </c>
      <c r="E19" s="276">
        <v>538445116157</v>
      </c>
      <c r="F19" s="276">
        <v>538445116157</v>
      </c>
      <c r="G19" s="276">
        <v>-10497903</v>
      </c>
      <c r="H19" s="276">
        <v>67517828529</v>
      </c>
      <c r="I19" s="276">
        <v>67517828529</v>
      </c>
      <c r="J19" s="276">
        <v>768493362977</v>
      </c>
      <c r="K19" s="276">
        <v>605962944686</v>
      </c>
      <c r="L19" s="276">
        <v>605962944686</v>
      </c>
      <c r="M19" s="276">
        <v>78.848856471704309</v>
      </c>
      <c r="N19" s="276">
        <v>78.848856471704309</v>
      </c>
      <c r="O19" s="276">
        <v>1.4322866330086306</v>
      </c>
      <c r="P19" s="276">
        <v>18663451</v>
      </c>
      <c r="Q19" s="276">
        <v>0</v>
      </c>
    </row>
    <row r="20" spans="1:17" s="258" customFormat="1" ht="24.75" customHeight="1">
      <c r="A20" s="272" t="s">
        <v>5</v>
      </c>
      <c r="B20" s="275" t="s">
        <v>6</v>
      </c>
      <c r="C20" s="276">
        <v>202355929934</v>
      </c>
      <c r="D20" s="276">
        <v>202355929934</v>
      </c>
      <c r="E20" s="276">
        <v>93200643417</v>
      </c>
      <c r="F20" s="276">
        <v>93200643417</v>
      </c>
      <c r="G20" s="276">
        <v>0</v>
      </c>
      <c r="H20" s="276">
        <v>9670554657</v>
      </c>
      <c r="I20" s="276">
        <v>9670554657</v>
      </c>
      <c r="J20" s="276">
        <v>202355929934</v>
      </c>
      <c r="K20" s="276">
        <v>102871198074</v>
      </c>
      <c r="L20" s="276">
        <v>102871198074</v>
      </c>
      <c r="M20" s="276">
        <v>50.836759816009483</v>
      </c>
      <c r="N20" s="276">
        <v>50.836759816009483</v>
      </c>
      <c r="O20" s="276">
        <v>0.2431519009785707</v>
      </c>
      <c r="P20" s="276">
        <v>0</v>
      </c>
      <c r="Q20" s="276">
        <v>0</v>
      </c>
    </row>
    <row r="21" spans="1:17" s="258" customFormat="1" ht="24.75" customHeight="1">
      <c r="A21" s="272" t="s">
        <v>7</v>
      </c>
      <c r="B21" s="273" t="s">
        <v>8</v>
      </c>
      <c r="C21" s="274">
        <v>864000000000</v>
      </c>
      <c r="D21" s="274">
        <v>864000000000</v>
      </c>
      <c r="E21" s="274">
        <v>518555177663</v>
      </c>
      <c r="F21" s="274">
        <v>518555177663</v>
      </c>
      <c r="G21" s="274">
        <v>0</v>
      </c>
      <c r="H21" s="274">
        <v>65591337058</v>
      </c>
      <c r="I21" s="274">
        <v>65591337058</v>
      </c>
      <c r="J21" s="274">
        <v>864000000000</v>
      </c>
      <c r="K21" s="274">
        <v>584146514721</v>
      </c>
      <c r="L21" s="274">
        <v>584146514721</v>
      </c>
      <c r="M21" s="274">
        <v>67.609550314930559</v>
      </c>
      <c r="N21" s="274">
        <v>67.609550314930559</v>
      </c>
      <c r="O21" s="274">
        <v>1.3807201448382518</v>
      </c>
      <c r="P21" s="274">
        <v>0</v>
      </c>
      <c r="Q21" s="274">
        <v>0</v>
      </c>
    </row>
    <row r="22" spans="1:17" s="258" customFormat="1" ht="24.75" customHeight="1">
      <c r="A22" s="269" t="s">
        <v>9</v>
      </c>
      <c r="B22" s="270" t="s">
        <v>10</v>
      </c>
      <c r="C22" s="271">
        <v>4578671649</v>
      </c>
      <c r="D22" s="271">
        <v>4578671649</v>
      </c>
      <c r="E22" s="271">
        <v>1400315822</v>
      </c>
      <c r="F22" s="271">
        <v>1400315822</v>
      </c>
      <c r="G22" s="271">
        <v>0</v>
      </c>
      <c r="H22" s="271">
        <v>200611680</v>
      </c>
      <c r="I22" s="271">
        <v>200611680</v>
      </c>
      <c r="J22" s="271">
        <v>4578671649</v>
      </c>
      <c r="K22" s="271">
        <v>1600927502</v>
      </c>
      <c r="L22" s="271">
        <v>1600927502</v>
      </c>
      <c r="M22" s="271">
        <v>34.964889922815253</v>
      </c>
      <c r="N22" s="271">
        <v>34.964889922815253</v>
      </c>
      <c r="O22" s="271">
        <v>3.784038416274259E-3</v>
      </c>
      <c r="P22" s="271">
        <v>0</v>
      </c>
      <c r="Q22" s="271">
        <v>0</v>
      </c>
    </row>
    <row r="23" spans="1:17" s="258" customFormat="1" ht="24.75" customHeight="1">
      <c r="A23" s="263" t="s">
        <v>377</v>
      </c>
      <c r="B23" s="264" t="s">
        <v>378</v>
      </c>
      <c r="C23" s="265">
        <v>83569253588</v>
      </c>
      <c r="D23" s="265">
        <v>2208887062.9699974</v>
      </c>
      <c r="E23" s="265">
        <v>2208887062.9699998</v>
      </c>
      <c r="F23" s="265">
        <v>2208887062.9699998</v>
      </c>
      <c r="G23" s="265">
        <v>996627788.29999995</v>
      </c>
      <c r="H23" s="265">
        <v>996627788.29999995</v>
      </c>
      <c r="I23" s="265">
        <v>996627788.29999995</v>
      </c>
      <c r="J23" s="265">
        <v>3205514851.2699976</v>
      </c>
      <c r="K23" s="265">
        <v>3205514851.2699995</v>
      </c>
      <c r="L23" s="265">
        <v>3205514851.2699995</v>
      </c>
      <c r="M23" s="265">
        <v>3.8357586237078594</v>
      </c>
      <c r="N23" s="265">
        <v>3.8357586237078594</v>
      </c>
      <c r="O23" s="265">
        <v>7.576727444553167E-3</v>
      </c>
      <c r="P23" s="265">
        <v>80363738736.729996</v>
      </c>
      <c r="Q23" s="265">
        <v>0</v>
      </c>
    </row>
    <row r="24" spans="1:17" s="258" customFormat="1" ht="24.75" customHeight="1">
      <c r="A24" s="272" t="s">
        <v>379</v>
      </c>
      <c r="B24" s="275" t="s">
        <v>380</v>
      </c>
      <c r="C24" s="271">
        <v>83569253588</v>
      </c>
      <c r="D24" s="271">
        <v>2208887062.9699974</v>
      </c>
      <c r="E24" s="271">
        <v>2208887062.9699998</v>
      </c>
      <c r="F24" s="271">
        <v>2208887062.9699998</v>
      </c>
      <c r="G24" s="271">
        <v>996627788.29999995</v>
      </c>
      <c r="H24" s="271">
        <v>996627788.29999995</v>
      </c>
      <c r="I24" s="271">
        <v>996627788.29999995</v>
      </c>
      <c r="J24" s="271">
        <v>3205514851.2699976</v>
      </c>
      <c r="K24" s="271">
        <v>3205514851.2699995</v>
      </c>
      <c r="L24" s="271">
        <v>3205514851.2699995</v>
      </c>
      <c r="M24" s="271">
        <v>3.8357586237078594</v>
      </c>
      <c r="N24" s="271">
        <v>3.8357586237078594</v>
      </c>
      <c r="O24" s="271">
        <v>7.576727444553167E-3</v>
      </c>
      <c r="P24" s="271">
        <v>80363738736.729996</v>
      </c>
      <c r="Q24" s="271">
        <v>0</v>
      </c>
    </row>
    <row r="25" spans="1:17" s="258" customFormat="1" ht="24.75" customHeight="1">
      <c r="A25" s="272" t="s">
        <v>381</v>
      </c>
      <c r="B25" s="275" t="s">
        <v>382</v>
      </c>
      <c r="C25" s="276">
        <v>0</v>
      </c>
      <c r="D25" s="276">
        <v>0</v>
      </c>
      <c r="E25" s="276">
        <v>0</v>
      </c>
      <c r="F25" s="276">
        <v>0</v>
      </c>
      <c r="G25" s="276">
        <v>0</v>
      </c>
      <c r="H25" s="276">
        <v>0</v>
      </c>
      <c r="I25" s="276">
        <v>0</v>
      </c>
      <c r="J25" s="276">
        <v>0</v>
      </c>
      <c r="K25" s="276">
        <v>0</v>
      </c>
      <c r="L25" s="276">
        <v>0</v>
      </c>
      <c r="M25" s="276">
        <v>0</v>
      </c>
      <c r="N25" s="276">
        <v>0</v>
      </c>
      <c r="O25" s="276">
        <v>0</v>
      </c>
      <c r="P25" s="276">
        <v>0</v>
      </c>
      <c r="Q25" s="276">
        <v>0</v>
      </c>
    </row>
    <row r="26" spans="1:17" s="258" customFormat="1" ht="24.75" customHeight="1">
      <c r="A26" s="272" t="s">
        <v>383</v>
      </c>
      <c r="B26" s="275" t="s">
        <v>384</v>
      </c>
      <c r="C26" s="276">
        <v>0</v>
      </c>
      <c r="D26" s="276">
        <v>0</v>
      </c>
      <c r="E26" s="276">
        <v>0</v>
      </c>
      <c r="F26" s="276">
        <v>0</v>
      </c>
      <c r="G26" s="276">
        <v>0</v>
      </c>
      <c r="H26" s="276">
        <v>0</v>
      </c>
      <c r="I26" s="276">
        <v>0</v>
      </c>
      <c r="J26" s="276">
        <v>0</v>
      </c>
      <c r="K26" s="276">
        <v>0</v>
      </c>
      <c r="L26" s="276">
        <v>0</v>
      </c>
      <c r="M26" s="276">
        <v>0</v>
      </c>
      <c r="N26" s="276">
        <v>0</v>
      </c>
      <c r="O26" s="276">
        <v>0</v>
      </c>
      <c r="P26" s="276">
        <v>0</v>
      </c>
      <c r="Q26" s="276">
        <v>0</v>
      </c>
    </row>
    <row r="27" spans="1:17" s="258" customFormat="1" ht="24.75" customHeight="1">
      <c r="A27" s="263" t="s">
        <v>385</v>
      </c>
      <c r="B27" s="264" t="s">
        <v>386</v>
      </c>
      <c r="C27" s="265">
        <v>215662846412</v>
      </c>
      <c r="D27" s="265">
        <v>184232100000</v>
      </c>
      <c r="E27" s="265">
        <v>25787398620.66</v>
      </c>
      <c r="F27" s="265">
        <v>25787398620.66</v>
      </c>
      <c r="G27" s="265">
        <v>0</v>
      </c>
      <c r="H27" s="265">
        <v>7585272368</v>
      </c>
      <c r="I27" s="265">
        <v>7585272368</v>
      </c>
      <c r="J27" s="265">
        <v>184232100000</v>
      </c>
      <c r="K27" s="265">
        <v>33372670988.66</v>
      </c>
      <c r="L27" s="265">
        <v>33372670988.66</v>
      </c>
      <c r="M27" s="265">
        <v>15.474464676639391</v>
      </c>
      <c r="N27" s="265">
        <v>15.474464676639391</v>
      </c>
      <c r="O27" s="265">
        <v>7.8881441487517703E-2</v>
      </c>
      <c r="P27" s="265">
        <v>31430746412</v>
      </c>
      <c r="Q27" s="265">
        <v>0</v>
      </c>
    </row>
    <row r="28" spans="1:17" s="258" customFormat="1" ht="24.75" customHeight="1">
      <c r="A28" s="266" t="s">
        <v>387</v>
      </c>
      <c r="B28" s="267" t="s">
        <v>388</v>
      </c>
      <c r="C28" s="268">
        <v>215662846412</v>
      </c>
      <c r="D28" s="268">
        <v>184232100000</v>
      </c>
      <c r="E28" s="268">
        <v>25787398620.66</v>
      </c>
      <c r="F28" s="268">
        <v>25787398620.66</v>
      </c>
      <c r="G28" s="268">
        <v>0</v>
      </c>
      <c r="H28" s="268">
        <v>7585272368</v>
      </c>
      <c r="I28" s="268">
        <v>7585272368</v>
      </c>
      <c r="J28" s="268">
        <v>184232100000</v>
      </c>
      <c r="K28" s="268">
        <v>33372670988.66</v>
      </c>
      <c r="L28" s="268">
        <v>33372670988.66</v>
      </c>
      <c r="M28" s="268">
        <v>15.474464676639391</v>
      </c>
      <c r="N28" s="268">
        <v>15.474464676639391</v>
      </c>
      <c r="O28" s="268">
        <v>7.8881441487517703E-2</v>
      </c>
      <c r="P28" s="268">
        <v>31430746412</v>
      </c>
      <c r="Q28" s="268">
        <v>0</v>
      </c>
    </row>
    <row r="29" spans="1:17" s="258" customFormat="1" ht="24.75" customHeight="1">
      <c r="A29" s="269" t="s">
        <v>389</v>
      </c>
      <c r="B29" s="270" t="s">
        <v>390</v>
      </c>
      <c r="C29" s="277">
        <v>215662846412</v>
      </c>
      <c r="D29" s="277">
        <v>184232100000</v>
      </c>
      <c r="E29" s="277">
        <v>25787398620.66</v>
      </c>
      <c r="F29" s="277">
        <v>25787398620.66</v>
      </c>
      <c r="G29" s="277">
        <v>0</v>
      </c>
      <c r="H29" s="277">
        <v>7585272368</v>
      </c>
      <c r="I29" s="277">
        <v>7585272368</v>
      </c>
      <c r="J29" s="277">
        <v>184232100000</v>
      </c>
      <c r="K29" s="277">
        <v>33372670988.66</v>
      </c>
      <c r="L29" s="277">
        <v>33372670988.66</v>
      </c>
      <c r="M29" s="277">
        <v>15.474464676639391</v>
      </c>
      <c r="N29" s="277">
        <v>15.474464676639391</v>
      </c>
      <c r="O29" s="277">
        <v>7.8881441487517703E-2</v>
      </c>
      <c r="P29" s="277">
        <v>31430746412</v>
      </c>
      <c r="Q29" s="277">
        <v>0</v>
      </c>
    </row>
    <row r="30" spans="1:17" s="258" customFormat="1" ht="24.75" customHeight="1">
      <c r="A30" s="272" t="s">
        <v>391</v>
      </c>
      <c r="B30" s="275" t="s">
        <v>392</v>
      </c>
      <c r="C30" s="276">
        <v>215662846412</v>
      </c>
      <c r="D30" s="276">
        <v>184232100000</v>
      </c>
      <c r="E30" s="276">
        <v>25787398620.66</v>
      </c>
      <c r="F30" s="276">
        <v>25787398620.66</v>
      </c>
      <c r="G30" s="276">
        <v>0</v>
      </c>
      <c r="H30" s="276">
        <v>7585272368</v>
      </c>
      <c r="I30" s="276">
        <v>7585272368</v>
      </c>
      <c r="J30" s="276">
        <v>184232100000</v>
      </c>
      <c r="K30" s="276">
        <v>33372670988.66</v>
      </c>
      <c r="L30" s="276">
        <v>33372670988.66</v>
      </c>
      <c r="M30" s="276">
        <v>15.474464676639391</v>
      </c>
      <c r="N30" s="276">
        <v>15.474464676639391</v>
      </c>
      <c r="O30" s="276">
        <v>7.8881441487517703E-2</v>
      </c>
      <c r="P30" s="276">
        <v>31430746412</v>
      </c>
      <c r="Q30" s="276">
        <v>0</v>
      </c>
    </row>
    <row r="31" spans="1:17" s="258" customFormat="1" ht="24.75" customHeight="1">
      <c r="A31" s="263" t="s">
        <v>393</v>
      </c>
      <c r="B31" s="264" t="s">
        <v>11</v>
      </c>
      <c r="C31" s="265">
        <v>59927617237282</v>
      </c>
      <c r="D31" s="265">
        <v>57465873780515.469</v>
      </c>
      <c r="E31" s="265">
        <v>36298563025283.211</v>
      </c>
      <c r="F31" s="265">
        <v>36298563025283.211</v>
      </c>
      <c r="G31" s="265">
        <v>64709905938</v>
      </c>
      <c r="H31" s="265">
        <v>4473107200368.1699</v>
      </c>
      <c r="I31" s="265">
        <v>4473107200368.1699</v>
      </c>
      <c r="J31" s="265">
        <v>57530583686453.469</v>
      </c>
      <c r="K31" s="265">
        <v>40771670225651.383</v>
      </c>
      <c r="L31" s="265">
        <v>40771670225651.383</v>
      </c>
      <c r="M31" s="265">
        <v>68.034859561021605</v>
      </c>
      <c r="N31" s="265">
        <v>68.034859561021605</v>
      </c>
      <c r="O31" s="265">
        <v>96.370114347333015</v>
      </c>
      <c r="P31" s="265">
        <v>2397033550828.5313</v>
      </c>
      <c r="Q31" s="265">
        <v>0</v>
      </c>
    </row>
    <row r="32" spans="1:17" s="258" customFormat="1" ht="24.75" customHeight="1">
      <c r="A32" s="266" t="s">
        <v>394</v>
      </c>
      <c r="B32" s="267" t="s">
        <v>11</v>
      </c>
      <c r="C32" s="268">
        <v>59927617237282</v>
      </c>
      <c r="D32" s="268">
        <v>57465873780515.469</v>
      </c>
      <c r="E32" s="268">
        <v>36298563025283.211</v>
      </c>
      <c r="F32" s="268">
        <v>36298563025283.211</v>
      </c>
      <c r="G32" s="268">
        <v>64709905938</v>
      </c>
      <c r="H32" s="268">
        <v>4473107200368.1699</v>
      </c>
      <c r="I32" s="268">
        <v>4473107200368.1699</v>
      </c>
      <c r="J32" s="268">
        <v>57530583686453.469</v>
      </c>
      <c r="K32" s="268">
        <v>40771670225651.383</v>
      </c>
      <c r="L32" s="268">
        <v>40771670225651.383</v>
      </c>
      <c r="M32" s="268">
        <v>68.034859561021605</v>
      </c>
      <c r="N32" s="268">
        <v>68.034859561021605</v>
      </c>
      <c r="O32" s="268">
        <v>96.370114347333015</v>
      </c>
      <c r="P32" s="268">
        <v>2397033550828.5313</v>
      </c>
      <c r="Q32" s="268">
        <v>0</v>
      </c>
    </row>
    <row r="33" spans="1:17" s="258" customFormat="1" ht="24.75" customHeight="1">
      <c r="A33" s="269" t="s">
        <v>12</v>
      </c>
      <c r="B33" s="270" t="s">
        <v>13</v>
      </c>
      <c r="C33" s="277">
        <v>24053762315174</v>
      </c>
      <c r="D33" s="277">
        <v>24053676441453</v>
      </c>
      <c r="E33" s="277">
        <v>15762740497555</v>
      </c>
      <c r="F33" s="277">
        <v>15762740497555</v>
      </c>
      <c r="G33" s="277">
        <v>-101678286</v>
      </c>
      <c r="H33" s="277">
        <v>1950054141595</v>
      </c>
      <c r="I33" s="277">
        <v>1950054141595</v>
      </c>
      <c r="J33" s="277">
        <v>24053574763167</v>
      </c>
      <c r="K33" s="277">
        <v>17712794639150</v>
      </c>
      <c r="L33" s="277">
        <v>17712794639150</v>
      </c>
      <c r="M33" s="277">
        <v>73.638353979976415</v>
      </c>
      <c r="N33" s="277">
        <v>73.638353979976415</v>
      </c>
      <c r="O33" s="277">
        <v>41.866914829301457</v>
      </c>
      <c r="P33" s="277">
        <v>187552007</v>
      </c>
      <c r="Q33" s="277">
        <v>0</v>
      </c>
    </row>
    <row r="34" spans="1:17" s="258" customFormat="1" ht="24.75" customHeight="1">
      <c r="A34" s="272" t="s">
        <v>14</v>
      </c>
      <c r="B34" s="275" t="s">
        <v>395</v>
      </c>
      <c r="C34" s="276">
        <v>13280890791111</v>
      </c>
      <c r="D34" s="276">
        <v>13280804917390</v>
      </c>
      <c r="E34" s="276">
        <v>9603457214700</v>
      </c>
      <c r="F34" s="276">
        <v>9603457214700</v>
      </c>
      <c r="G34" s="276">
        <v>-101678286</v>
      </c>
      <c r="H34" s="276">
        <v>1237580787321</v>
      </c>
      <c r="I34" s="276">
        <v>1237580787321</v>
      </c>
      <c r="J34" s="276">
        <v>13280703239104</v>
      </c>
      <c r="K34" s="276">
        <v>10841038002021</v>
      </c>
      <c r="L34" s="276">
        <v>10841038002021</v>
      </c>
      <c r="M34" s="276">
        <v>81.628846833655075</v>
      </c>
      <c r="N34" s="276">
        <v>81.628846833655075</v>
      </c>
      <c r="O34" s="276">
        <v>25.62446095821808</v>
      </c>
      <c r="P34" s="276">
        <v>187552007</v>
      </c>
      <c r="Q34" s="276">
        <v>0</v>
      </c>
    </row>
    <row r="35" spans="1:17" s="258" customFormat="1" ht="24.75" customHeight="1">
      <c r="A35" s="272" t="s">
        <v>15</v>
      </c>
      <c r="B35" s="275" t="s">
        <v>396</v>
      </c>
      <c r="C35" s="276">
        <v>10677871524063</v>
      </c>
      <c r="D35" s="276">
        <v>10677871524063</v>
      </c>
      <c r="E35" s="276">
        <v>6146342537440</v>
      </c>
      <c r="F35" s="276">
        <v>6146342537440</v>
      </c>
      <c r="G35" s="276">
        <v>0</v>
      </c>
      <c r="H35" s="276">
        <v>681647538861</v>
      </c>
      <c r="I35" s="276">
        <v>681647538861</v>
      </c>
      <c r="J35" s="276">
        <v>10677871524063</v>
      </c>
      <c r="K35" s="276">
        <v>6827990076301</v>
      </c>
      <c r="L35" s="276">
        <v>6827990076301</v>
      </c>
      <c r="M35" s="276">
        <v>63.945235348766452</v>
      </c>
      <c r="N35" s="276">
        <v>63.945235348766452</v>
      </c>
      <c r="O35" s="276">
        <v>16.139004872103442</v>
      </c>
      <c r="P35" s="276">
        <v>0</v>
      </c>
      <c r="Q35" s="276">
        <v>0</v>
      </c>
    </row>
    <row r="36" spans="1:17" s="258" customFormat="1" ht="24.75" customHeight="1">
      <c r="A36" s="272" t="s">
        <v>397</v>
      </c>
      <c r="B36" s="275" t="s">
        <v>398</v>
      </c>
      <c r="C36" s="276">
        <v>95000000000</v>
      </c>
      <c r="D36" s="276">
        <v>95000000000</v>
      </c>
      <c r="E36" s="276">
        <v>12940745415</v>
      </c>
      <c r="F36" s="276">
        <v>12940745415</v>
      </c>
      <c r="G36" s="276">
        <v>0</v>
      </c>
      <c r="H36" s="276">
        <v>30825815413</v>
      </c>
      <c r="I36" s="276">
        <v>30825815413</v>
      </c>
      <c r="J36" s="276">
        <v>95000000000</v>
      </c>
      <c r="K36" s="276">
        <v>43766560828</v>
      </c>
      <c r="L36" s="276">
        <v>43766560828</v>
      </c>
      <c r="M36" s="276">
        <v>46.070064029473684</v>
      </c>
      <c r="N36" s="276">
        <v>46.070064029473684</v>
      </c>
      <c r="O36" s="276">
        <v>0.10344899897994014</v>
      </c>
      <c r="P36" s="276">
        <v>0</v>
      </c>
      <c r="Q36" s="276">
        <v>0</v>
      </c>
    </row>
    <row r="37" spans="1:17" s="280" customFormat="1" ht="24.75" customHeight="1">
      <c r="A37" s="278" t="s">
        <v>16</v>
      </c>
      <c r="B37" s="279" t="s">
        <v>17</v>
      </c>
      <c r="C37" s="277">
        <v>553000000000</v>
      </c>
      <c r="D37" s="277">
        <v>552997964810</v>
      </c>
      <c r="E37" s="277">
        <v>334311358557</v>
      </c>
      <c r="F37" s="277">
        <v>334311358557</v>
      </c>
      <c r="G37" s="277">
        <v>-9732863</v>
      </c>
      <c r="H37" s="277">
        <v>40354354312</v>
      </c>
      <c r="I37" s="277">
        <v>40354354312</v>
      </c>
      <c r="J37" s="277">
        <v>552988231947</v>
      </c>
      <c r="K37" s="277">
        <v>374665712869</v>
      </c>
      <c r="L37" s="277">
        <v>374665712869</v>
      </c>
      <c r="M37" s="277">
        <v>67.751485148101267</v>
      </c>
      <c r="N37" s="277">
        <v>67.751485148101267</v>
      </c>
      <c r="O37" s="277">
        <v>0.88558004593332107</v>
      </c>
      <c r="P37" s="277">
        <v>11768053</v>
      </c>
      <c r="Q37" s="277">
        <v>0</v>
      </c>
    </row>
    <row r="38" spans="1:17" s="258" customFormat="1" ht="24.75" customHeight="1">
      <c r="A38" s="272" t="s">
        <v>18</v>
      </c>
      <c r="B38" s="275" t="s">
        <v>399</v>
      </c>
      <c r="C38" s="276">
        <v>441540543449</v>
      </c>
      <c r="D38" s="276">
        <v>441538508259</v>
      </c>
      <c r="E38" s="276">
        <v>286401806736</v>
      </c>
      <c r="F38" s="276">
        <v>286401806736</v>
      </c>
      <c r="G38" s="276">
        <v>-9732863</v>
      </c>
      <c r="H38" s="276">
        <v>35289821024</v>
      </c>
      <c r="I38" s="276">
        <v>35289821024</v>
      </c>
      <c r="J38" s="276">
        <v>441528775396</v>
      </c>
      <c r="K38" s="276">
        <v>321691627760</v>
      </c>
      <c r="L38" s="276">
        <v>321691627760</v>
      </c>
      <c r="M38" s="276">
        <v>72.856645337067874</v>
      </c>
      <c r="N38" s="276">
        <v>72.856645337067874</v>
      </c>
      <c r="O38" s="276">
        <v>0.76036764695272174</v>
      </c>
      <c r="P38" s="276">
        <v>11768053</v>
      </c>
      <c r="Q38" s="276">
        <v>0</v>
      </c>
    </row>
    <row r="39" spans="1:17" s="258" customFormat="1" ht="24.75" customHeight="1">
      <c r="A39" s="272" t="s">
        <v>19</v>
      </c>
      <c r="B39" s="275" t="s">
        <v>400</v>
      </c>
      <c r="C39" s="276">
        <v>111459456551</v>
      </c>
      <c r="D39" s="276">
        <v>111459456551</v>
      </c>
      <c r="E39" s="276">
        <v>47909551821</v>
      </c>
      <c r="F39" s="276">
        <v>47909551821</v>
      </c>
      <c r="G39" s="276">
        <v>0</v>
      </c>
      <c r="H39" s="276">
        <v>5064533288</v>
      </c>
      <c r="I39" s="276">
        <v>5064533288</v>
      </c>
      <c r="J39" s="276">
        <v>111459456551</v>
      </c>
      <c r="K39" s="276">
        <v>52974085109</v>
      </c>
      <c r="L39" s="276">
        <v>52974085109</v>
      </c>
      <c r="M39" s="276">
        <v>47.527672167287918</v>
      </c>
      <c r="N39" s="276">
        <v>47.527672167287918</v>
      </c>
      <c r="O39" s="276">
        <v>0.12521239898059927</v>
      </c>
      <c r="P39" s="276">
        <v>0</v>
      </c>
      <c r="Q39" s="276">
        <v>0</v>
      </c>
    </row>
    <row r="40" spans="1:17" s="258" customFormat="1" ht="24.75" customHeight="1">
      <c r="A40" s="278" t="s">
        <v>401</v>
      </c>
      <c r="B40" s="279" t="s">
        <v>402</v>
      </c>
      <c r="C40" s="277">
        <v>23644354580979</v>
      </c>
      <c r="D40" s="277">
        <v>23644354580978.25</v>
      </c>
      <c r="E40" s="277">
        <v>16363572338461.221</v>
      </c>
      <c r="F40" s="277">
        <v>16363572338461.221</v>
      </c>
      <c r="G40" s="277">
        <v>0</v>
      </c>
      <c r="H40" s="277">
        <v>1985413660544.23</v>
      </c>
      <c r="I40" s="277">
        <v>1985413660544.23</v>
      </c>
      <c r="J40" s="277">
        <v>23644354580978.25</v>
      </c>
      <c r="K40" s="277">
        <v>18348985999005.449</v>
      </c>
      <c r="L40" s="277">
        <v>18348985999005.449</v>
      </c>
      <c r="M40" s="277">
        <v>77.604089112106806</v>
      </c>
      <c r="N40" s="277">
        <v>77.604089112106806</v>
      </c>
      <c r="O40" s="277">
        <v>43.370650971498598</v>
      </c>
      <c r="P40" s="277">
        <v>0.75</v>
      </c>
      <c r="Q40" s="277">
        <v>0</v>
      </c>
    </row>
    <row r="41" spans="1:17" s="258" customFormat="1" ht="24.75" customHeight="1">
      <c r="A41" s="272" t="s">
        <v>20</v>
      </c>
      <c r="B41" s="275" t="s">
        <v>21</v>
      </c>
      <c r="C41" s="276">
        <v>33171386301</v>
      </c>
      <c r="D41" s="276">
        <v>33171386300.650002</v>
      </c>
      <c r="E41" s="276">
        <v>16641207914</v>
      </c>
      <c r="F41" s="276">
        <v>16641207914</v>
      </c>
      <c r="G41" s="276">
        <v>0</v>
      </c>
      <c r="H41" s="276">
        <v>2080150989.24</v>
      </c>
      <c r="I41" s="276">
        <v>2080150989.24</v>
      </c>
      <c r="J41" s="276">
        <v>33171386300.650002</v>
      </c>
      <c r="K41" s="276">
        <v>18721358903.240002</v>
      </c>
      <c r="L41" s="276">
        <v>18721358903.240002</v>
      </c>
      <c r="M41" s="276">
        <v>56.438277054087479</v>
      </c>
      <c r="N41" s="276">
        <v>56.438277054087479</v>
      </c>
      <c r="O41" s="276">
        <v>4.4250811611529356E-2</v>
      </c>
      <c r="P41" s="276">
        <v>0.34999847412109375</v>
      </c>
      <c r="Q41" s="276">
        <v>0</v>
      </c>
    </row>
    <row r="42" spans="1:17" s="258" customFormat="1" ht="24.75" customHeight="1">
      <c r="A42" s="272" t="s">
        <v>22</v>
      </c>
      <c r="B42" s="275" t="s">
        <v>23</v>
      </c>
      <c r="C42" s="276">
        <v>23611183194678</v>
      </c>
      <c r="D42" s="276">
        <v>23611183194677.602</v>
      </c>
      <c r="E42" s="276">
        <v>16346931130547.221</v>
      </c>
      <c r="F42" s="276">
        <v>16346931130547.221</v>
      </c>
      <c r="G42" s="276">
        <v>0</v>
      </c>
      <c r="H42" s="276">
        <v>1983333509554.99</v>
      </c>
      <c r="I42" s="276">
        <v>1983333509554.99</v>
      </c>
      <c r="J42" s="276">
        <v>23611183194677.602</v>
      </c>
      <c r="K42" s="276">
        <v>18330264640102.211</v>
      </c>
      <c r="L42" s="276">
        <v>18330264640102.211</v>
      </c>
      <c r="M42" s="276">
        <v>77.633824992869833</v>
      </c>
      <c r="N42" s="276">
        <v>77.633824992869833</v>
      </c>
      <c r="O42" s="276">
        <v>43.326400159887072</v>
      </c>
      <c r="P42" s="276">
        <v>0.3984375</v>
      </c>
      <c r="Q42" s="276">
        <v>0</v>
      </c>
    </row>
    <row r="43" spans="1:17" s="258" customFormat="1" ht="24.75" customHeight="1">
      <c r="A43" s="272" t="s">
        <v>403</v>
      </c>
      <c r="B43" s="275" t="s">
        <v>404</v>
      </c>
      <c r="C43" s="276">
        <v>0</v>
      </c>
      <c r="D43" s="276">
        <v>0</v>
      </c>
      <c r="E43" s="276">
        <v>0</v>
      </c>
      <c r="F43" s="276">
        <v>0</v>
      </c>
      <c r="G43" s="276">
        <v>0</v>
      </c>
      <c r="H43" s="276">
        <v>0</v>
      </c>
      <c r="I43" s="276">
        <v>0</v>
      </c>
      <c r="J43" s="276">
        <v>0</v>
      </c>
      <c r="K43" s="276">
        <v>0</v>
      </c>
      <c r="L43" s="276">
        <v>0</v>
      </c>
      <c r="M43" s="276">
        <v>0</v>
      </c>
      <c r="N43" s="276">
        <v>0</v>
      </c>
      <c r="O43" s="276">
        <v>0</v>
      </c>
      <c r="P43" s="276">
        <v>0</v>
      </c>
      <c r="Q43" s="276">
        <v>0</v>
      </c>
    </row>
    <row r="44" spans="1:17" s="258" customFormat="1" ht="24.75" customHeight="1">
      <c r="A44" s="278" t="s">
        <v>405</v>
      </c>
      <c r="B44" s="279" t="s">
        <v>406</v>
      </c>
      <c r="C44" s="277">
        <v>9309919235617</v>
      </c>
      <c r="D44" s="277">
        <v>8173090876983.2305</v>
      </c>
      <c r="E44" s="277">
        <v>3258466439469.6396</v>
      </c>
      <c r="F44" s="277">
        <v>3258466439469.6396</v>
      </c>
      <c r="G44" s="277">
        <v>0</v>
      </c>
      <c r="H44" s="277">
        <v>431882951783.62994</v>
      </c>
      <c r="I44" s="277">
        <v>431882951783.62994</v>
      </c>
      <c r="J44" s="277">
        <v>8173090876983.2305</v>
      </c>
      <c r="K44" s="277">
        <v>3690349391253.2695</v>
      </c>
      <c r="L44" s="277">
        <v>3690349391253.2695</v>
      </c>
      <c r="M44" s="277">
        <v>39.638898016806451</v>
      </c>
      <c r="N44" s="277">
        <v>39.638898016806451</v>
      </c>
      <c r="O44" s="277">
        <v>8.7227084602714857</v>
      </c>
      <c r="P44" s="277">
        <v>1136828358633.7695</v>
      </c>
      <c r="Q44" s="277">
        <v>0</v>
      </c>
    </row>
    <row r="45" spans="1:17" s="258" customFormat="1" ht="24.75" customHeight="1">
      <c r="A45" s="272" t="s">
        <v>24</v>
      </c>
      <c r="B45" s="275" t="s">
        <v>407</v>
      </c>
      <c r="C45" s="276">
        <v>3393084866645</v>
      </c>
      <c r="D45" s="276">
        <v>3333679923783</v>
      </c>
      <c r="E45" s="276">
        <v>2016229944909.7698</v>
      </c>
      <c r="F45" s="276">
        <v>2016229944909.7698</v>
      </c>
      <c r="G45" s="276">
        <v>0</v>
      </c>
      <c r="H45" s="276">
        <v>338320103562.84998</v>
      </c>
      <c r="I45" s="276">
        <v>338320103562.84998</v>
      </c>
      <c r="J45" s="276">
        <v>3333679923783</v>
      </c>
      <c r="K45" s="276">
        <v>2354550048472.6196</v>
      </c>
      <c r="L45" s="276">
        <v>2354550048472.6196</v>
      </c>
      <c r="M45" s="276">
        <v>69.39260705261232</v>
      </c>
      <c r="N45" s="276">
        <v>69.39260705261232</v>
      </c>
      <c r="O45" s="276">
        <v>5.5653412320858555</v>
      </c>
      <c r="P45" s="276">
        <v>59404942862</v>
      </c>
      <c r="Q45" s="276">
        <v>0</v>
      </c>
    </row>
    <row r="46" spans="1:17" s="258" customFormat="1" ht="24.75" customHeight="1">
      <c r="A46" s="272" t="s">
        <v>25</v>
      </c>
      <c r="B46" s="275" t="s">
        <v>408</v>
      </c>
      <c r="C46" s="276">
        <v>47919433205</v>
      </c>
      <c r="D46" s="276">
        <v>47919433204.120003</v>
      </c>
      <c r="E46" s="276">
        <v>47919433204.120003</v>
      </c>
      <c r="F46" s="276">
        <v>47919433204.120003</v>
      </c>
      <c r="G46" s="276">
        <v>0</v>
      </c>
      <c r="H46" s="276">
        <v>0</v>
      </c>
      <c r="I46" s="276">
        <v>0</v>
      </c>
      <c r="J46" s="276">
        <v>47919433204.120003</v>
      </c>
      <c r="K46" s="276">
        <v>47919433204.120003</v>
      </c>
      <c r="L46" s="276">
        <v>47919433204.120003</v>
      </c>
      <c r="M46" s="276">
        <v>99.999999998163588</v>
      </c>
      <c r="N46" s="276">
        <v>99.999999998163588</v>
      </c>
      <c r="O46" s="276">
        <v>0.11326495166330047</v>
      </c>
      <c r="P46" s="276">
        <v>0.87999725341796875</v>
      </c>
      <c r="Q46" s="276">
        <v>0</v>
      </c>
    </row>
    <row r="47" spans="1:17" s="258" customFormat="1" ht="24.75" customHeight="1">
      <c r="A47" s="272" t="s">
        <v>26</v>
      </c>
      <c r="B47" s="275" t="s">
        <v>409</v>
      </c>
      <c r="C47" s="276">
        <v>2242059835</v>
      </c>
      <c r="D47" s="276">
        <v>2242059834.7399998</v>
      </c>
      <c r="E47" s="276">
        <v>2242059834.7399998</v>
      </c>
      <c r="F47" s="276">
        <v>2242059834.7399998</v>
      </c>
      <c r="G47" s="276">
        <v>0</v>
      </c>
      <c r="H47" s="276">
        <v>0</v>
      </c>
      <c r="I47" s="276">
        <v>0</v>
      </c>
      <c r="J47" s="276">
        <v>2242059834.7399998</v>
      </c>
      <c r="K47" s="276">
        <v>2242059834.7399998</v>
      </c>
      <c r="L47" s="276">
        <v>2242059834.7399998</v>
      </c>
      <c r="M47" s="276">
        <v>99.999999988403516</v>
      </c>
      <c r="N47" s="276">
        <v>99.999999988403516</v>
      </c>
      <c r="O47" s="276">
        <v>5.2994533079372859E-3</v>
      </c>
      <c r="P47" s="276">
        <v>0.26000022888183594</v>
      </c>
      <c r="Q47" s="276">
        <v>0</v>
      </c>
    </row>
    <row r="48" spans="1:17" s="258" customFormat="1" ht="24.75" customHeight="1">
      <c r="A48" s="272" t="s">
        <v>27</v>
      </c>
      <c r="B48" s="275" t="s">
        <v>410</v>
      </c>
      <c r="C48" s="276">
        <v>2166334334251</v>
      </c>
      <c r="D48" s="276">
        <v>1826131935581.4102</v>
      </c>
      <c r="E48" s="276">
        <v>552310650286.41992</v>
      </c>
      <c r="F48" s="276">
        <v>552310650286.41992</v>
      </c>
      <c r="G48" s="276">
        <v>0</v>
      </c>
      <c r="H48" s="276">
        <v>31071138260.610001</v>
      </c>
      <c r="I48" s="276">
        <v>31071138260.610001</v>
      </c>
      <c r="J48" s="276">
        <v>1826131935581.4102</v>
      </c>
      <c r="K48" s="276">
        <v>583381788547.02991</v>
      </c>
      <c r="L48" s="276">
        <v>583381788547.02991</v>
      </c>
      <c r="M48" s="276">
        <v>26.92944386853987</v>
      </c>
      <c r="N48" s="276">
        <v>26.92944386853987</v>
      </c>
      <c r="O48" s="276">
        <v>1.3789125968908162</v>
      </c>
      <c r="P48" s="276">
        <v>340202398669.58984</v>
      </c>
      <c r="Q48" s="276">
        <v>0</v>
      </c>
    </row>
    <row r="49" spans="1:17" s="258" customFormat="1" ht="24.75" customHeight="1">
      <c r="A49" s="272" t="s">
        <v>28</v>
      </c>
      <c r="B49" s="275" t="s">
        <v>411</v>
      </c>
      <c r="C49" s="276">
        <v>605167285809</v>
      </c>
      <c r="D49" s="276">
        <v>594572228671</v>
      </c>
      <c r="E49" s="276">
        <v>356732619973.32996</v>
      </c>
      <c r="F49" s="276">
        <v>356732619973.32996</v>
      </c>
      <c r="G49" s="276">
        <v>0</v>
      </c>
      <c r="H49" s="276">
        <v>59646362333.830002</v>
      </c>
      <c r="I49" s="276">
        <v>59646362333.830002</v>
      </c>
      <c r="J49" s="276">
        <v>594572228671</v>
      </c>
      <c r="K49" s="276">
        <v>416378982307.15997</v>
      </c>
      <c r="L49" s="276">
        <v>416378982307.15997</v>
      </c>
      <c r="M49" s="276">
        <v>68.803947614342036</v>
      </c>
      <c r="N49" s="276">
        <v>68.803947614342036</v>
      </c>
      <c r="O49" s="276">
        <v>0.98417577486246044</v>
      </c>
      <c r="P49" s="276">
        <v>10595057138</v>
      </c>
      <c r="Q49" s="276">
        <v>0</v>
      </c>
    </row>
    <row r="50" spans="1:17" s="258" customFormat="1" ht="24.75" customHeight="1">
      <c r="A50" s="272" t="s">
        <v>29</v>
      </c>
      <c r="B50" s="275" t="s">
        <v>412</v>
      </c>
      <c r="C50" s="276">
        <v>10000000000</v>
      </c>
      <c r="D50" s="276">
        <v>8127844194.8699999</v>
      </c>
      <c r="E50" s="276">
        <v>790053711.25999999</v>
      </c>
      <c r="F50" s="276">
        <v>790053711.25999999</v>
      </c>
      <c r="G50" s="276">
        <v>0</v>
      </c>
      <c r="H50" s="276">
        <v>63079656.979999997</v>
      </c>
      <c r="I50" s="276">
        <v>63079656.979999997</v>
      </c>
      <c r="J50" s="276">
        <v>8127844194.8699999</v>
      </c>
      <c r="K50" s="276">
        <v>853133368.24000001</v>
      </c>
      <c r="L50" s="276">
        <v>853133368.24000001</v>
      </c>
      <c r="M50" s="276">
        <v>8.5313336823999997</v>
      </c>
      <c r="N50" s="276">
        <v>8.5313336823999997</v>
      </c>
      <c r="O50" s="276">
        <v>2.0165119504740778E-3</v>
      </c>
      <c r="P50" s="276">
        <v>1872155805.1300001</v>
      </c>
      <c r="Q50" s="276">
        <v>0</v>
      </c>
    </row>
    <row r="51" spans="1:17" s="258" customFormat="1" ht="24.75" customHeight="1">
      <c r="A51" s="272" t="s">
        <v>413</v>
      </c>
      <c r="B51" s="275" t="s">
        <v>414</v>
      </c>
      <c r="C51" s="276">
        <v>120000000000</v>
      </c>
      <c r="D51" s="276">
        <v>96215426980.199997</v>
      </c>
      <c r="E51" s="276">
        <v>3499523343.6399999</v>
      </c>
      <c r="F51" s="276">
        <v>3499523343.6399999</v>
      </c>
      <c r="G51" s="276">
        <v>0</v>
      </c>
      <c r="H51" s="276">
        <v>0</v>
      </c>
      <c r="I51" s="276">
        <v>0</v>
      </c>
      <c r="J51" s="276">
        <v>96215426980.199997</v>
      </c>
      <c r="K51" s="276">
        <v>3499523343.6399999</v>
      </c>
      <c r="L51" s="276">
        <v>3499523343.6399999</v>
      </c>
      <c r="M51" s="276">
        <v>2.9162694530333333</v>
      </c>
      <c r="N51" s="276">
        <v>2.9162694530333333</v>
      </c>
      <c r="O51" s="276">
        <v>8.2716617426079452E-3</v>
      </c>
      <c r="P51" s="276">
        <v>23784573019.800003</v>
      </c>
      <c r="Q51" s="276">
        <v>0</v>
      </c>
    </row>
    <row r="52" spans="1:17" s="258" customFormat="1" ht="24.75" customHeight="1">
      <c r="A52" s="272" t="s">
        <v>415</v>
      </c>
      <c r="B52" s="275" t="s">
        <v>416</v>
      </c>
      <c r="C52" s="276">
        <v>456505590123</v>
      </c>
      <c r="D52" s="276">
        <v>417087789820.38</v>
      </c>
      <c r="E52" s="276">
        <v>277833642634.81</v>
      </c>
      <c r="F52" s="276">
        <v>277833642634.81</v>
      </c>
      <c r="G52" s="276">
        <v>0</v>
      </c>
      <c r="H52" s="276">
        <v>0</v>
      </c>
      <c r="I52" s="276">
        <v>0</v>
      </c>
      <c r="J52" s="276">
        <v>417087789820.38</v>
      </c>
      <c r="K52" s="276">
        <v>277833642634.81</v>
      </c>
      <c r="L52" s="276">
        <v>277833642634.81</v>
      </c>
      <c r="M52" s="276">
        <v>60.860950806747191</v>
      </c>
      <c r="N52" s="276">
        <v>60.860950806747191</v>
      </c>
      <c r="O52" s="276">
        <v>0.65670255258288068</v>
      </c>
      <c r="P52" s="276">
        <v>39417800302.619995</v>
      </c>
      <c r="Q52" s="276">
        <v>0</v>
      </c>
    </row>
    <row r="53" spans="1:17" s="258" customFormat="1" ht="24.75" customHeight="1">
      <c r="A53" s="272" t="s">
        <v>417</v>
      </c>
      <c r="B53" s="275" t="s">
        <v>418</v>
      </c>
      <c r="C53" s="276">
        <v>185000000000</v>
      </c>
      <c r="D53" s="276">
        <v>0</v>
      </c>
      <c r="E53" s="276">
        <v>0</v>
      </c>
      <c r="F53" s="276">
        <v>0</v>
      </c>
      <c r="G53" s="276">
        <v>0</v>
      </c>
      <c r="H53" s="276">
        <v>0</v>
      </c>
      <c r="I53" s="276">
        <v>0</v>
      </c>
      <c r="J53" s="276">
        <v>0</v>
      </c>
      <c r="K53" s="276">
        <v>0</v>
      </c>
      <c r="L53" s="276">
        <v>0</v>
      </c>
      <c r="M53" s="276">
        <v>0</v>
      </c>
      <c r="N53" s="276">
        <v>0</v>
      </c>
      <c r="O53" s="276">
        <v>0</v>
      </c>
      <c r="P53" s="276">
        <v>185000000000</v>
      </c>
      <c r="Q53" s="276">
        <v>0</v>
      </c>
    </row>
    <row r="54" spans="1:17" s="258" customFormat="1" ht="24.75" customHeight="1">
      <c r="A54" s="272" t="s">
        <v>419</v>
      </c>
      <c r="B54" s="275" t="s">
        <v>420</v>
      </c>
      <c r="C54" s="276">
        <v>15000000000</v>
      </c>
      <c r="D54" s="276">
        <v>0</v>
      </c>
      <c r="E54" s="276">
        <v>0</v>
      </c>
      <c r="F54" s="276">
        <v>0</v>
      </c>
      <c r="G54" s="276">
        <v>0</v>
      </c>
      <c r="H54" s="276">
        <v>0</v>
      </c>
      <c r="I54" s="276">
        <v>0</v>
      </c>
      <c r="J54" s="276">
        <v>0</v>
      </c>
      <c r="K54" s="276">
        <v>0</v>
      </c>
      <c r="L54" s="276">
        <v>0</v>
      </c>
      <c r="M54" s="276">
        <v>0</v>
      </c>
      <c r="N54" s="276">
        <v>0</v>
      </c>
      <c r="O54" s="276">
        <v>0</v>
      </c>
      <c r="P54" s="276">
        <v>15000000000</v>
      </c>
      <c r="Q54" s="276">
        <v>0</v>
      </c>
    </row>
    <row r="55" spans="1:17" s="258" customFormat="1" ht="24.75" customHeight="1">
      <c r="A55" s="272" t="s">
        <v>421</v>
      </c>
      <c r="B55" s="275" t="s">
        <v>422</v>
      </c>
      <c r="C55" s="276">
        <v>5000000000</v>
      </c>
      <c r="D55" s="276">
        <v>4181702314.3100004</v>
      </c>
      <c r="E55" s="276">
        <v>908511571.54999995</v>
      </c>
      <c r="F55" s="276">
        <v>908511571.54999995</v>
      </c>
      <c r="G55" s="276">
        <v>0</v>
      </c>
      <c r="H55" s="276">
        <v>2782267969.3600001</v>
      </c>
      <c r="I55" s="276">
        <v>2782267969.3600001</v>
      </c>
      <c r="J55" s="276">
        <v>4181702314.3100004</v>
      </c>
      <c r="K55" s="276">
        <v>3690779540.9099998</v>
      </c>
      <c r="L55" s="276">
        <v>3690779540.9099998</v>
      </c>
      <c r="M55" s="276">
        <v>73.815590818199993</v>
      </c>
      <c r="N55" s="276">
        <v>73.815590818199993</v>
      </c>
      <c r="O55" s="276">
        <v>8.723725185153644E-3</v>
      </c>
      <c r="P55" s="276">
        <v>818297685.68999958</v>
      </c>
      <c r="Q55" s="276">
        <v>0</v>
      </c>
    </row>
    <row r="56" spans="1:17" s="258" customFormat="1" ht="24.75" customHeight="1">
      <c r="A56" s="272" t="s">
        <v>423</v>
      </c>
      <c r="B56" s="275" t="s">
        <v>424</v>
      </c>
      <c r="C56" s="276">
        <v>2303665665749</v>
      </c>
      <c r="D56" s="276">
        <v>1842932532599.2</v>
      </c>
      <c r="E56" s="276">
        <v>0</v>
      </c>
      <c r="F56" s="276">
        <v>0</v>
      </c>
      <c r="G56" s="276">
        <v>0</v>
      </c>
      <c r="H56" s="276">
        <v>0</v>
      </c>
      <c r="I56" s="276">
        <v>0</v>
      </c>
      <c r="J56" s="276">
        <v>1842932532599.2</v>
      </c>
      <c r="K56" s="276">
        <v>0</v>
      </c>
      <c r="L56" s="276">
        <v>0</v>
      </c>
      <c r="M56" s="276">
        <v>0</v>
      </c>
      <c r="N56" s="276">
        <v>0</v>
      </c>
      <c r="O56" s="276">
        <v>0</v>
      </c>
      <c r="P56" s="276">
        <v>460733133149.80005</v>
      </c>
      <c r="Q56" s="276">
        <v>0</v>
      </c>
    </row>
    <row r="57" spans="1:17" s="258" customFormat="1" ht="24.75" customHeight="1">
      <c r="A57" s="269" t="s">
        <v>425</v>
      </c>
      <c r="B57" s="270" t="s">
        <v>426</v>
      </c>
      <c r="C57" s="271">
        <v>549509605256</v>
      </c>
      <c r="D57" s="271">
        <v>247235340318</v>
      </c>
      <c r="E57" s="271">
        <v>59031341739.929993</v>
      </c>
      <c r="F57" s="271">
        <v>59031341739.929993</v>
      </c>
      <c r="G57" s="271">
        <v>0</v>
      </c>
      <c r="H57" s="271">
        <v>4932416582.3900003</v>
      </c>
      <c r="I57" s="271">
        <v>4932416582.3900003</v>
      </c>
      <c r="J57" s="271">
        <v>247235340318</v>
      </c>
      <c r="K57" s="271">
        <v>63963758322.319992</v>
      </c>
      <c r="L57" s="271">
        <v>63963758322.319992</v>
      </c>
      <c r="M57" s="271">
        <v>11.640152912799623</v>
      </c>
      <c r="N57" s="271">
        <v>11.640152912799623</v>
      </c>
      <c r="O57" s="271">
        <v>0.15118818212477755</v>
      </c>
      <c r="P57" s="271">
        <v>302274264938</v>
      </c>
      <c r="Q57" s="271">
        <v>0</v>
      </c>
    </row>
    <row r="58" spans="1:17" s="258" customFormat="1" ht="24.75" customHeight="1">
      <c r="A58" s="272" t="s">
        <v>30</v>
      </c>
      <c r="B58" s="275" t="s">
        <v>31</v>
      </c>
      <c r="C58" s="276">
        <v>3656416941</v>
      </c>
      <c r="D58" s="276">
        <v>3656416941</v>
      </c>
      <c r="E58" s="276">
        <v>59228254.510000005</v>
      </c>
      <c r="F58" s="276">
        <v>59228254.510000005</v>
      </c>
      <c r="G58" s="276">
        <v>0</v>
      </c>
      <c r="H58" s="276">
        <v>23330290.440000001</v>
      </c>
      <c r="I58" s="276">
        <v>23330290.440000001</v>
      </c>
      <c r="J58" s="276">
        <v>3656416941</v>
      </c>
      <c r="K58" s="276">
        <v>82558544.950000003</v>
      </c>
      <c r="L58" s="276">
        <v>82558544.950000003</v>
      </c>
      <c r="M58" s="276">
        <v>2.2579083917990195</v>
      </c>
      <c r="N58" s="276">
        <v>2.2579083917990195</v>
      </c>
      <c r="O58" s="276">
        <v>1.951398206928331E-4</v>
      </c>
      <c r="P58" s="276">
        <v>0</v>
      </c>
      <c r="Q58" s="276">
        <v>0</v>
      </c>
    </row>
    <row r="59" spans="1:17" s="258" customFormat="1" ht="24.75" customHeight="1">
      <c r="A59" s="272" t="s">
        <v>32</v>
      </c>
      <c r="B59" s="275" t="s">
        <v>33</v>
      </c>
      <c r="C59" s="276">
        <v>1998766625</v>
      </c>
      <c r="D59" s="276">
        <v>1998766625</v>
      </c>
      <c r="E59" s="276">
        <v>1183205055.49</v>
      </c>
      <c r="F59" s="276">
        <v>1183205055.49</v>
      </c>
      <c r="G59" s="276">
        <v>0</v>
      </c>
      <c r="H59" s="276">
        <v>114152168.81999999</v>
      </c>
      <c r="I59" s="276">
        <v>114152168.81999999</v>
      </c>
      <c r="J59" s="276">
        <v>1998766625</v>
      </c>
      <c r="K59" s="276">
        <v>1297357224.3099999</v>
      </c>
      <c r="L59" s="276">
        <v>1297357224.3099999</v>
      </c>
      <c r="M59" s="276">
        <v>64.907889099358968</v>
      </c>
      <c r="N59" s="276">
        <v>64.907889099358968</v>
      </c>
      <c r="O59" s="276">
        <v>3.066503367758361E-3</v>
      </c>
      <c r="P59" s="276">
        <v>0</v>
      </c>
      <c r="Q59" s="276">
        <v>0</v>
      </c>
    </row>
    <row r="60" spans="1:17" s="258" customFormat="1" ht="24.75" customHeight="1">
      <c r="A60" s="272" t="s">
        <v>34</v>
      </c>
      <c r="B60" s="275" t="s">
        <v>35</v>
      </c>
      <c r="C60" s="276">
        <v>543854421690</v>
      </c>
      <c r="D60" s="276">
        <v>241580156752</v>
      </c>
      <c r="E60" s="276">
        <v>57788908429.930008</v>
      </c>
      <c r="F60" s="276">
        <v>57788908429.930008</v>
      </c>
      <c r="G60" s="276">
        <v>0</v>
      </c>
      <c r="H60" s="276">
        <v>4794934123.1300001</v>
      </c>
      <c r="I60" s="276">
        <v>4794934123.1300001</v>
      </c>
      <c r="J60" s="276">
        <v>241580156752</v>
      </c>
      <c r="K60" s="276">
        <v>62583842553.060005</v>
      </c>
      <c r="L60" s="276">
        <v>62583842553.060005</v>
      </c>
      <c r="M60" s="276">
        <v>11.507462301875544</v>
      </c>
      <c r="N60" s="276">
        <v>11.507462301875544</v>
      </c>
      <c r="O60" s="276">
        <v>0.14792653893632637</v>
      </c>
      <c r="P60" s="276">
        <v>302274264938</v>
      </c>
      <c r="Q60" s="276">
        <v>0</v>
      </c>
    </row>
    <row r="61" spans="1:17" s="258" customFormat="1" ht="24.75" customHeight="1">
      <c r="A61" s="272" t="s">
        <v>427</v>
      </c>
      <c r="B61" s="275" t="s">
        <v>428</v>
      </c>
      <c r="C61" s="276">
        <v>0</v>
      </c>
      <c r="D61" s="276">
        <v>0</v>
      </c>
      <c r="E61" s="276">
        <v>0</v>
      </c>
      <c r="F61" s="276">
        <v>0</v>
      </c>
      <c r="G61" s="276">
        <v>0</v>
      </c>
      <c r="H61" s="276">
        <v>0</v>
      </c>
      <c r="I61" s="276">
        <v>0</v>
      </c>
      <c r="J61" s="276">
        <v>0</v>
      </c>
      <c r="K61" s="276">
        <v>0</v>
      </c>
      <c r="L61" s="276">
        <v>0</v>
      </c>
      <c r="M61" s="276">
        <v>0</v>
      </c>
      <c r="N61" s="276">
        <v>0</v>
      </c>
      <c r="O61" s="276">
        <v>0</v>
      </c>
      <c r="P61" s="276">
        <v>0</v>
      </c>
      <c r="Q61" s="276">
        <v>0</v>
      </c>
    </row>
    <row r="62" spans="1:17" s="258" customFormat="1" ht="24.75" customHeight="1">
      <c r="A62" s="272" t="s">
        <v>429</v>
      </c>
      <c r="B62" s="275" t="s">
        <v>430</v>
      </c>
      <c r="C62" s="276">
        <v>0</v>
      </c>
      <c r="D62" s="276">
        <v>0</v>
      </c>
      <c r="E62" s="276">
        <v>0</v>
      </c>
      <c r="F62" s="276">
        <v>0</v>
      </c>
      <c r="G62" s="276">
        <v>0</v>
      </c>
      <c r="H62" s="276">
        <v>0</v>
      </c>
      <c r="I62" s="276">
        <v>0</v>
      </c>
      <c r="J62" s="276">
        <v>0</v>
      </c>
      <c r="K62" s="276">
        <v>0</v>
      </c>
      <c r="L62" s="276">
        <v>0</v>
      </c>
      <c r="M62" s="276">
        <v>0</v>
      </c>
      <c r="N62" s="276">
        <v>0</v>
      </c>
      <c r="O62" s="276">
        <v>0</v>
      </c>
      <c r="P62" s="276">
        <v>0</v>
      </c>
      <c r="Q62" s="276">
        <v>0</v>
      </c>
    </row>
    <row r="63" spans="1:17" s="258" customFormat="1" ht="24.75" customHeight="1">
      <c r="A63" s="278" t="s">
        <v>431</v>
      </c>
      <c r="B63" s="279" t="s">
        <v>432</v>
      </c>
      <c r="C63" s="277">
        <v>1187520900525</v>
      </c>
      <c r="D63" s="277">
        <v>314856862282</v>
      </c>
      <c r="E63" s="277">
        <v>99844011920</v>
      </c>
      <c r="F63" s="277">
        <v>99844011920</v>
      </c>
      <c r="G63" s="277">
        <v>73944188384</v>
      </c>
      <c r="H63" s="277">
        <v>59548936423</v>
      </c>
      <c r="I63" s="277">
        <v>59548936423</v>
      </c>
      <c r="J63" s="277">
        <v>388801050666</v>
      </c>
      <c r="K63" s="277">
        <v>159392948343</v>
      </c>
      <c r="L63" s="277">
        <v>159392948343</v>
      </c>
      <c r="M63" s="277">
        <v>13.422327832085548</v>
      </c>
      <c r="N63" s="277">
        <v>13.422327832085548</v>
      </c>
      <c r="O63" s="277">
        <v>0.37674975229023855</v>
      </c>
      <c r="P63" s="277">
        <v>798719849859</v>
      </c>
      <c r="Q63" s="277">
        <v>0</v>
      </c>
    </row>
    <row r="64" spans="1:17" s="284" customFormat="1" ht="24.75" customHeight="1">
      <c r="A64" s="281" t="s">
        <v>433</v>
      </c>
      <c r="B64" s="282" t="s">
        <v>434</v>
      </c>
      <c r="C64" s="283">
        <v>45013900525</v>
      </c>
      <c r="D64" s="283">
        <v>42812862282</v>
      </c>
      <c r="E64" s="283">
        <v>19869084394</v>
      </c>
      <c r="F64" s="283">
        <v>19869084394</v>
      </c>
      <c r="G64" s="283">
        <v>-1897990816</v>
      </c>
      <c r="H64" s="283">
        <v>0</v>
      </c>
      <c r="I64" s="283">
        <v>0</v>
      </c>
      <c r="J64" s="283">
        <v>40914871466</v>
      </c>
      <c r="K64" s="283">
        <v>19869084394</v>
      </c>
      <c r="L64" s="283">
        <v>19869084394</v>
      </c>
      <c r="M64" s="283">
        <v>44.139886040235567</v>
      </c>
      <c r="N64" s="283">
        <v>44.139886040235567</v>
      </c>
      <c r="O64" s="283">
        <v>4.6963637359695602E-2</v>
      </c>
      <c r="P64" s="283">
        <v>4099029059</v>
      </c>
      <c r="Q64" s="283">
        <v>0</v>
      </c>
    </row>
    <row r="65" spans="1:17" s="258" customFormat="1" ht="24.75" customHeight="1">
      <c r="A65" s="272" t="s">
        <v>435</v>
      </c>
      <c r="B65" s="275" t="s">
        <v>436</v>
      </c>
      <c r="C65" s="276">
        <v>0</v>
      </c>
      <c r="D65" s="276">
        <v>0</v>
      </c>
      <c r="E65" s="276">
        <v>0</v>
      </c>
      <c r="F65" s="276">
        <v>0</v>
      </c>
      <c r="G65" s="276">
        <v>0</v>
      </c>
      <c r="H65" s="276">
        <v>0</v>
      </c>
      <c r="I65" s="276">
        <v>0</v>
      </c>
      <c r="J65" s="276">
        <v>0</v>
      </c>
      <c r="K65" s="276">
        <v>0</v>
      </c>
      <c r="L65" s="276">
        <v>0</v>
      </c>
      <c r="M65" s="276">
        <v>0</v>
      </c>
      <c r="N65" s="276">
        <v>0</v>
      </c>
      <c r="O65" s="276">
        <v>0</v>
      </c>
      <c r="P65" s="276">
        <v>0</v>
      </c>
      <c r="Q65" s="276">
        <v>0</v>
      </c>
    </row>
    <row r="66" spans="1:17" s="258" customFormat="1" ht="24.75" customHeight="1">
      <c r="A66" s="272" t="s">
        <v>437</v>
      </c>
      <c r="B66" s="275" t="s">
        <v>438</v>
      </c>
      <c r="C66" s="276">
        <v>4107924682</v>
      </c>
      <c r="D66" s="276">
        <v>4107924682</v>
      </c>
      <c r="E66" s="276">
        <v>0</v>
      </c>
      <c r="F66" s="276">
        <v>0</v>
      </c>
      <c r="G66" s="276">
        <v>0</v>
      </c>
      <c r="H66" s="276">
        <v>0</v>
      </c>
      <c r="I66" s="276">
        <v>0</v>
      </c>
      <c r="J66" s="276">
        <v>4107924682</v>
      </c>
      <c r="K66" s="276">
        <v>0</v>
      </c>
      <c r="L66" s="276">
        <v>0</v>
      </c>
      <c r="M66" s="276">
        <v>0</v>
      </c>
      <c r="N66" s="276">
        <v>0</v>
      </c>
      <c r="O66" s="276">
        <v>0</v>
      </c>
      <c r="P66" s="276">
        <v>0</v>
      </c>
      <c r="Q66" s="276">
        <v>0</v>
      </c>
    </row>
    <row r="67" spans="1:17" s="258" customFormat="1" ht="24.75" customHeight="1">
      <c r="A67" s="272" t="s">
        <v>439</v>
      </c>
      <c r="B67" s="275" t="s">
        <v>440</v>
      </c>
      <c r="C67" s="276">
        <v>0</v>
      </c>
      <c r="D67" s="276">
        <v>0</v>
      </c>
      <c r="E67" s="276">
        <v>0</v>
      </c>
      <c r="F67" s="276">
        <v>0</v>
      </c>
      <c r="G67" s="276">
        <v>0</v>
      </c>
      <c r="H67" s="276">
        <v>0</v>
      </c>
      <c r="I67" s="276">
        <v>0</v>
      </c>
      <c r="J67" s="276">
        <v>0</v>
      </c>
      <c r="K67" s="276">
        <v>0</v>
      </c>
      <c r="L67" s="276">
        <v>0</v>
      </c>
      <c r="M67" s="276">
        <v>0</v>
      </c>
      <c r="N67" s="276">
        <v>0</v>
      </c>
      <c r="O67" s="276">
        <v>0</v>
      </c>
      <c r="P67" s="276">
        <v>0</v>
      </c>
      <c r="Q67" s="276">
        <v>0</v>
      </c>
    </row>
    <row r="68" spans="1:17" s="258" customFormat="1" ht="24.75" customHeight="1">
      <c r="A68" s="272" t="s">
        <v>441</v>
      </c>
      <c r="B68" s="275" t="s">
        <v>442</v>
      </c>
      <c r="C68" s="276">
        <v>0</v>
      </c>
      <c r="D68" s="276">
        <v>0</v>
      </c>
      <c r="E68" s="276">
        <v>0</v>
      </c>
      <c r="F68" s="276">
        <v>0</v>
      </c>
      <c r="G68" s="276">
        <v>0</v>
      </c>
      <c r="H68" s="276">
        <v>0</v>
      </c>
      <c r="I68" s="276">
        <v>0</v>
      </c>
      <c r="J68" s="276">
        <v>0</v>
      </c>
      <c r="K68" s="276">
        <v>0</v>
      </c>
      <c r="L68" s="276">
        <v>0</v>
      </c>
      <c r="M68" s="276">
        <v>0</v>
      </c>
      <c r="N68" s="276">
        <v>0</v>
      </c>
      <c r="O68" s="276">
        <v>0</v>
      </c>
      <c r="P68" s="276">
        <v>0</v>
      </c>
      <c r="Q68" s="276">
        <v>0</v>
      </c>
    </row>
    <row r="69" spans="1:17" s="258" customFormat="1" ht="24.75" customHeight="1">
      <c r="A69" s="272" t="s">
        <v>443</v>
      </c>
      <c r="B69" s="275" t="s">
        <v>444</v>
      </c>
      <c r="C69" s="276">
        <v>20268779656</v>
      </c>
      <c r="D69" s="276">
        <v>20268779656</v>
      </c>
      <c r="E69" s="276">
        <v>4135034486</v>
      </c>
      <c r="F69" s="276">
        <v>4135034486</v>
      </c>
      <c r="G69" s="276">
        <v>-75318300</v>
      </c>
      <c r="H69" s="276">
        <v>0</v>
      </c>
      <c r="I69" s="276">
        <v>0</v>
      </c>
      <c r="J69" s="276">
        <v>20193461356</v>
      </c>
      <c r="K69" s="276">
        <v>4135034486</v>
      </c>
      <c r="L69" s="276">
        <v>4135034486</v>
      </c>
      <c r="M69" s="276">
        <v>20.401003692276756</v>
      </c>
      <c r="N69" s="276">
        <v>20.401003692276756</v>
      </c>
      <c r="O69" s="276">
        <v>9.7737900861190174E-3</v>
      </c>
      <c r="P69" s="276">
        <v>75318300</v>
      </c>
      <c r="Q69" s="276">
        <v>0</v>
      </c>
    </row>
    <row r="70" spans="1:17" s="258" customFormat="1" ht="24.75" customHeight="1">
      <c r="A70" s="272" t="s">
        <v>445</v>
      </c>
      <c r="B70" s="275" t="s">
        <v>446</v>
      </c>
      <c r="C70" s="276">
        <v>0</v>
      </c>
      <c r="D70" s="276">
        <v>0</v>
      </c>
      <c r="E70" s="276">
        <v>0</v>
      </c>
      <c r="F70" s="276">
        <v>0</v>
      </c>
      <c r="G70" s="276">
        <v>0</v>
      </c>
      <c r="H70" s="276">
        <v>0</v>
      </c>
      <c r="I70" s="276">
        <v>0</v>
      </c>
      <c r="J70" s="276">
        <v>0</v>
      </c>
      <c r="K70" s="276">
        <v>0</v>
      </c>
      <c r="L70" s="276">
        <v>0</v>
      </c>
      <c r="M70" s="276">
        <v>0</v>
      </c>
      <c r="N70" s="276">
        <v>0</v>
      </c>
      <c r="O70" s="276">
        <v>0</v>
      </c>
      <c r="P70" s="276">
        <v>0</v>
      </c>
      <c r="Q70" s="276">
        <v>0</v>
      </c>
    </row>
    <row r="71" spans="1:17" s="258" customFormat="1" ht="24.75" customHeight="1">
      <c r="A71" s="272" t="s">
        <v>447</v>
      </c>
      <c r="B71" s="275" t="s">
        <v>448</v>
      </c>
      <c r="C71" s="276">
        <v>2201038243</v>
      </c>
      <c r="D71" s="276">
        <v>0</v>
      </c>
      <c r="E71" s="276">
        <v>0</v>
      </c>
      <c r="F71" s="276">
        <v>0</v>
      </c>
      <c r="G71" s="276">
        <v>0</v>
      </c>
      <c r="H71" s="276">
        <v>0</v>
      </c>
      <c r="I71" s="276">
        <v>0</v>
      </c>
      <c r="J71" s="276">
        <v>0</v>
      </c>
      <c r="K71" s="276">
        <v>0</v>
      </c>
      <c r="L71" s="276">
        <v>0</v>
      </c>
      <c r="M71" s="276">
        <v>0</v>
      </c>
      <c r="N71" s="276">
        <v>0</v>
      </c>
      <c r="O71" s="276">
        <v>0</v>
      </c>
      <c r="P71" s="276">
        <v>2201038243</v>
      </c>
      <c r="Q71" s="276">
        <v>0</v>
      </c>
    </row>
    <row r="72" spans="1:17" s="258" customFormat="1" ht="24.75" customHeight="1">
      <c r="A72" s="272" t="s">
        <v>449</v>
      </c>
      <c r="B72" s="275" t="s">
        <v>450</v>
      </c>
      <c r="C72" s="276">
        <v>4402076487</v>
      </c>
      <c r="D72" s="276">
        <v>4402076487</v>
      </c>
      <c r="E72" s="276">
        <v>1699968451</v>
      </c>
      <c r="F72" s="276">
        <v>1699968451</v>
      </c>
      <c r="G72" s="276">
        <v>-1822672516</v>
      </c>
      <c r="H72" s="276">
        <v>0</v>
      </c>
      <c r="I72" s="276">
        <v>0</v>
      </c>
      <c r="J72" s="276">
        <v>2579403971</v>
      </c>
      <c r="K72" s="276">
        <v>1699968451</v>
      </c>
      <c r="L72" s="276">
        <v>1699968451</v>
      </c>
      <c r="M72" s="276">
        <v>38.617421937584794</v>
      </c>
      <c r="N72" s="276">
        <v>38.617421937584794</v>
      </c>
      <c r="O72" s="276">
        <v>4.0181369343720878E-3</v>
      </c>
      <c r="P72" s="276">
        <v>1822672516</v>
      </c>
      <c r="Q72" s="276">
        <v>0</v>
      </c>
    </row>
    <row r="73" spans="1:17" s="258" customFormat="1" ht="24.75" customHeight="1">
      <c r="A73" s="272" t="s">
        <v>451</v>
      </c>
      <c r="B73" s="275" t="s">
        <v>452</v>
      </c>
      <c r="C73" s="276">
        <v>14034081457</v>
      </c>
      <c r="D73" s="276">
        <v>14034081457</v>
      </c>
      <c r="E73" s="276">
        <v>14034081457</v>
      </c>
      <c r="F73" s="276">
        <v>14034081457</v>
      </c>
      <c r="G73" s="276">
        <v>0</v>
      </c>
      <c r="H73" s="276">
        <v>0</v>
      </c>
      <c r="I73" s="276">
        <v>0</v>
      </c>
      <c r="J73" s="276">
        <v>14034081457</v>
      </c>
      <c r="K73" s="276">
        <v>14034081457</v>
      </c>
      <c r="L73" s="276">
        <v>14034081457</v>
      </c>
      <c r="M73" s="276">
        <v>100</v>
      </c>
      <c r="N73" s="276">
        <v>100</v>
      </c>
      <c r="O73" s="276">
        <v>3.3171710339204491E-2</v>
      </c>
      <c r="P73" s="276">
        <v>0</v>
      </c>
      <c r="Q73" s="276">
        <v>0</v>
      </c>
    </row>
    <row r="74" spans="1:17" s="284" customFormat="1" ht="24.75" customHeight="1">
      <c r="A74" s="285" t="s">
        <v>453</v>
      </c>
      <c r="B74" s="273" t="s">
        <v>454</v>
      </c>
      <c r="C74" s="286">
        <v>1051507000000</v>
      </c>
      <c r="D74" s="286">
        <v>272044000000</v>
      </c>
      <c r="E74" s="286">
        <v>79974927526</v>
      </c>
      <c r="F74" s="286">
        <v>79974927526</v>
      </c>
      <c r="G74" s="286">
        <v>0</v>
      </c>
      <c r="H74" s="286">
        <v>48143817598</v>
      </c>
      <c r="I74" s="286">
        <v>48143817598</v>
      </c>
      <c r="J74" s="286">
        <v>272044000000</v>
      </c>
      <c r="K74" s="286">
        <v>128118745124</v>
      </c>
      <c r="L74" s="286">
        <v>128118745124</v>
      </c>
      <c r="M74" s="286">
        <v>12.184297881421617</v>
      </c>
      <c r="N74" s="286">
        <v>12.184297881421617</v>
      </c>
      <c r="O74" s="286">
        <v>0.30282836217655679</v>
      </c>
      <c r="P74" s="286">
        <v>779463000000</v>
      </c>
      <c r="Q74" s="286">
        <v>0</v>
      </c>
    </row>
    <row r="75" spans="1:17" s="258" customFormat="1" ht="24.75" customHeight="1">
      <c r="A75" s="272" t="s">
        <v>455</v>
      </c>
      <c r="B75" s="275" t="s">
        <v>456</v>
      </c>
      <c r="C75" s="276">
        <v>20000000000</v>
      </c>
      <c r="D75" s="276">
        <v>0</v>
      </c>
      <c r="E75" s="276">
        <v>0</v>
      </c>
      <c r="F75" s="276">
        <v>0</v>
      </c>
      <c r="G75" s="276">
        <v>0</v>
      </c>
      <c r="H75" s="276">
        <v>0</v>
      </c>
      <c r="I75" s="276">
        <v>0</v>
      </c>
      <c r="J75" s="276">
        <v>0</v>
      </c>
      <c r="K75" s="276">
        <v>0</v>
      </c>
      <c r="L75" s="276">
        <v>0</v>
      </c>
      <c r="M75" s="276">
        <v>0</v>
      </c>
      <c r="N75" s="276">
        <v>0</v>
      </c>
      <c r="O75" s="276">
        <v>0</v>
      </c>
      <c r="P75" s="276">
        <v>20000000000</v>
      </c>
      <c r="Q75" s="276">
        <v>0</v>
      </c>
    </row>
    <row r="76" spans="1:17" s="258" customFormat="1" ht="24.75" customHeight="1">
      <c r="A76" s="272" t="s">
        <v>457</v>
      </c>
      <c r="B76" s="275" t="s">
        <v>458</v>
      </c>
      <c r="C76" s="276">
        <v>226389000000</v>
      </c>
      <c r="D76" s="276">
        <v>0</v>
      </c>
      <c r="E76" s="276">
        <v>0</v>
      </c>
      <c r="F76" s="276">
        <v>0</v>
      </c>
      <c r="G76" s="276">
        <v>0</v>
      </c>
      <c r="H76" s="276">
        <v>0</v>
      </c>
      <c r="I76" s="276">
        <v>0</v>
      </c>
      <c r="J76" s="276">
        <v>0</v>
      </c>
      <c r="K76" s="276">
        <v>0</v>
      </c>
      <c r="L76" s="276">
        <v>0</v>
      </c>
      <c r="M76" s="276">
        <v>0</v>
      </c>
      <c r="N76" s="276">
        <v>0</v>
      </c>
      <c r="O76" s="276">
        <v>0</v>
      </c>
      <c r="P76" s="276">
        <v>226389000000</v>
      </c>
      <c r="Q76" s="276">
        <v>0</v>
      </c>
    </row>
    <row r="77" spans="1:17" s="258" customFormat="1" ht="24.75" customHeight="1">
      <c r="A77" s="272" t="s">
        <v>459</v>
      </c>
      <c r="B77" s="275" t="s">
        <v>460</v>
      </c>
      <c r="C77" s="276">
        <v>142484000000</v>
      </c>
      <c r="D77" s="276">
        <v>0</v>
      </c>
      <c r="E77" s="276">
        <v>0</v>
      </c>
      <c r="F77" s="276">
        <v>0</v>
      </c>
      <c r="G77" s="276">
        <v>0</v>
      </c>
      <c r="H77" s="276">
        <v>0</v>
      </c>
      <c r="I77" s="276">
        <v>0</v>
      </c>
      <c r="J77" s="276">
        <v>0</v>
      </c>
      <c r="K77" s="276">
        <v>0</v>
      </c>
      <c r="L77" s="276">
        <v>0</v>
      </c>
      <c r="M77" s="276">
        <v>0</v>
      </c>
      <c r="N77" s="276">
        <v>0</v>
      </c>
      <c r="O77" s="276">
        <v>0</v>
      </c>
      <c r="P77" s="276">
        <v>142484000000</v>
      </c>
      <c r="Q77" s="276">
        <v>0</v>
      </c>
    </row>
    <row r="78" spans="1:17" s="258" customFormat="1" ht="24.75" customHeight="1">
      <c r="A78" s="272" t="s">
        <v>461</v>
      </c>
      <c r="B78" s="275" t="s">
        <v>462</v>
      </c>
      <c r="C78" s="276">
        <v>272044000000</v>
      </c>
      <c r="D78" s="276">
        <v>272044000000</v>
      </c>
      <c r="E78" s="276">
        <v>79974927526</v>
      </c>
      <c r="F78" s="276">
        <v>79974927526</v>
      </c>
      <c r="G78" s="276">
        <v>0</v>
      </c>
      <c r="H78" s="276">
        <v>48143817598</v>
      </c>
      <c r="I78" s="276">
        <v>48143817598</v>
      </c>
      <c r="J78" s="276">
        <v>272044000000</v>
      </c>
      <c r="K78" s="276">
        <v>128118745124</v>
      </c>
      <c r="L78" s="276">
        <v>128118745124</v>
      </c>
      <c r="M78" s="276">
        <v>47.094861538574648</v>
      </c>
      <c r="N78" s="276">
        <v>47.094861538574648</v>
      </c>
      <c r="O78" s="276">
        <v>0.30282836217655679</v>
      </c>
      <c r="P78" s="276">
        <v>0</v>
      </c>
      <c r="Q78" s="276">
        <v>0</v>
      </c>
    </row>
    <row r="79" spans="1:17" s="258" customFormat="1" ht="24.75" customHeight="1">
      <c r="A79" s="272" t="s">
        <v>463</v>
      </c>
      <c r="B79" s="275" t="s">
        <v>464</v>
      </c>
      <c r="C79" s="276">
        <v>390590000000</v>
      </c>
      <c r="D79" s="276">
        <v>0</v>
      </c>
      <c r="E79" s="276">
        <v>0</v>
      </c>
      <c r="F79" s="276">
        <v>0</v>
      </c>
      <c r="G79" s="276">
        <v>0</v>
      </c>
      <c r="H79" s="276">
        <v>0</v>
      </c>
      <c r="I79" s="276">
        <v>0</v>
      </c>
      <c r="J79" s="276">
        <v>0</v>
      </c>
      <c r="K79" s="276">
        <v>0</v>
      </c>
      <c r="L79" s="276">
        <v>0</v>
      </c>
      <c r="M79" s="276">
        <v>0</v>
      </c>
      <c r="N79" s="276">
        <v>0</v>
      </c>
      <c r="O79" s="276">
        <v>0</v>
      </c>
      <c r="P79" s="276">
        <v>390590000000</v>
      </c>
      <c r="Q79" s="276">
        <v>0</v>
      </c>
    </row>
    <row r="80" spans="1:17" s="284" customFormat="1" ht="24.75" customHeight="1">
      <c r="A80" s="285" t="s">
        <v>465</v>
      </c>
      <c r="B80" s="273" t="s">
        <v>466</v>
      </c>
      <c r="C80" s="286">
        <v>91000000000</v>
      </c>
      <c r="D80" s="286">
        <v>0</v>
      </c>
      <c r="E80" s="286">
        <v>0</v>
      </c>
      <c r="F80" s="286">
        <v>0</v>
      </c>
      <c r="G80" s="286">
        <v>75842179200</v>
      </c>
      <c r="H80" s="286">
        <v>11405118825</v>
      </c>
      <c r="I80" s="286">
        <v>11405118825</v>
      </c>
      <c r="J80" s="286">
        <v>75842179200</v>
      </c>
      <c r="K80" s="286">
        <v>11405118825</v>
      </c>
      <c r="L80" s="286">
        <v>11405118825</v>
      </c>
      <c r="M80" s="286">
        <v>12.53309760989011</v>
      </c>
      <c r="N80" s="286">
        <v>12.53309760989011</v>
      </c>
      <c r="O80" s="286">
        <v>2.6957752753986191E-2</v>
      </c>
      <c r="P80" s="286">
        <v>15157820800</v>
      </c>
      <c r="Q80" s="286">
        <v>0</v>
      </c>
    </row>
    <row r="81" spans="1:17" s="258" customFormat="1" ht="24.75" customHeight="1">
      <c r="A81" s="272" t="s">
        <v>467</v>
      </c>
      <c r="B81" s="275" t="s">
        <v>468</v>
      </c>
      <c r="C81" s="276">
        <v>91000000000</v>
      </c>
      <c r="D81" s="276">
        <v>0</v>
      </c>
      <c r="E81" s="276">
        <v>0</v>
      </c>
      <c r="F81" s="276">
        <v>0</v>
      </c>
      <c r="G81" s="276">
        <v>75842179200</v>
      </c>
      <c r="H81" s="276">
        <v>11405118825</v>
      </c>
      <c r="I81" s="276">
        <v>11405118825</v>
      </c>
      <c r="J81" s="276">
        <v>75842179200</v>
      </c>
      <c r="K81" s="276">
        <v>11405118825</v>
      </c>
      <c r="L81" s="276">
        <v>11405118825</v>
      </c>
      <c r="M81" s="276">
        <v>12.53309760989011</v>
      </c>
      <c r="N81" s="276">
        <v>12.53309760989011</v>
      </c>
      <c r="O81" s="276">
        <v>2.6957752753986191E-2</v>
      </c>
      <c r="P81" s="276">
        <v>15157820800</v>
      </c>
      <c r="Q81" s="276">
        <v>0</v>
      </c>
    </row>
    <row r="82" spans="1:17" s="258" customFormat="1" ht="24.75" customHeight="1">
      <c r="A82" s="278" t="s">
        <v>469</v>
      </c>
      <c r="B82" s="279" t="s">
        <v>470</v>
      </c>
      <c r="C82" s="277">
        <v>0</v>
      </c>
      <c r="D82" s="277">
        <v>0</v>
      </c>
      <c r="E82" s="277">
        <v>0</v>
      </c>
      <c r="F82" s="277">
        <v>0</v>
      </c>
      <c r="G82" s="277">
        <v>0</v>
      </c>
      <c r="H82" s="277">
        <v>0</v>
      </c>
      <c r="I82" s="277">
        <v>0</v>
      </c>
      <c r="J82" s="277">
        <v>0</v>
      </c>
      <c r="K82" s="277">
        <v>0</v>
      </c>
      <c r="L82" s="277">
        <v>0</v>
      </c>
      <c r="M82" s="277">
        <v>0</v>
      </c>
      <c r="N82" s="277">
        <v>0</v>
      </c>
      <c r="O82" s="277">
        <v>0</v>
      </c>
      <c r="P82" s="277">
        <v>0</v>
      </c>
      <c r="Q82" s="277">
        <v>0</v>
      </c>
    </row>
    <row r="83" spans="1:17" s="258" customFormat="1" ht="24.75" customHeight="1">
      <c r="A83" s="278" t="s">
        <v>471</v>
      </c>
      <c r="B83" s="279" t="s">
        <v>472</v>
      </c>
      <c r="C83" s="277">
        <v>9922233408</v>
      </c>
      <c r="D83" s="277">
        <v>9922233408</v>
      </c>
      <c r="E83" s="277">
        <v>5583702204</v>
      </c>
      <c r="F83" s="277">
        <v>5583702204</v>
      </c>
      <c r="G83" s="277">
        <v>0</v>
      </c>
      <c r="H83" s="277">
        <v>575000831</v>
      </c>
      <c r="I83" s="277">
        <v>575000831</v>
      </c>
      <c r="J83" s="277">
        <v>9922233408</v>
      </c>
      <c r="K83" s="277">
        <v>6158703035</v>
      </c>
      <c r="L83" s="277">
        <v>6158703035</v>
      </c>
      <c r="M83" s="277">
        <v>62.06972545147368</v>
      </c>
      <c r="N83" s="277">
        <v>62.06972545147368</v>
      </c>
      <c r="O83" s="277">
        <v>1.4557041995812293E-2</v>
      </c>
      <c r="P83" s="277">
        <v>0</v>
      </c>
      <c r="Q83" s="277">
        <v>0</v>
      </c>
    </row>
    <row r="84" spans="1:17" s="258" customFormat="1" ht="24.75" customHeight="1">
      <c r="A84" s="272" t="s">
        <v>473</v>
      </c>
      <c r="B84" s="275" t="s">
        <v>474</v>
      </c>
      <c r="C84" s="276">
        <v>9922233408</v>
      </c>
      <c r="D84" s="276">
        <v>9922233408</v>
      </c>
      <c r="E84" s="276">
        <v>5583702204</v>
      </c>
      <c r="F84" s="276">
        <v>5583702204</v>
      </c>
      <c r="G84" s="276">
        <v>0</v>
      </c>
      <c r="H84" s="276">
        <v>575000831</v>
      </c>
      <c r="I84" s="276">
        <v>575000831</v>
      </c>
      <c r="J84" s="276">
        <v>9922233408</v>
      </c>
      <c r="K84" s="276">
        <v>6158703035</v>
      </c>
      <c r="L84" s="276">
        <v>6158703035</v>
      </c>
      <c r="M84" s="276">
        <v>62.06972545147368</v>
      </c>
      <c r="N84" s="276">
        <v>62.06972545147368</v>
      </c>
      <c r="O84" s="276">
        <v>1.4557041995812293E-2</v>
      </c>
      <c r="P84" s="276">
        <v>0</v>
      </c>
      <c r="Q84" s="276">
        <v>0</v>
      </c>
    </row>
    <row r="85" spans="1:17" s="258" customFormat="1" ht="24.75" customHeight="1">
      <c r="A85" s="278" t="s">
        <v>475</v>
      </c>
      <c r="B85" s="279" t="s">
        <v>476</v>
      </c>
      <c r="C85" s="277">
        <v>407516534442</v>
      </c>
      <c r="D85" s="277">
        <v>407516534442</v>
      </c>
      <c r="E85" s="277">
        <v>407516534442</v>
      </c>
      <c r="F85" s="277">
        <v>407516534442</v>
      </c>
      <c r="G85" s="277">
        <v>0</v>
      </c>
      <c r="H85" s="277">
        <v>0</v>
      </c>
      <c r="I85" s="277">
        <v>0</v>
      </c>
      <c r="J85" s="277">
        <v>407516534442</v>
      </c>
      <c r="K85" s="277">
        <v>407516534442</v>
      </c>
      <c r="L85" s="277">
        <v>407516534442</v>
      </c>
      <c r="M85" s="277">
        <v>100</v>
      </c>
      <c r="N85" s="277">
        <v>100</v>
      </c>
      <c r="O85" s="277">
        <v>0.96322801605258457</v>
      </c>
      <c r="P85" s="277">
        <v>0</v>
      </c>
      <c r="Q85" s="277">
        <v>0</v>
      </c>
    </row>
    <row r="86" spans="1:17" s="258" customFormat="1" ht="24.75" customHeight="1">
      <c r="A86" s="272" t="s">
        <v>477</v>
      </c>
      <c r="B86" s="275" t="s">
        <v>478</v>
      </c>
      <c r="C86" s="276">
        <v>407516534442</v>
      </c>
      <c r="D86" s="276">
        <v>407516534442</v>
      </c>
      <c r="E86" s="276">
        <v>407516534442</v>
      </c>
      <c r="F86" s="276">
        <v>407516534442</v>
      </c>
      <c r="G86" s="276">
        <v>0</v>
      </c>
      <c r="H86" s="276">
        <v>0</v>
      </c>
      <c r="I86" s="276">
        <v>0</v>
      </c>
      <c r="J86" s="276">
        <v>407516534442</v>
      </c>
      <c r="K86" s="276">
        <v>407516534442</v>
      </c>
      <c r="L86" s="276">
        <v>407516534442</v>
      </c>
      <c r="M86" s="276">
        <v>100</v>
      </c>
      <c r="N86" s="276">
        <v>100</v>
      </c>
      <c r="O86" s="276">
        <v>0.96322801605258457</v>
      </c>
      <c r="P86" s="276">
        <v>0</v>
      </c>
      <c r="Q86" s="276">
        <v>0</v>
      </c>
    </row>
    <row r="87" spans="1:17" s="258" customFormat="1" ht="24.75" customHeight="1">
      <c r="A87" s="272" t="s">
        <v>479</v>
      </c>
      <c r="B87" s="275" t="s">
        <v>480</v>
      </c>
      <c r="C87" s="276">
        <v>0</v>
      </c>
      <c r="D87" s="276">
        <v>0</v>
      </c>
      <c r="E87" s="276">
        <v>0</v>
      </c>
      <c r="F87" s="276">
        <v>0</v>
      </c>
      <c r="G87" s="276">
        <v>0</v>
      </c>
      <c r="H87" s="276">
        <v>0</v>
      </c>
      <c r="I87" s="276">
        <v>0</v>
      </c>
      <c r="J87" s="276">
        <v>0</v>
      </c>
      <c r="K87" s="276">
        <v>0</v>
      </c>
      <c r="L87" s="276">
        <v>0</v>
      </c>
      <c r="M87" s="276">
        <v>0</v>
      </c>
      <c r="N87" s="276">
        <v>0</v>
      </c>
      <c r="O87" s="276">
        <v>0</v>
      </c>
      <c r="P87" s="276">
        <v>0</v>
      </c>
      <c r="Q87" s="276">
        <v>0</v>
      </c>
    </row>
    <row r="88" spans="1:17" s="258" customFormat="1" ht="24.75" customHeight="1">
      <c r="A88" s="272" t="s">
        <v>481</v>
      </c>
      <c r="B88" s="275" t="s">
        <v>482</v>
      </c>
      <c r="C88" s="276">
        <v>0</v>
      </c>
      <c r="D88" s="276">
        <v>0</v>
      </c>
      <c r="E88" s="276">
        <v>0</v>
      </c>
      <c r="F88" s="276">
        <v>0</v>
      </c>
      <c r="G88" s="276">
        <v>0</v>
      </c>
      <c r="H88" s="276">
        <v>0</v>
      </c>
      <c r="I88" s="276">
        <v>0</v>
      </c>
      <c r="J88" s="276">
        <v>0</v>
      </c>
      <c r="K88" s="276">
        <v>0</v>
      </c>
      <c r="L88" s="276">
        <v>0</v>
      </c>
      <c r="M88" s="276">
        <v>0</v>
      </c>
      <c r="N88" s="276">
        <v>0</v>
      </c>
      <c r="O88" s="276">
        <v>0</v>
      </c>
      <c r="P88" s="276">
        <v>0</v>
      </c>
      <c r="Q88" s="276">
        <v>0</v>
      </c>
    </row>
    <row r="89" spans="1:17" s="258" customFormat="1" ht="24.75" customHeight="1">
      <c r="A89" s="278" t="s">
        <v>483</v>
      </c>
      <c r="B89" s="279" t="s">
        <v>484</v>
      </c>
      <c r="C89" s="277">
        <v>212111831881</v>
      </c>
      <c r="D89" s="277">
        <v>62222945841</v>
      </c>
      <c r="E89" s="277">
        <v>7496800934.4200001</v>
      </c>
      <c r="F89" s="277">
        <v>7496800934.4200001</v>
      </c>
      <c r="G89" s="277">
        <v>-9122871297</v>
      </c>
      <c r="H89" s="277">
        <v>345738296.92000002</v>
      </c>
      <c r="I89" s="277">
        <v>345738296.92000002</v>
      </c>
      <c r="J89" s="277">
        <v>53100074544</v>
      </c>
      <c r="K89" s="277">
        <v>7842539231.3400002</v>
      </c>
      <c r="L89" s="277">
        <v>7842539231.3400002</v>
      </c>
      <c r="M89" s="277">
        <v>3.6973605676744423</v>
      </c>
      <c r="N89" s="277">
        <v>3.6973605676744423</v>
      </c>
      <c r="O89" s="277">
        <v>1.8537047864724956E-2</v>
      </c>
      <c r="P89" s="277">
        <v>159011757337</v>
      </c>
      <c r="Q89" s="277">
        <v>0</v>
      </c>
    </row>
    <row r="90" spans="1:17" s="258" customFormat="1" ht="24.75" customHeight="1">
      <c r="A90" s="272" t="s">
        <v>485</v>
      </c>
      <c r="B90" s="275" t="s">
        <v>486</v>
      </c>
      <c r="C90" s="276">
        <v>160000000</v>
      </c>
      <c r="D90" s="276">
        <v>0</v>
      </c>
      <c r="E90" s="276">
        <v>0</v>
      </c>
      <c r="F90" s="276">
        <v>0</v>
      </c>
      <c r="G90" s="276">
        <v>0</v>
      </c>
      <c r="H90" s="276">
        <v>0</v>
      </c>
      <c r="I90" s="276">
        <v>0</v>
      </c>
      <c r="J90" s="276">
        <v>0</v>
      </c>
      <c r="K90" s="276">
        <v>0</v>
      </c>
      <c r="L90" s="276">
        <v>0</v>
      </c>
      <c r="M90" s="276">
        <v>0</v>
      </c>
      <c r="N90" s="276">
        <v>0</v>
      </c>
      <c r="O90" s="276">
        <v>0</v>
      </c>
      <c r="P90" s="276">
        <v>160000000</v>
      </c>
      <c r="Q90" s="276">
        <v>0</v>
      </c>
    </row>
    <row r="91" spans="1:17" s="258" customFormat="1" ht="24.75" customHeight="1">
      <c r="A91" s="272" t="s">
        <v>487</v>
      </c>
      <c r="B91" s="275" t="s">
        <v>488</v>
      </c>
      <c r="C91" s="276">
        <v>5801668388</v>
      </c>
      <c r="D91" s="276">
        <v>0</v>
      </c>
      <c r="E91" s="276">
        <v>0</v>
      </c>
      <c r="F91" s="276">
        <v>0</v>
      </c>
      <c r="G91" s="276">
        <v>0</v>
      </c>
      <c r="H91" s="276">
        <v>0</v>
      </c>
      <c r="I91" s="276">
        <v>0</v>
      </c>
      <c r="J91" s="276">
        <v>0</v>
      </c>
      <c r="K91" s="276">
        <v>0</v>
      </c>
      <c r="L91" s="276">
        <v>0</v>
      </c>
      <c r="M91" s="276">
        <v>0</v>
      </c>
      <c r="N91" s="276">
        <v>0</v>
      </c>
      <c r="O91" s="276">
        <v>0</v>
      </c>
      <c r="P91" s="276">
        <v>5801668388</v>
      </c>
      <c r="Q91" s="276">
        <v>0</v>
      </c>
    </row>
    <row r="92" spans="1:17" s="258" customFormat="1" ht="24.75" customHeight="1">
      <c r="A92" s="272" t="s">
        <v>489</v>
      </c>
      <c r="B92" s="275" t="s">
        <v>490</v>
      </c>
      <c r="C92" s="276">
        <v>4726237019</v>
      </c>
      <c r="D92" s="276">
        <v>0</v>
      </c>
      <c r="E92" s="276">
        <v>0</v>
      </c>
      <c r="F92" s="276">
        <v>0</v>
      </c>
      <c r="G92" s="276">
        <v>0</v>
      </c>
      <c r="H92" s="276">
        <v>0</v>
      </c>
      <c r="I92" s="276">
        <v>0</v>
      </c>
      <c r="J92" s="276">
        <v>0</v>
      </c>
      <c r="K92" s="276">
        <v>0</v>
      </c>
      <c r="L92" s="276">
        <v>0</v>
      </c>
      <c r="M92" s="276">
        <v>0</v>
      </c>
      <c r="N92" s="276">
        <v>0</v>
      </c>
      <c r="O92" s="276">
        <v>0</v>
      </c>
      <c r="P92" s="276">
        <v>4726237019</v>
      </c>
      <c r="Q92" s="276">
        <v>0</v>
      </c>
    </row>
    <row r="93" spans="1:17" s="258" customFormat="1" ht="24.75" customHeight="1">
      <c r="A93" s="272" t="s">
        <v>491</v>
      </c>
      <c r="B93" s="275" t="s">
        <v>492</v>
      </c>
      <c r="C93" s="276">
        <v>800000000</v>
      </c>
      <c r="D93" s="276">
        <v>0</v>
      </c>
      <c r="E93" s="276">
        <v>0</v>
      </c>
      <c r="F93" s="276">
        <v>0</v>
      </c>
      <c r="G93" s="276">
        <v>0</v>
      </c>
      <c r="H93" s="276">
        <v>0</v>
      </c>
      <c r="I93" s="276">
        <v>0</v>
      </c>
      <c r="J93" s="276">
        <v>0</v>
      </c>
      <c r="K93" s="276">
        <v>0</v>
      </c>
      <c r="L93" s="276">
        <v>0</v>
      </c>
      <c r="M93" s="276">
        <v>0</v>
      </c>
      <c r="N93" s="276">
        <v>0</v>
      </c>
      <c r="O93" s="276">
        <v>0</v>
      </c>
      <c r="P93" s="276">
        <v>800000000</v>
      </c>
      <c r="Q93" s="276">
        <v>0</v>
      </c>
    </row>
    <row r="94" spans="1:17" s="258" customFormat="1" ht="24.75" customHeight="1">
      <c r="A94" s="272" t="s">
        <v>493</v>
      </c>
      <c r="B94" s="275" t="s">
        <v>494</v>
      </c>
      <c r="C94" s="276">
        <v>20000000000</v>
      </c>
      <c r="D94" s="276">
        <v>0</v>
      </c>
      <c r="E94" s="276">
        <v>0</v>
      </c>
      <c r="F94" s="276">
        <v>0</v>
      </c>
      <c r="G94" s="276">
        <v>235768254</v>
      </c>
      <c r="H94" s="276">
        <v>0</v>
      </c>
      <c r="I94" s="276">
        <v>0</v>
      </c>
      <c r="J94" s="276">
        <v>235768254</v>
      </c>
      <c r="K94" s="276">
        <v>0</v>
      </c>
      <c r="L94" s="276">
        <v>0</v>
      </c>
      <c r="M94" s="276">
        <v>0</v>
      </c>
      <c r="N94" s="276">
        <v>0</v>
      </c>
      <c r="O94" s="276">
        <v>0</v>
      </c>
      <c r="P94" s="276">
        <v>19764231746</v>
      </c>
      <c r="Q94" s="276">
        <v>0</v>
      </c>
    </row>
    <row r="95" spans="1:17" s="258" customFormat="1" ht="24.75" customHeight="1">
      <c r="A95" s="272" t="s">
        <v>495</v>
      </c>
      <c r="B95" s="275" t="s">
        <v>496</v>
      </c>
      <c r="C95" s="276">
        <v>41167279769</v>
      </c>
      <c r="D95" s="276">
        <v>41167279769</v>
      </c>
      <c r="E95" s="276">
        <v>7302912985</v>
      </c>
      <c r="F95" s="276">
        <v>7302912985</v>
      </c>
      <c r="G95" s="276">
        <v>0</v>
      </c>
      <c r="H95" s="276">
        <v>0</v>
      </c>
      <c r="I95" s="276">
        <v>0</v>
      </c>
      <c r="J95" s="276">
        <v>41167279769</v>
      </c>
      <c r="K95" s="276">
        <v>7302912985</v>
      </c>
      <c r="L95" s="276">
        <v>7302912985</v>
      </c>
      <c r="M95" s="276">
        <v>17.739605400158787</v>
      </c>
      <c r="N95" s="276">
        <v>17.739605400158787</v>
      </c>
      <c r="O95" s="276">
        <v>1.7261558222608459E-2</v>
      </c>
      <c r="P95" s="276">
        <v>0</v>
      </c>
      <c r="Q95" s="276">
        <v>0</v>
      </c>
    </row>
    <row r="96" spans="1:17" s="258" customFormat="1" ht="24.75" customHeight="1">
      <c r="A96" s="272" t="s">
        <v>497</v>
      </c>
      <c r="B96" s="275" t="s">
        <v>498</v>
      </c>
      <c r="C96" s="276">
        <v>2712553167</v>
      </c>
      <c r="D96" s="276">
        <v>0</v>
      </c>
      <c r="E96" s="276">
        <v>0</v>
      </c>
      <c r="F96" s="276">
        <v>0</v>
      </c>
      <c r="G96" s="276">
        <v>0</v>
      </c>
      <c r="H96" s="276">
        <v>0</v>
      </c>
      <c r="I96" s="276">
        <v>0</v>
      </c>
      <c r="J96" s="276">
        <v>0</v>
      </c>
      <c r="K96" s="276">
        <v>0</v>
      </c>
      <c r="L96" s="276">
        <v>0</v>
      </c>
      <c r="M96" s="276">
        <v>0</v>
      </c>
      <c r="N96" s="276">
        <v>0</v>
      </c>
      <c r="O96" s="276">
        <v>0</v>
      </c>
      <c r="P96" s="276">
        <v>2712553167</v>
      </c>
      <c r="Q96" s="276">
        <v>0</v>
      </c>
    </row>
    <row r="97" spans="1:17" s="258" customFormat="1" ht="24.75" customHeight="1">
      <c r="A97" s="272" t="s">
        <v>499</v>
      </c>
      <c r="B97" s="275" t="s">
        <v>36</v>
      </c>
      <c r="C97" s="276">
        <v>36000000000</v>
      </c>
      <c r="D97" s="276">
        <v>0</v>
      </c>
      <c r="E97" s="276">
        <v>0</v>
      </c>
      <c r="F97" s="276">
        <v>0</v>
      </c>
      <c r="G97" s="276">
        <v>0</v>
      </c>
      <c r="H97" s="276">
        <v>0</v>
      </c>
      <c r="I97" s="276">
        <v>0</v>
      </c>
      <c r="J97" s="276">
        <v>0</v>
      </c>
      <c r="K97" s="276">
        <v>0</v>
      </c>
      <c r="L97" s="276">
        <v>0</v>
      </c>
      <c r="M97" s="276">
        <v>0</v>
      </c>
      <c r="N97" s="276">
        <v>0</v>
      </c>
      <c r="O97" s="276">
        <v>0</v>
      </c>
      <c r="P97" s="276">
        <v>36000000000</v>
      </c>
      <c r="Q97" s="276">
        <v>0</v>
      </c>
    </row>
    <row r="98" spans="1:17" s="258" customFormat="1" ht="24.75" customHeight="1">
      <c r="A98" s="272" t="s">
        <v>500</v>
      </c>
      <c r="B98" s="275" t="s">
        <v>501</v>
      </c>
      <c r="C98" s="276">
        <v>11498659617</v>
      </c>
      <c r="D98" s="276">
        <v>11498659617</v>
      </c>
      <c r="E98" s="276">
        <v>102814374</v>
      </c>
      <c r="F98" s="276">
        <v>102814374</v>
      </c>
      <c r="G98" s="276">
        <v>0</v>
      </c>
      <c r="H98" s="276">
        <v>322487102</v>
      </c>
      <c r="I98" s="276">
        <v>322487102</v>
      </c>
      <c r="J98" s="276">
        <v>11498659617</v>
      </c>
      <c r="K98" s="276">
        <v>425301476</v>
      </c>
      <c r="L98" s="276">
        <v>425301476</v>
      </c>
      <c r="M98" s="276">
        <v>3.6987048070474247</v>
      </c>
      <c r="N98" s="276">
        <v>3.6987048070474247</v>
      </c>
      <c r="O98" s="276">
        <v>1.0052654612227058E-3</v>
      </c>
      <c r="P98" s="276">
        <v>0</v>
      </c>
      <c r="Q98" s="276">
        <v>0</v>
      </c>
    </row>
    <row r="99" spans="1:17" s="258" customFormat="1" ht="24.75" customHeight="1">
      <c r="A99" s="272" t="s">
        <v>502</v>
      </c>
      <c r="B99" s="275" t="s">
        <v>503</v>
      </c>
      <c r="C99" s="276">
        <v>45000000000</v>
      </c>
      <c r="D99" s="276">
        <v>0</v>
      </c>
      <c r="E99" s="276">
        <v>0</v>
      </c>
      <c r="F99" s="276">
        <v>0</v>
      </c>
      <c r="G99" s="276">
        <v>0</v>
      </c>
      <c r="H99" s="276">
        <v>0</v>
      </c>
      <c r="I99" s="276">
        <v>0</v>
      </c>
      <c r="J99" s="276">
        <v>0</v>
      </c>
      <c r="K99" s="276">
        <v>0</v>
      </c>
      <c r="L99" s="276">
        <v>0</v>
      </c>
      <c r="M99" s="276">
        <v>0</v>
      </c>
      <c r="N99" s="276">
        <v>0</v>
      </c>
      <c r="O99" s="276">
        <v>0</v>
      </c>
      <c r="P99" s="276">
        <v>45000000000</v>
      </c>
      <c r="Q99" s="276">
        <v>0</v>
      </c>
    </row>
    <row r="100" spans="1:17" s="258" customFormat="1" ht="24.75" customHeight="1">
      <c r="A100" s="272" t="s">
        <v>504</v>
      </c>
      <c r="B100" s="275" t="s">
        <v>505</v>
      </c>
      <c r="C100" s="276">
        <v>13729872979</v>
      </c>
      <c r="D100" s="276">
        <v>0</v>
      </c>
      <c r="E100" s="276">
        <v>0</v>
      </c>
      <c r="F100" s="276">
        <v>0</v>
      </c>
      <c r="G100" s="276">
        <v>0</v>
      </c>
      <c r="H100" s="276">
        <v>0</v>
      </c>
      <c r="I100" s="276">
        <v>0</v>
      </c>
      <c r="J100" s="276">
        <v>0</v>
      </c>
      <c r="K100" s="276">
        <v>0</v>
      </c>
      <c r="L100" s="276">
        <v>0</v>
      </c>
      <c r="M100" s="276">
        <v>0</v>
      </c>
      <c r="N100" s="276">
        <v>0</v>
      </c>
      <c r="O100" s="276">
        <v>0</v>
      </c>
      <c r="P100" s="276">
        <v>13729872979</v>
      </c>
      <c r="Q100" s="276">
        <v>0</v>
      </c>
    </row>
    <row r="101" spans="1:17" s="258" customFormat="1" ht="24.75" customHeight="1">
      <c r="A101" s="272" t="s">
        <v>506</v>
      </c>
      <c r="B101" s="275" t="s">
        <v>507</v>
      </c>
      <c r="C101" s="276">
        <v>9358639551</v>
      </c>
      <c r="D101" s="276">
        <v>9358639551</v>
      </c>
      <c r="E101" s="276">
        <v>0</v>
      </c>
      <c r="F101" s="276">
        <v>0</v>
      </c>
      <c r="G101" s="276">
        <v>-9358639551</v>
      </c>
      <c r="H101" s="276">
        <v>0</v>
      </c>
      <c r="I101" s="276">
        <v>0</v>
      </c>
      <c r="J101" s="276">
        <v>0</v>
      </c>
      <c r="K101" s="276">
        <v>0</v>
      </c>
      <c r="L101" s="276">
        <v>0</v>
      </c>
      <c r="M101" s="276">
        <v>0</v>
      </c>
      <c r="N101" s="276">
        <v>0</v>
      </c>
      <c r="O101" s="276">
        <v>0</v>
      </c>
      <c r="P101" s="276">
        <v>9358639551</v>
      </c>
      <c r="Q101" s="276">
        <v>0</v>
      </c>
    </row>
    <row r="102" spans="1:17" s="258" customFormat="1" ht="24.75" customHeight="1">
      <c r="A102" s="272" t="s">
        <v>508</v>
      </c>
      <c r="B102" s="275" t="s">
        <v>509</v>
      </c>
      <c r="C102" s="276">
        <v>20958554487</v>
      </c>
      <c r="D102" s="276">
        <v>0</v>
      </c>
      <c r="E102" s="276">
        <v>0</v>
      </c>
      <c r="F102" s="276">
        <v>0</v>
      </c>
      <c r="G102" s="276">
        <v>0</v>
      </c>
      <c r="H102" s="276">
        <v>0</v>
      </c>
      <c r="I102" s="276">
        <v>0</v>
      </c>
      <c r="J102" s="276">
        <v>0</v>
      </c>
      <c r="K102" s="276">
        <v>0</v>
      </c>
      <c r="L102" s="276">
        <v>0</v>
      </c>
      <c r="M102" s="276">
        <v>0</v>
      </c>
      <c r="N102" s="276">
        <v>0</v>
      </c>
      <c r="O102" s="276">
        <v>0</v>
      </c>
      <c r="P102" s="276">
        <v>20958554487</v>
      </c>
      <c r="Q102" s="276">
        <v>0</v>
      </c>
    </row>
    <row r="103" spans="1:17" s="258" customFormat="1" ht="24.75" customHeight="1">
      <c r="A103" s="272" t="s">
        <v>510</v>
      </c>
      <c r="B103" s="275" t="s">
        <v>511</v>
      </c>
      <c r="C103" s="276">
        <v>0</v>
      </c>
      <c r="D103" s="276">
        <v>0</v>
      </c>
      <c r="E103" s="276">
        <v>0</v>
      </c>
      <c r="F103" s="276">
        <v>0</v>
      </c>
      <c r="G103" s="276">
        <v>0</v>
      </c>
      <c r="H103" s="276">
        <v>0</v>
      </c>
      <c r="I103" s="276">
        <v>0</v>
      </c>
      <c r="J103" s="276">
        <v>0</v>
      </c>
      <c r="K103" s="276">
        <v>0</v>
      </c>
      <c r="L103" s="276">
        <v>0</v>
      </c>
      <c r="M103" s="276">
        <v>0</v>
      </c>
      <c r="N103" s="276">
        <v>0</v>
      </c>
      <c r="O103" s="276">
        <v>0</v>
      </c>
      <c r="P103" s="276">
        <v>0</v>
      </c>
      <c r="Q103" s="276">
        <v>0</v>
      </c>
    </row>
    <row r="104" spans="1:17" s="258" customFormat="1" ht="24.75" customHeight="1">
      <c r="A104" s="272" t="s">
        <v>512</v>
      </c>
      <c r="B104" s="275" t="s">
        <v>513</v>
      </c>
      <c r="C104" s="276">
        <v>198366904</v>
      </c>
      <c r="D104" s="276">
        <v>198366904</v>
      </c>
      <c r="E104" s="276">
        <v>91073575.420000002</v>
      </c>
      <c r="F104" s="276">
        <v>91073575.420000002</v>
      </c>
      <c r="G104" s="276">
        <v>0</v>
      </c>
      <c r="H104" s="276">
        <v>23251194.920000002</v>
      </c>
      <c r="I104" s="276">
        <v>23251194.920000002</v>
      </c>
      <c r="J104" s="276">
        <v>198366904</v>
      </c>
      <c r="K104" s="276">
        <v>114324770.34</v>
      </c>
      <c r="L104" s="276">
        <v>114324770.34</v>
      </c>
      <c r="M104" s="276">
        <v>57.632986165877753</v>
      </c>
      <c r="N104" s="276">
        <v>57.632986165877753</v>
      </c>
      <c r="O104" s="276">
        <v>2.7022418089379035E-4</v>
      </c>
      <c r="P104" s="276">
        <v>0</v>
      </c>
      <c r="Q104" s="276">
        <v>0</v>
      </c>
    </row>
    <row r="105" spans="1:17" s="262" customFormat="1" ht="24.75" customHeight="1">
      <c r="A105" s="259" t="s">
        <v>514</v>
      </c>
      <c r="B105" s="260" t="s">
        <v>515</v>
      </c>
      <c r="C105" s="261">
        <v>166423207793</v>
      </c>
      <c r="D105" s="261">
        <v>19952444241.870003</v>
      </c>
      <c r="E105" s="261">
        <v>6389674338.8199987</v>
      </c>
      <c r="F105" s="261">
        <v>6389674338.8199987</v>
      </c>
      <c r="G105" s="261">
        <v>186284769.90000001</v>
      </c>
      <c r="H105" s="261">
        <v>50749447.899999999</v>
      </c>
      <c r="I105" s="261">
        <v>50749447.899999999</v>
      </c>
      <c r="J105" s="261">
        <v>20138729011.770004</v>
      </c>
      <c r="K105" s="261">
        <v>6440423786.7199984</v>
      </c>
      <c r="L105" s="261">
        <v>6440423786.7199984</v>
      </c>
      <c r="M105" s="261">
        <v>3.8699072515960076</v>
      </c>
      <c r="N105" s="261">
        <v>3.8699072515960076</v>
      </c>
      <c r="O105" s="261">
        <v>1.5222932328658944E-2</v>
      </c>
      <c r="P105" s="261">
        <v>146284478781.22998</v>
      </c>
      <c r="Q105" s="261">
        <v>0</v>
      </c>
    </row>
    <row r="106" spans="1:17" s="258" customFormat="1" ht="24.75" customHeight="1">
      <c r="A106" s="263" t="s">
        <v>516</v>
      </c>
      <c r="B106" s="264" t="s">
        <v>517</v>
      </c>
      <c r="C106" s="265">
        <v>166423207793</v>
      </c>
      <c r="D106" s="265">
        <v>19952444241.870003</v>
      </c>
      <c r="E106" s="265">
        <v>6389674338.8199987</v>
      </c>
      <c r="F106" s="265">
        <v>6389674338.8199987</v>
      </c>
      <c r="G106" s="265">
        <v>186284769.90000001</v>
      </c>
      <c r="H106" s="265">
        <v>50749447.899999999</v>
      </c>
      <c r="I106" s="265">
        <v>50749447.899999999</v>
      </c>
      <c r="J106" s="265">
        <v>20138729011.770004</v>
      </c>
      <c r="K106" s="265">
        <v>6440423786.7199984</v>
      </c>
      <c r="L106" s="265">
        <v>6440423786.7199984</v>
      </c>
      <c r="M106" s="265">
        <v>3.8699072515960076</v>
      </c>
      <c r="N106" s="265">
        <v>3.8699072515960076</v>
      </c>
      <c r="O106" s="265">
        <v>1.5222932328658944E-2</v>
      </c>
      <c r="P106" s="265">
        <v>146284478781.22998</v>
      </c>
      <c r="Q106" s="265">
        <v>0</v>
      </c>
    </row>
    <row r="107" spans="1:17" s="258" customFormat="1" ht="24.75" customHeight="1">
      <c r="A107" s="272" t="s">
        <v>518</v>
      </c>
      <c r="B107" s="275" t="s">
        <v>519</v>
      </c>
      <c r="C107" s="276">
        <v>2000000000</v>
      </c>
      <c r="D107" s="276">
        <v>0</v>
      </c>
      <c r="E107" s="276">
        <v>0</v>
      </c>
      <c r="F107" s="276">
        <v>0</v>
      </c>
      <c r="G107" s="276">
        <v>0</v>
      </c>
      <c r="H107" s="276">
        <v>0</v>
      </c>
      <c r="I107" s="276">
        <v>0</v>
      </c>
      <c r="J107" s="276">
        <v>0</v>
      </c>
      <c r="K107" s="276">
        <v>0</v>
      </c>
      <c r="L107" s="276">
        <v>0</v>
      </c>
      <c r="M107" s="276">
        <v>0</v>
      </c>
      <c r="N107" s="276">
        <v>0</v>
      </c>
      <c r="O107" s="276">
        <v>0</v>
      </c>
      <c r="P107" s="276">
        <v>2000000000</v>
      </c>
      <c r="Q107" s="276">
        <v>0</v>
      </c>
    </row>
    <row r="108" spans="1:17" s="258" customFormat="1" ht="24.75" customHeight="1">
      <c r="A108" s="272" t="s">
        <v>520</v>
      </c>
      <c r="B108" s="275" t="s">
        <v>521</v>
      </c>
      <c r="C108" s="276">
        <v>580565992</v>
      </c>
      <c r="D108" s="276">
        <v>580565992</v>
      </c>
      <c r="E108" s="276">
        <v>50490768</v>
      </c>
      <c r="F108" s="276">
        <v>50490768</v>
      </c>
      <c r="G108" s="276">
        <v>0</v>
      </c>
      <c r="H108" s="276">
        <v>0</v>
      </c>
      <c r="I108" s="276">
        <v>0</v>
      </c>
      <c r="J108" s="276">
        <v>580565992</v>
      </c>
      <c r="K108" s="276">
        <v>50490768</v>
      </c>
      <c r="L108" s="276">
        <v>50490768</v>
      </c>
      <c r="M108" s="276">
        <v>8.6968180526840086</v>
      </c>
      <c r="N108" s="276">
        <v>8.6968180526840086</v>
      </c>
      <c r="O108" s="276">
        <v>1.1934269699315281E-4</v>
      </c>
      <c r="P108" s="276">
        <v>0</v>
      </c>
      <c r="Q108" s="276">
        <v>0</v>
      </c>
    </row>
    <row r="109" spans="1:17" s="258" customFormat="1" ht="24.75" customHeight="1">
      <c r="A109" s="272" t="s">
        <v>37</v>
      </c>
      <c r="B109" s="275" t="s">
        <v>38</v>
      </c>
      <c r="C109" s="276">
        <v>2757816059</v>
      </c>
      <c r="D109" s="276">
        <v>2757816059</v>
      </c>
      <c r="E109" s="276">
        <v>956180949</v>
      </c>
      <c r="F109" s="276">
        <v>956180949</v>
      </c>
      <c r="G109" s="276">
        <v>0</v>
      </c>
      <c r="H109" s="276">
        <v>41939278</v>
      </c>
      <c r="I109" s="276">
        <v>41939278</v>
      </c>
      <c r="J109" s="276">
        <v>2757816059</v>
      </c>
      <c r="K109" s="276">
        <v>998120227</v>
      </c>
      <c r="L109" s="276">
        <v>998120227</v>
      </c>
      <c r="M109" s="276">
        <v>36.192414782076661</v>
      </c>
      <c r="N109" s="276">
        <v>36.192414782076661</v>
      </c>
      <c r="O109" s="276">
        <v>2.3592106939945511E-3</v>
      </c>
      <c r="P109" s="276">
        <v>0</v>
      </c>
      <c r="Q109" s="276">
        <v>0</v>
      </c>
    </row>
    <row r="110" spans="1:17" s="258" customFormat="1" ht="24.75" customHeight="1">
      <c r="A110" s="272" t="s">
        <v>522</v>
      </c>
      <c r="B110" s="275" t="s">
        <v>523</v>
      </c>
      <c r="C110" s="276">
        <v>340449694</v>
      </c>
      <c r="D110" s="276">
        <v>162449694</v>
      </c>
      <c r="E110" s="276">
        <v>67172116</v>
      </c>
      <c r="F110" s="276">
        <v>67172116</v>
      </c>
      <c r="G110" s="276">
        <v>178000000</v>
      </c>
      <c r="H110" s="276">
        <v>233100</v>
      </c>
      <c r="I110" s="276">
        <v>233100</v>
      </c>
      <c r="J110" s="276">
        <v>340449694</v>
      </c>
      <c r="K110" s="276">
        <v>67405216</v>
      </c>
      <c r="L110" s="276">
        <v>67405216</v>
      </c>
      <c r="M110" s="276">
        <v>19.798876952434561</v>
      </c>
      <c r="N110" s="276">
        <v>19.798876952434561</v>
      </c>
      <c r="O110" s="276">
        <v>1.593225967338428E-4</v>
      </c>
      <c r="P110" s="276">
        <v>0</v>
      </c>
      <c r="Q110" s="276">
        <v>0</v>
      </c>
    </row>
    <row r="111" spans="1:17" s="258" customFormat="1" ht="24.75" customHeight="1">
      <c r="A111" s="272" t="s">
        <v>524</v>
      </c>
      <c r="B111" s="275" t="s">
        <v>525</v>
      </c>
      <c r="C111" s="276">
        <v>10974016436</v>
      </c>
      <c r="D111" s="276">
        <v>10974016435.940001</v>
      </c>
      <c r="E111" s="276">
        <v>44329633.469999999</v>
      </c>
      <c r="F111" s="276">
        <v>44329633.469999999</v>
      </c>
      <c r="G111" s="276">
        <v>0</v>
      </c>
      <c r="H111" s="276">
        <v>0</v>
      </c>
      <c r="I111" s="276">
        <v>0</v>
      </c>
      <c r="J111" s="276">
        <v>10974016435.940001</v>
      </c>
      <c r="K111" s="276">
        <v>44329633.469999999</v>
      </c>
      <c r="L111" s="276">
        <v>44329633.469999999</v>
      </c>
      <c r="M111" s="276">
        <v>0.40395085726842628</v>
      </c>
      <c r="N111" s="276">
        <v>0.40395085726842628</v>
      </c>
      <c r="O111" s="276">
        <v>1.047799077848793E-4</v>
      </c>
      <c r="P111" s="276">
        <v>5.9999465942382813E-2</v>
      </c>
      <c r="Q111" s="276">
        <v>0</v>
      </c>
    </row>
    <row r="112" spans="1:17" s="258" customFormat="1" ht="24.75" customHeight="1">
      <c r="A112" s="272" t="s">
        <v>526</v>
      </c>
      <c r="B112" s="275" t="s">
        <v>527</v>
      </c>
      <c r="C112" s="276">
        <v>3784980085</v>
      </c>
      <c r="D112" s="276">
        <v>2210732768.4299998</v>
      </c>
      <c r="E112" s="276">
        <v>2004637579.8500001</v>
      </c>
      <c r="F112" s="276">
        <v>2004637579.8500001</v>
      </c>
      <c r="G112" s="276">
        <v>8284769.9000000004</v>
      </c>
      <c r="H112" s="276">
        <v>8577069.9000000004</v>
      </c>
      <c r="I112" s="276">
        <v>8577069.9000000004</v>
      </c>
      <c r="J112" s="276">
        <v>2219017538.3299999</v>
      </c>
      <c r="K112" s="276">
        <v>2013214649.7500002</v>
      </c>
      <c r="L112" s="276">
        <v>2013214649.7500002</v>
      </c>
      <c r="M112" s="276">
        <v>53.189570474318629</v>
      </c>
      <c r="N112" s="276">
        <v>53.189570474318629</v>
      </c>
      <c r="O112" s="276">
        <v>4.7585425107277137E-3</v>
      </c>
      <c r="P112" s="276">
        <v>1565962546.6700001</v>
      </c>
      <c r="Q112" s="276">
        <v>0</v>
      </c>
    </row>
    <row r="113" spans="1:17" s="258" customFormat="1" ht="24.75" customHeight="1">
      <c r="A113" s="272" t="s">
        <v>528</v>
      </c>
      <c r="B113" s="275" t="s">
        <v>529</v>
      </c>
      <c r="C113" s="276">
        <v>145985379527</v>
      </c>
      <c r="D113" s="276">
        <v>3266863292.5</v>
      </c>
      <c r="E113" s="276">
        <v>3266863292.5</v>
      </c>
      <c r="F113" s="276">
        <v>3266863292.5</v>
      </c>
      <c r="G113" s="276">
        <v>0</v>
      </c>
      <c r="H113" s="276">
        <v>0</v>
      </c>
      <c r="I113" s="276">
        <v>0</v>
      </c>
      <c r="J113" s="276">
        <v>3266863292.5</v>
      </c>
      <c r="K113" s="276">
        <v>3266863292.5</v>
      </c>
      <c r="L113" s="276">
        <v>3266863292.5</v>
      </c>
      <c r="M113" s="276">
        <v>2.2378016915699384</v>
      </c>
      <c r="N113" s="276">
        <v>2.2378016915699384</v>
      </c>
      <c r="O113" s="276">
        <v>7.721733922424809E-3</v>
      </c>
      <c r="P113" s="276">
        <v>142718516234.5</v>
      </c>
      <c r="Q113" s="276">
        <v>0</v>
      </c>
    </row>
    <row r="114" spans="1:17" s="258" customFormat="1" ht="24.75" customHeight="1">
      <c r="A114" s="259" t="s">
        <v>530</v>
      </c>
      <c r="B114" s="260" t="s">
        <v>531</v>
      </c>
      <c r="C114" s="287">
        <v>87000000000</v>
      </c>
      <c r="D114" s="287">
        <v>86072783097</v>
      </c>
      <c r="E114" s="287">
        <v>57381855398</v>
      </c>
      <c r="F114" s="287">
        <v>57381855398</v>
      </c>
      <c r="G114" s="287">
        <v>0</v>
      </c>
      <c r="H114" s="287">
        <v>7172731924.75</v>
      </c>
      <c r="I114" s="287">
        <v>7172731924.75</v>
      </c>
      <c r="J114" s="287">
        <v>86072783097</v>
      </c>
      <c r="K114" s="287">
        <v>64554587322.75</v>
      </c>
      <c r="L114" s="287">
        <v>64554587322.75</v>
      </c>
      <c r="M114" s="287">
        <v>74.200675083620695</v>
      </c>
      <c r="N114" s="287">
        <v>74.200675083620695</v>
      </c>
      <c r="O114" s="287">
        <v>0.15258469735253335</v>
      </c>
      <c r="P114" s="287">
        <v>927216903</v>
      </c>
      <c r="Q114" s="287">
        <v>0</v>
      </c>
    </row>
    <row r="115" spans="1:17" s="262" customFormat="1" ht="24.75" customHeight="1">
      <c r="A115" s="263" t="s">
        <v>532</v>
      </c>
      <c r="B115" s="264" t="s">
        <v>45</v>
      </c>
      <c r="C115" s="288">
        <v>87000000000</v>
      </c>
      <c r="D115" s="288">
        <v>86072783097</v>
      </c>
      <c r="E115" s="288">
        <v>57381855398</v>
      </c>
      <c r="F115" s="288">
        <v>57381855398</v>
      </c>
      <c r="G115" s="288">
        <v>0</v>
      </c>
      <c r="H115" s="288">
        <v>7172731924.75</v>
      </c>
      <c r="I115" s="288">
        <v>7172731924.75</v>
      </c>
      <c r="J115" s="288">
        <v>86072783097</v>
      </c>
      <c r="K115" s="288">
        <v>64554587322.75</v>
      </c>
      <c r="L115" s="288">
        <v>64554587322.75</v>
      </c>
      <c r="M115" s="288">
        <v>74.200675083620695</v>
      </c>
      <c r="N115" s="288">
        <v>74.200675083620695</v>
      </c>
      <c r="O115" s="288">
        <v>0.15258469735253335</v>
      </c>
      <c r="P115" s="288">
        <v>927216903</v>
      </c>
      <c r="Q115" s="288">
        <v>0</v>
      </c>
    </row>
    <row r="116" spans="1:17" s="258" customFormat="1" ht="24.75" customHeight="1">
      <c r="A116" s="266" t="s">
        <v>533</v>
      </c>
      <c r="B116" s="267" t="s">
        <v>534</v>
      </c>
      <c r="C116" s="289">
        <v>87000000000</v>
      </c>
      <c r="D116" s="289">
        <v>86072783097</v>
      </c>
      <c r="E116" s="289">
        <v>57381855398</v>
      </c>
      <c r="F116" s="289">
        <v>57381855398</v>
      </c>
      <c r="G116" s="289">
        <v>0</v>
      </c>
      <c r="H116" s="289">
        <v>7172731924.75</v>
      </c>
      <c r="I116" s="289">
        <v>7172731924.75</v>
      </c>
      <c r="J116" s="289">
        <v>86072783097</v>
      </c>
      <c r="K116" s="289">
        <v>64554587322.75</v>
      </c>
      <c r="L116" s="289">
        <v>64554587322.75</v>
      </c>
      <c r="M116" s="289">
        <v>74.200675083620695</v>
      </c>
      <c r="N116" s="289">
        <v>74.200675083620695</v>
      </c>
      <c r="O116" s="289">
        <v>0.15258469735253335</v>
      </c>
      <c r="P116" s="289">
        <v>927216903</v>
      </c>
      <c r="Q116" s="289">
        <v>0</v>
      </c>
    </row>
    <row r="117" spans="1:17" s="258" customFormat="1" ht="24.75" customHeight="1">
      <c r="A117" s="255" t="s">
        <v>535</v>
      </c>
      <c r="B117" s="256" t="s">
        <v>536</v>
      </c>
      <c r="C117" s="257">
        <v>45762352177</v>
      </c>
      <c r="D117" s="257">
        <v>0</v>
      </c>
      <c r="E117" s="257">
        <v>0</v>
      </c>
      <c r="F117" s="257">
        <v>0</v>
      </c>
      <c r="G117" s="257">
        <v>0</v>
      </c>
      <c r="H117" s="257">
        <v>0</v>
      </c>
      <c r="I117" s="257">
        <v>0</v>
      </c>
      <c r="J117" s="257">
        <v>0</v>
      </c>
      <c r="K117" s="257">
        <v>0</v>
      </c>
      <c r="L117" s="257">
        <v>0</v>
      </c>
      <c r="M117" s="257">
        <v>0</v>
      </c>
      <c r="N117" s="257">
        <v>0</v>
      </c>
      <c r="O117" s="257">
        <v>0</v>
      </c>
      <c r="P117" s="257">
        <v>45762352177</v>
      </c>
      <c r="Q117" s="257">
        <v>0</v>
      </c>
    </row>
    <row r="118" spans="1:17" s="258" customFormat="1" ht="12.75">
      <c r="A118" s="290" t="s">
        <v>537</v>
      </c>
      <c r="B118" s="291"/>
      <c r="C118" s="292"/>
      <c r="D118" s="292"/>
      <c r="E118" s="292"/>
      <c r="F118" s="292"/>
      <c r="G118" s="292"/>
      <c r="H118" s="292"/>
      <c r="I118" s="292"/>
      <c r="J118" s="292"/>
      <c r="K118" s="292"/>
      <c r="L118" s="292"/>
      <c r="M118" s="292"/>
      <c r="N118" s="292"/>
      <c r="O118" s="292"/>
      <c r="P118" s="292"/>
      <c r="Q118" s="292"/>
    </row>
    <row r="119" spans="1:17" s="262" customFormat="1" ht="12.75">
      <c r="A119" s="293" t="s">
        <v>537</v>
      </c>
      <c r="B119" s="293" t="s">
        <v>39</v>
      </c>
      <c r="C119" s="294">
        <v>62499036250263</v>
      </c>
      <c r="D119" s="294">
        <v>59731333182380.313</v>
      </c>
      <c r="E119" s="294">
        <v>37675486818762.664</v>
      </c>
      <c r="F119" s="294">
        <v>37675486818762.664</v>
      </c>
      <c r="G119" s="294">
        <v>65882320593.200005</v>
      </c>
      <c r="H119" s="294">
        <v>4631892913821.1201</v>
      </c>
      <c r="I119" s="294">
        <v>4631892913821.1201</v>
      </c>
      <c r="J119" s="294">
        <v>59797215502973.516</v>
      </c>
      <c r="K119" s="294">
        <v>42307379732583.781</v>
      </c>
      <c r="L119" s="294">
        <v>42307379732583.781</v>
      </c>
      <c r="M119" s="294">
        <v>67.692851395617708</v>
      </c>
      <c r="N119" s="294">
        <v>67.692851395617708</v>
      </c>
      <c r="O119" s="294">
        <v>100</v>
      </c>
      <c r="P119" s="294">
        <v>2701820747289.4844</v>
      </c>
      <c r="Q119" s="294">
        <v>0</v>
      </c>
    </row>
  </sheetData>
  <autoFilter ref="A8:Q119" xr:uid="{7076423F-FBDD-4DAB-B178-6D9FCFED88F1}"/>
  <mergeCells count="4">
    <mergeCell ref="D7:F7"/>
    <mergeCell ref="G7:I7"/>
    <mergeCell ref="J7:L7"/>
    <mergeCell ref="M7:O7"/>
  </mergeCells>
  <conditionalFormatting sqref="P10:P35 P37:P55 P57:P72 P74 P82:P117">
    <cfRule type="cellIs" dxfId="7" priority="8" operator="lessThan">
      <formula>0</formula>
    </cfRule>
  </conditionalFormatting>
  <conditionalFormatting sqref="P36">
    <cfRule type="cellIs" dxfId="6" priority="7" operator="lessThan">
      <formula>0</formula>
    </cfRule>
  </conditionalFormatting>
  <conditionalFormatting sqref="P56">
    <cfRule type="cellIs" dxfId="5" priority="6" operator="lessThan">
      <formula>0</formula>
    </cfRule>
  </conditionalFormatting>
  <conditionalFormatting sqref="P73">
    <cfRule type="cellIs" dxfId="4" priority="5" operator="lessThan">
      <formula>0</formula>
    </cfRule>
  </conditionalFormatting>
  <conditionalFormatting sqref="P76:P79">
    <cfRule type="cellIs" dxfId="3" priority="4" operator="lessThan">
      <formula>0</formula>
    </cfRule>
  </conditionalFormatting>
  <conditionalFormatting sqref="P75">
    <cfRule type="cellIs" dxfId="2" priority="3" operator="lessThan">
      <formula>0</formula>
    </cfRule>
  </conditionalFormatting>
  <conditionalFormatting sqref="P80">
    <cfRule type="cellIs" dxfId="1" priority="2" operator="lessThan">
      <formula>0</formula>
    </cfRule>
  </conditionalFormatting>
  <conditionalFormatting sqref="P81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8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40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168" hidden="1" customWidth="1"/>
    <col min="6" max="6" width="30.42578125" style="168" hidden="1" customWidth="1"/>
    <col min="7" max="7" width="25.5703125" style="168" hidden="1" customWidth="1"/>
    <col min="8" max="8" width="34.140625" style="168" customWidth="1"/>
    <col min="9" max="9" width="31.28515625" style="168" customWidth="1"/>
    <col min="10" max="13" width="22.140625" style="168" hidden="1" customWidth="1"/>
    <col min="14" max="15" width="25.140625" style="168" hidden="1" customWidth="1"/>
    <col min="16" max="17" width="22.140625" style="168" hidden="1" customWidth="1"/>
    <col min="18" max="18" width="25.140625" style="168" hidden="1" customWidth="1"/>
    <col min="19" max="20" width="22.140625" style="168" hidden="1" customWidth="1"/>
    <col min="21" max="21" width="25.140625" style="168" hidden="1" customWidth="1"/>
    <col min="22" max="23" width="22.140625" style="164" hidden="1" customWidth="1"/>
    <col min="24" max="24" width="25.140625" style="168" hidden="1" customWidth="1"/>
    <col min="25" max="25" width="22.140625" style="166" hidden="1" customWidth="1"/>
    <col min="26" max="26" width="22.140625" style="164" hidden="1" customWidth="1"/>
    <col min="27" max="27" width="25.140625" style="168" hidden="1" customWidth="1"/>
    <col min="28" max="29" width="19" style="164" hidden="1" customWidth="1"/>
    <col min="30" max="30" width="25.140625" style="168" hidden="1" customWidth="1"/>
    <col min="31" max="31" width="22.140625" style="164" hidden="1" customWidth="1"/>
    <col min="32" max="32" width="24.7109375" style="164" hidden="1" customWidth="1"/>
    <col min="33" max="33" width="25.140625" style="168" hidden="1" customWidth="1"/>
    <col min="34" max="34" width="22.140625" style="164" hidden="1" customWidth="1"/>
    <col min="35" max="35" width="22.42578125" style="164" hidden="1" customWidth="1"/>
    <col min="36" max="36" width="25.140625" style="168" hidden="1" customWidth="1"/>
    <col min="37" max="38" width="22.140625" style="164" hidden="1" customWidth="1"/>
    <col min="39" max="39" width="25.140625" style="168" hidden="1" customWidth="1"/>
    <col min="40" max="40" width="30.85546875" style="167" customWidth="1"/>
    <col min="41" max="41" width="14.140625" style="36" customWidth="1"/>
    <col min="42" max="42" width="21.5703125" style="37" hidden="1" customWidth="1"/>
    <col min="43" max="43" width="25.140625" style="36" hidden="1" customWidth="1"/>
    <col min="44" max="44" width="24.85546875" style="36" hidden="1" customWidth="1"/>
    <col min="45" max="45" width="21.42578125" style="36" hidden="1" customWidth="1"/>
    <col min="46" max="46" width="13.140625" style="36" hidden="1" customWidth="1"/>
    <col min="47" max="48" width="23.85546875" style="35" hidden="1" customWidth="1"/>
    <col min="49" max="49" width="21.42578125" style="36" hidden="1" customWidth="1"/>
    <col min="50" max="50" width="24.85546875" style="36" hidden="1" customWidth="1"/>
    <col min="51" max="51" width="25.42578125" style="36" hidden="1" customWidth="1"/>
    <col min="52" max="52" width="13.140625" style="36" hidden="1" customWidth="1"/>
    <col min="53" max="53" width="23.85546875" style="35" hidden="1" customWidth="1"/>
    <col min="54" max="54" width="20" style="38" hidden="1" customWidth="1"/>
    <col min="55" max="55" width="23.85546875" style="39" hidden="1" customWidth="1"/>
    <col min="56" max="57" width="0" hidden="1" customWidth="1"/>
    <col min="78" max="288" width="11.42578125" style="40"/>
    <col min="289" max="289" width="17.85546875" style="40" customWidth="1"/>
    <col min="290" max="290" width="40.42578125" style="40" customWidth="1"/>
    <col min="291" max="292" width="27.7109375" style="40" customWidth="1"/>
    <col min="293" max="293" width="31.28515625" style="40" customWidth="1"/>
    <col min="294" max="294" width="38.85546875" style="40" customWidth="1"/>
    <col min="295" max="295" width="27.7109375" style="40" customWidth="1"/>
    <col min="296" max="296" width="22.85546875" style="40" customWidth="1"/>
    <col min="297" max="306" width="27.7109375" style="40" customWidth="1"/>
    <col min="307" max="307" width="11.42578125" style="40"/>
    <col min="308" max="308" width="27.7109375" style="40" customWidth="1"/>
    <col min="309" max="309" width="20" style="40" bestFit="1" customWidth="1"/>
    <col min="310" max="544" width="11.42578125" style="40"/>
    <col min="545" max="545" width="17.85546875" style="40" customWidth="1"/>
    <col min="546" max="546" width="40.42578125" style="40" customWidth="1"/>
    <col min="547" max="548" width="27.7109375" style="40" customWidth="1"/>
    <col min="549" max="549" width="31.28515625" style="40" customWidth="1"/>
    <col min="550" max="550" width="38.85546875" style="40" customWidth="1"/>
    <col min="551" max="551" width="27.7109375" style="40" customWidth="1"/>
    <col min="552" max="552" width="22.85546875" style="40" customWidth="1"/>
    <col min="553" max="562" width="27.7109375" style="40" customWidth="1"/>
    <col min="563" max="563" width="11.42578125" style="40"/>
    <col min="564" max="564" width="27.7109375" style="40" customWidth="1"/>
    <col min="565" max="565" width="20" style="40" bestFit="1" customWidth="1"/>
    <col min="566" max="800" width="11.42578125" style="40"/>
    <col min="801" max="801" width="17.85546875" style="40" customWidth="1"/>
    <col min="802" max="802" width="40.42578125" style="40" customWidth="1"/>
    <col min="803" max="804" width="27.7109375" style="40" customWidth="1"/>
    <col min="805" max="805" width="31.28515625" style="40" customWidth="1"/>
    <col min="806" max="806" width="38.85546875" style="40" customWidth="1"/>
    <col min="807" max="807" width="27.7109375" style="40" customWidth="1"/>
    <col min="808" max="808" width="22.85546875" style="40" customWidth="1"/>
    <col min="809" max="818" width="27.7109375" style="40" customWidth="1"/>
    <col min="819" max="819" width="11.42578125" style="40"/>
    <col min="820" max="820" width="27.7109375" style="40" customWidth="1"/>
    <col min="821" max="821" width="20" style="40" bestFit="1" customWidth="1"/>
    <col min="822" max="1056" width="11.42578125" style="40"/>
    <col min="1057" max="1057" width="17.85546875" style="40" customWidth="1"/>
    <col min="1058" max="1058" width="40.42578125" style="40" customWidth="1"/>
    <col min="1059" max="1060" width="27.7109375" style="40" customWidth="1"/>
    <col min="1061" max="1061" width="31.28515625" style="40" customWidth="1"/>
    <col min="1062" max="1062" width="38.85546875" style="40" customWidth="1"/>
    <col min="1063" max="1063" width="27.7109375" style="40" customWidth="1"/>
    <col min="1064" max="1064" width="22.85546875" style="40" customWidth="1"/>
    <col min="1065" max="1074" width="27.7109375" style="40" customWidth="1"/>
    <col min="1075" max="1075" width="11.42578125" style="40"/>
    <col min="1076" max="1076" width="27.7109375" style="40" customWidth="1"/>
    <col min="1077" max="1077" width="20" style="40" bestFit="1" customWidth="1"/>
    <col min="1078" max="1312" width="11.42578125" style="40"/>
    <col min="1313" max="1313" width="17.85546875" style="40" customWidth="1"/>
    <col min="1314" max="1314" width="40.42578125" style="40" customWidth="1"/>
    <col min="1315" max="1316" width="27.7109375" style="40" customWidth="1"/>
    <col min="1317" max="1317" width="31.28515625" style="40" customWidth="1"/>
    <col min="1318" max="1318" width="38.85546875" style="40" customWidth="1"/>
    <col min="1319" max="1319" width="27.7109375" style="40" customWidth="1"/>
    <col min="1320" max="1320" width="22.85546875" style="40" customWidth="1"/>
    <col min="1321" max="1330" width="27.7109375" style="40" customWidth="1"/>
    <col min="1331" max="1331" width="11.42578125" style="40"/>
    <col min="1332" max="1332" width="27.7109375" style="40" customWidth="1"/>
    <col min="1333" max="1333" width="20" style="40" bestFit="1" customWidth="1"/>
    <col min="1334" max="1568" width="11.42578125" style="40"/>
    <col min="1569" max="1569" width="17.85546875" style="40" customWidth="1"/>
    <col min="1570" max="1570" width="40.42578125" style="40" customWidth="1"/>
    <col min="1571" max="1572" width="27.7109375" style="40" customWidth="1"/>
    <col min="1573" max="1573" width="31.28515625" style="40" customWidth="1"/>
    <col min="1574" max="1574" width="38.85546875" style="40" customWidth="1"/>
    <col min="1575" max="1575" width="27.7109375" style="40" customWidth="1"/>
    <col min="1576" max="1576" width="22.85546875" style="40" customWidth="1"/>
    <col min="1577" max="1586" width="27.7109375" style="40" customWidth="1"/>
    <col min="1587" max="1587" width="11.42578125" style="40"/>
    <col min="1588" max="1588" width="27.7109375" style="40" customWidth="1"/>
    <col min="1589" max="1589" width="20" style="40" bestFit="1" customWidth="1"/>
    <col min="1590" max="1824" width="11.42578125" style="40"/>
    <col min="1825" max="1825" width="17.85546875" style="40" customWidth="1"/>
    <col min="1826" max="1826" width="40.42578125" style="40" customWidth="1"/>
    <col min="1827" max="1828" width="27.7109375" style="40" customWidth="1"/>
    <col min="1829" max="1829" width="31.28515625" style="40" customWidth="1"/>
    <col min="1830" max="1830" width="38.85546875" style="40" customWidth="1"/>
    <col min="1831" max="1831" width="27.7109375" style="40" customWidth="1"/>
    <col min="1832" max="1832" width="22.85546875" style="40" customWidth="1"/>
    <col min="1833" max="1842" width="27.7109375" style="40" customWidth="1"/>
    <col min="1843" max="1843" width="11.42578125" style="40"/>
    <col min="1844" max="1844" width="27.7109375" style="40" customWidth="1"/>
    <col min="1845" max="1845" width="20" style="40" bestFit="1" customWidth="1"/>
    <col min="1846" max="2080" width="11.42578125" style="40"/>
    <col min="2081" max="2081" width="17.85546875" style="40" customWidth="1"/>
    <col min="2082" max="2082" width="40.42578125" style="40" customWidth="1"/>
    <col min="2083" max="2084" width="27.7109375" style="40" customWidth="1"/>
    <col min="2085" max="2085" width="31.28515625" style="40" customWidth="1"/>
    <col min="2086" max="2086" width="38.85546875" style="40" customWidth="1"/>
    <col min="2087" max="2087" width="27.7109375" style="40" customWidth="1"/>
    <col min="2088" max="2088" width="22.85546875" style="40" customWidth="1"/>
    <col min="2089" max="2098" width="27.7109375" style="40" customWidth="1"/>
    <col min="2099" max="2099" width="11.42578125" style="40"/>
    <col min="2100" max="2100" width="27.7109375" style="40" customWidth="1"/>
    <col min="2101" max="2101" width="20" style="40" bestFit="1" customWidth="1"/>
    <col min="2102" max="2336" width="11.42578125" style="40"/>
    <col min="2337" max="2337" width="17.85546875" style="40" customWidth="1"/>
    <col min="2338" max="2338" width="40.42578125" style="40" customWidth="1"/>
    <col min="2339" max="2340" width="27.7109375" style="40" customWidth="1"/>
    <col min="2341" max="2341" width="31.28515625" style="40" customWidth="1"/>
    <col min="2342" max="2342" width="38.85546875" style="40" customWidth="1"/>
    <col min="2343" max="2343" width="27.7109375" style="40" customWidth="1"/>
    <col min="2344" max="2344" width="22.85546875" style="40" customWidth="1"/>
    <col min="2345" max="2354" width="27.7109375" style="40" customWidth="1"/>
    <col min="2355" max="2355" width="11.42578125" style="40"/>
    <col min="2356" max="2356" width="27.7109375" style="40" customWidth="1"/>
    <col min="2357" max="2357" width="20" style="40" bestFit="1" customWidth="1"/>
    <col min="2358" max="2592" width="11.42578125" style="40"/>
    <col min="2593" max="2593" width="17.85546875" style="40" customWidth="1"/>
    <col min="2594" max="2594" width="40.42578125" style="40" customWidth="1"/>
    <col min="2595" max="2596" width="27.7109375" style="40" customWidth="1"/>
    <col min="2597" max="2597" width="31.28515625" style="40" customWidth="1"/>
    <col min="2598" max="2598" width="38.85546875" style="40" customWidth="1"/>
    <col min="2599" max="2599" width="27.7109375" style="40" customWidth="1"/>
    <col min="2600" max="2600" width="22.85546875" style="40" customWidth="1"/>
    <col min="2601" max="2610" width="27.7109375" style="40" customWidth="1"/>
    <col min="2611" max="2611" width="11.42578125" style="40"/>
    <col min="2612" max="2612" width="27.7109375" style="40" customWidth="1"/>
    <col min="2613" max="2613" width="20" style="40" bestFit="1" customWidth="1"/>
    <col min="2614" max="2848" width="11.42578125" style="40"/>
    <col min="2849" max="2849" width="17.85546875" style="40" customWidth="1"/>
    <col min="2850" max="2850" width="40.42578125" style="40" customWidth="1"/>
    <col min="2851" max="2852" width="27.7109375" style="40" customWidth="1"/>
    <col min="2853" max="2853" width="31.28515625" style="40" customWidth="1"/>
    <col min="2854" max="2854" width="38.85546875" style="40" customWidth="1"/>
    <col min="2855" max="2855" width="27.7109375" style="40" customWidth="1"/>
    <col min="2856" max="2856" width="22.85546875" style="40" customWidth="1"/>
    <col min="2857" max="2866" width="27.7109375" style="40" customWidth="1"/>
    <col min="2867" max="2867" width="11.42578125" style="40"/>
    <col min="2868" max="2868" width="27.7109375" style="40" customWidth="1"/>
    <col min="2869" max="2869" width="20" style="40" bestFit="1" customWidth="1"/>
    <col min="2870" max="3104" width="11.42578125" style="40"/>
    <col min="3105" max="3105" width="17.85546875" style="40" customWidth="1"/>
    <col min="3106" max="3106" width="40.42578125" style="40" customWidth="1"/>
    <col min="3107" max="3108" width="27.7109375" style="40" customWidth="1"/>
    <col min="3109" max="3109" width="31.28515625" style="40" customWidth="1"/>
    <col min="3110" max="3110" width="38.85546875" style="40" customWidth="1"/>
    <col min="3111" max="3111" width="27.7109375" style="40" customWidth="1"/>
    <col min="3112" max="3112" width="22.85546875" style="40" customWidth="1"/>
    <col min="3113" max="3122" width="27.7109375" style="40" customWidth="1"/>
    <col min="3123" max="3123" width="11.42578125" style="40"/>
    <col min="3124" max="3124" width="27.7109375" style="40" customWidth="1"/>
    <col min="3125" max="3125" width="20" style="40" bestFit="1" customWidth="1"/>
    <col min="3126" max="3360" width="11.42578125" style="40"/>
    <col min="3361" max="3361" width="17.85546875" style="40" customWidth="1"/>
    <col min="3362" max="3362" width="40.42578125" style="40" customWidth="1"/>
    <col min="3363" max="3364" width="27.7109375" style="40" customWidth="1"/>
    <col min="3365" max="3365" width="31.28515625" style="40" customWidth="1"/>
    <col min="3366" max="3366" width="38.85546875" style="40" customWidth="1"/>
    <col min="3367" max="3367" width="27.7109375" style="40" customWidth="1"/>
    <col min="3368" max="3368" width="22.85546875" style="40" customWidth="1"/>
    <col min="3369" max="3378" width="27.7109375" style="40" customWidth="1"/>
    <col min="3379" max="3379" width="11.42578125" style="40"/>
    <col min="3380" max="3380" width="27.7109375" style="40" customWidth="1"/>
    <col min="3381" max="3381" width="20" style="40" bestFit="1" customWidth="1"/>
    <col min="3382" max="3616" width="11.42578125" style="40"/>
    <col min="3617" max="3617" width="17.85546875" style="40" customWidth="1"/>
    <col min="3618" max="3618" width="40.42578125" style="40" customWidth="1"/>
    <col min="3619" max="3620" width="27.7109375" style="40" customWidth="1"/>
    <col min="3621" max="3621" width="31.28515625" style="40" customWidth="1"/>
    <col min="3622" max="3622" width="38.85546875" style="40" customWidth="1"/>
    <col min="3623" max="3623" width="27.7109375" style="40" customWidth="1"/>
    <col min="3624" max="3624" width="22.85546875" style="40" customWidth="1"/>
    <col min="3625" max="3634" width="27.7109375" style="40" customWidth="1"/>
    <col min="3635" max="3635" width="11.42578125" style="40"/>
    <col min="3636" max="3636" width="27.7109375" style="40" customWidth="1"/>
    <col min="3637" max="3637" width="20" style="40" bestFit="1" customWidth="1"/>
    <col min="3638" max="3872" width="11.42578125" style="40"/>
    <col min="3873" max="3873" width="17.85546875" style="40" customWidth="1"/>
    <col min="3874" max="3874" width="40.42578125" style="40" customWidth="1"/>
    <col min="3875" max="3876" width="27.7109375" style="40" customWidth="1"/>
    <col min="3877" max="3877" width="31.28515625" style="40" customWidth="1"/>
    <col min="3878" max="3878" width="38.85546875" style="40" customWidth="1"/>
    <col min="3879" max="3879" width="27.7109375" style="40" customWidth="1"/>
    <col min="3880" max="3880" width="22.85546875" style="40" customWidth="1"/>
    <col min="3881" max="3890" width="27.7109375" style="40" customWidth="1"/>
    <col min="3891" max="3891" width="11.42578125" style="40"/>
    <col min="3892" max="3892" width="27.7109375" style="40" customWidth="1"/>
    <col min="3893" max="3893" width="20" style="40" bestFit="1" customWidth="1"/>
    <col min="3894" max="4128" width="11.42578125" style="40"/>
    <col min="4129" max="4129" width="17.85546875" style="40" customWidth="1"/>
    <col min="4130" max="4130" width="40.42578125" style="40" customWidth="1"/>
    <col min="4131" max="4132" width="27.7109375" style="40" customWidth="1"/>
    <col min="4133" max="4133" width="31.28515625" style="40" customWidth="1"/>
    <col min="4134" max="4134" width="38.85546875" style="40" customWidth="1"/>
    <col min="4135" max="4135" width="27.7109375" style="40" customWidth="1"/>
    <col min="4136" max="4136" width="22.85546875" style="40" customWidth="1"/>
    <col min="4137" max="4146" width="27.7109375" style="40" customWidth="1"/>
    <col min="4147" max="4147" width="11.42578125" style="40"/>
    <col min="4148" max="4148" width="27.7109375" style="40" customWidth="1"/>
    <col min="4149" max="4149" width="20" style="40" bestFit="1" customWidth="1"/>
    <col min="4150" max="4384" width="11.42578125" style="40"/>
    <col min="4385" max="4385" width="17.85546875" style="40" customWidth="1"/>
    <col min="4386" max="4386" width="40.42578125" style="40" customWidth="1"/>
    <col min="4387" max="4388" width="27.7109375" style="40" customWidth="1"/>
    <col min="4389" max="4389" width="31.28515625" style="40" customWidth="1"/>
    <col min="4390" max="4390" width="38.85546875" style="40" customWidth="1"/>
    <col min="4391" max="4391" width="27.7109375" style="40" customWidth="1"/>
    <col min="4392" max="4392" width="22.85546875" style="40" customWidth="1"/>
    <col min="4393" max="4402" width="27.7109375" style="40" customWidth="1"/>
    <col min="4403" max="4403" width="11.42578125" style="40"/>
    <col min="4404" max="4404" width="27.7109375" style="40" customWidth="1"/>
    <col min="4405" max="4405" width="20" style="40" bestFit="1" customWidth="1"/>
    <col min="4406" max="4640" width="11.42578125" style="40"/>
    <col min="4641" max="4641" width="17.85546875" style="40" customWidth="1"/>
    <col min="4642" max="4642" width="40.42578125" style="40" customWidth="1"/>
    <col min="4643" max="4644" width="27.7109375" style="40" customWidth="1"/>
    <col min="4645" max="4645" width="31.28515625" style="40" customWidth="1"/>
    <col min="4646" max="4646" width="38.85546875" style="40" customWidth="1"/>
    <col min="4647" max="4647" width="27.7109375" style="40" customWidth="1"/>
    <col min="4648" max="4648" width="22.85546875" style="40" customWidth="1"/>
    <col min="4649" max="4658" width="27.7109375" style="40" customWidth="1"/>
    <col min="4659" max="4659" width="11.42578125" style="40"/>
    <col min="4660" max="4660" width="27.7109375" style="40" customWidth="1"/>
    <col min="4661" max="4661" width="20" style="40" bestFit="1" customWidth="1"/>
    <col min="4662" max="4896" width="11.42578125" style="40"/>
    <col min="4897" max="4897" width="17.85546875" style="40" customWidth="1"/>
    <col min="4898" max="4898" width="40.42578125" style="40" customWidth="1"/>
    <col min="4899" max="4900" width="27.7109375" style="40" customWidth="1"/>
    <col min="4901" max="4901" width="31.28515625" style="40" customWidth="1"/>
    <col min="4902" max="4902" width="38.85546875" style="40" customWidth="1"/>
    <col min="4903" max="4903" width="27.7109375" style="40" customWidth="1"/>
    <col min="4904" max="4904" width="22.85546875" style="40" customWidth="1"/>
    <col min="4905" max="4914" width="27.7109375" style="40" customWidth="1"/>
    <col min="4915" max="4915" width="11.42578125" style="40"/>
    <col min="4916" max="4916" width="27.7109375" style="40" customWidth="1"/>
    <col min="4917" max="4917" width="20" style="40" bestFit="1" customWidth="1"/>
    <col min="4918" max="5152" width="11.42578125" style="40"/>
    <col min="5153" max="5153" width="17.85546875" style="40" customWidth="1"/>
    <col min="5154" max="5154" width="40.42578125" style="40" customWidth="1"/>
    <col min="5155" max="5156" width="27.7109375" style="40" customWidth="1"/>
    <col min="5157" max="5157" width="31.28515625" style="40" customWidth="1"/>
    <col min="5158" max="5158" width="38.85546875" style="40" customWidth="1"/>
    <col min="5159" max="5159" width="27.7109375" style="40" customWidth="1"/>
    <col min="5160" max="5160" width="22.85546875" style="40" customWidth="1"/>
    <col min="5161" max="5170" width="27.7109375" style="40" customWidth="1"/>
    <col min="5171" max="5171" width="11.42578125" style="40"/>
    <col min="5172" max="5172" width="27.7109375" style="40" customWidth="1"/>
    <col min="5173" max="5173" width="20" style="40" bestFit="1" customWidth="1"/>
    <col min="5174" max="5408" width="11.42578125" style="40"/>
    <col min="5409" max="5409" width="17.85546875" style="40" customWidth="1"/>
    <col min="5410" max="5410" width="40.42578125" style="40" customWidth="1"/>
    <col min="5411" max="5412" width="27.7109375" style="40" customWidth="1"/>
    <col min="5413" max="5413" width="31.28515625" style="40" customWidth="1"/>
    <col min="5414" max="5414" width="38.85546875" style="40" customWidth="1"/>
    <col min="5415" max="5415" width="27.7109375" style="40" customWidth="1"/>
    <col min="5416" max="5416" width="22.85546875" style="40" customWidth="1"/>
    <col min="5417" max="5426" width="27.7109375" style="40" customWidth="1"/>
    <col min="5427" max="5427" width="11.42578125" style="40"/>
    <col min="5428" max="5428" width="27.7109375" style="40" customWidth="1"/>
    <col min="5429" max="5429" width="20" style="40" bestFit="1" customWidth="1"/>
    <col min="5430" max="5664" width="11.42578125" style="40"/>
    <col min="5665" max="5665" width="17.85546875" style="40" customWidth="1"/>
    <col min="5666" max="5666" width="40.42578125" style="40" customWidth="1"/>
    <col min="5667" max="5668" width="27.7109375" style="40" customWidth="1"/>
    <col min="5669" max="5669" width="31.28515625" style="40" customWidth="1"/>
    <col min="5670" max="5670" width="38.85546875" style="40" customWidth="1"/>
    <col min="5671" max="5671" width="27.7109375" style="40" customWidth="1"/>
    <col min="5672" max="5672" width="22.85546875" style="40" customWidth="1"/>
    <col min="5673" max="5682" width="27.7109375" style="40" customWidth="1"/>
    <col min="5683" max="5683" width="11.42578125" style="40"/>
    <col min="5684" max="5684" width="27.7109375" style="40" customWidth="1"/>
    <col min="5685" max="5685" width="20" style="40" bestFit="1" customWidth="1"/>
    <col min="5686" max="5920" width="11.42578125" style="40"/>
    <col min="5921" max="5921" width="17.85546875" style="40" customWidth="1"/>
    <col min="5922" max="5922" width="40.42578125" style="40" customWidth="1"/>
    <col min="5923" max="5924" width="27.7109375" style="40" customWidth="1"/>
    <col min="5925" max="5925" width="31.28515625" style="40" customWidth="1"/>
    <col min="5926" max="5926" width="38.85546875" style="40" customWidth="1"/>
    <col min="5927" max="5927" width="27.7109375" style="40" customWidth="1"/>
    <col min="5928" max="5928" width="22.85546875" style="40" customWidth="1"/>
    <col min="5929" max="5938" width="27.7109375" style="40" customWidth="1"/>
    <col min="5939" max="5939" width="11.42578125" style="40"/>
    <col min="5940" max="5940" width="27.7109375" style="40" customWidth="1"/>
    <col min="5941" max="5941" width="20" style="40" bestFit="1" customWidth="1"/>
    <col min="5942" max="6176" width="11.42578125" style="40"/>
    <col min="6177" max="6177" width="17.85546875" style="40" customWidth="1"/>
    <col min="6178" max="6178" width="40.42578125" style="40" customWidth="1"/>
    <col min="6179" max="6180" width="27.7109375" style="40" customWidth="1"/>
    <col min="6181" max="6181" width="31.28515625" style="40" customWidth="1"/>
    <col min="6182" max="6182" width="38.85546875" style="40" customWidth="1"/>
    <col min="6183" max="6183" width="27.7109375" style="40" customWidth="1"/>
    <col min="6184" max="6184" width="22.85546875" style="40" customWidth="1"/>
    <col min="6185" max="6194" width="27.7109375" style="40" customWidth="1"/>
    <col min="6195" max="6195" width="11.42578125" style="40"/>
    <col min="6196" max="6196" width="27.7109375" style="40" customWidth="1"/>
    <col min="6197" max="6197" width="20" style="40" bestFit="1" customWidth="1"/>
    <col min="6198" max="6432" width="11.42578125" style="40"/>
    <col min="6433" max="6433" width="17.85546875" style="40" customWidth="1"/>
    <col min="6434" max="6434" width="40.42578125" style="40" customWidth="1"/>
    <col min="6435" max="6436" width="27.7109375" style="40" customWidth="1"/>
    <col min="6437" max="6437" width="31.28515625" style="40" customWidth="1"/>
    <col min="6438" max="6438" width="38.85546875" style="40" customWidth="1"/>
    <col min="6439" max="6439" width="27.7109375" style="40" customWidth="1"/>
    <col min="6440" max="6440" width="22.85546875" style="40" customWidth="1"/>
    <col min="6441" max="6450" width="27.7109375" style="40" customWidth="1"/>
    <col min="6451" max="6451" width="11.42578125" style="40"/>
    <col min="6452" max="6452" width="27.7109375" style="40" customWidth="1"/>
    <col min="6453" max="6453" width="20" style="40" bestFit="1" customWidth="1"/>
    <col min="6454" max="6688" width="11.42578125" style="40"/>
    <col min="6689" max="6689" width="17.85546875" style="40" customWidth="1"/>
    <col min="6690" max="6690" width="40.42578125" style="40" customWidth="1"/>
    <col min="6691" max="6692" width="27.7109375" style="40" customWidth="1"/>
    <col min="6693" max="6693" width="31.28515625" style="40" customWidth="1"/>
    <col min="6694" max="6694" width="38.85546875" style="40" customWidth="1"/>
    <col min="6695" max="6695" width="27.7109375" style="40" customWidth="1"/>
    <col min="6696" max="6696" width="22.85546875" style="40" customWidth="1"/>
    <col min="6697" max="6706" width="27.7109375" style="40" customWidth="1"/>
    <col min="6707" max="6707" width="11.42578125" style="40"/>
    <col min="6708" max="6708" width="27.7109375" style="40" customWidth="1"/>
    <col min="6709" max="6709" width="20" style="40" bestFit="1" customWidth="1"/>
    <col min="6710" max="6944" width="11.42578125" style="40"/>
    <col min="6945" max="6945" width="17.85546875" style="40" customWidth="1"/>
    <col min="6946" max="6946" width="40.42578125" style="40" customWidth="1"/>
    <col min="6947" max="6948" width="27.7109375" style="40" customWidth="1"/>
    <col min="6949" max="6949" width="31.28515625" style="40" customWidth="1"/>
    <col min="6950" max="6950" width="38.85546875" style="40" customWidth="1"/>
    <col min="6951" max="6951" width="27.7109375" style="40" customWidth="1"/>
    <col min="6952" max="6952" width="22.85546875" style="40" customWidth="1"/>
    <col min="6953" max="6962" width="27.7109375" style="40" customWidth="1"/>
    <col min="6963" max="6963" width="11.42578125" style="40"/>
    <col min="6964" max="6964" width="27.7109375" style="40" customWidth="1"/>
    <col min="6965" max="6965" width="20" style="40" bestFit="1" customWidth="1"/>
    <col min="6966" max="7200" width="11.42578125" style="40"/>
    <col min="7201" max="7201" width="17.85546875" style="40" customWidth="1"/>
    <col min="7202" max="7202" width="40.42578125" style="40" customWidth="1"/>
    <col min="7203" max="7204" width="27.7109375" style="40" customWidth="1"/>
    <col min="7205" max="7205" width="31.28515625" style="40" customWidth="1"/>
    <col min="7206" max="7206" width="38.85546875" style="40" customWidth="1"/>
    <col min="7207" max="7207" width="27.7109375" style="40" customWidth="1"/>
    <col min="7208" max="7208" width="22.85546875" style="40" customWidth="1"/>
    <col min="7209" max="7218" width="27.7109375" style="40" customWidth="1"/>
    <col min="7219" max="7219" width="11.42578125" style="40"/>
    <col min="7220" max="7220" width="27.7109375" style="40" customWidth="1"/>
    <col min="7221" max="7221" width="20" style="40" bestFit="1" customWidth="1"/>
    <col min="7222" max="7456" width="11.42578125" style="40"/>
    <col min="7457" max="7457" width="17.85546875" style="40" customWidth="1"/>
    <col min="7458" max="7458" width="40.42578125" style="40" customWidth="1"/>
    <col min="7459" max="7460" width="27.7109375" style="40" customWidth="1"/>
    <col min="7461" max="7461" width="31.28515625" style="40" customWidth="1"/>
    <col min="7462" max="7462" width="38.85546875" style="40" customWidth="1"/>
    <col min="7463" max="7463" width="27.7109375" style="40" customWidth="1"/>
    <col min="7464" max="7464" width="22.85546875" style="40" customWidth="1"/>
    <col min="7465" max="7474" width="27.7109375" style="40" customWidth="1"/>
    <col min="7475" max="7475" width="11.42578125" style="40"/>
    <col min="7476" max="7476" width="27.7109375" style="40" customWidth="1"/>
    <col min="7477" max="7477" width="20" style="40" bestFit="1" customWidth="1"/>
    <col min="7478" max="7712" width="11.42578125" style="40"/>
    <col min="7713" max="7713" width="17.85546875" style="40" customWidth="1"/>
    <col min="7714" max="7714" width="40.42578125" style="40" customWidth="1"/>
    <col min="7715" max="7716" width="27.7109375" style="40" customWidth="1"/>
    <col min="7717" max="7717" width="31.28515625" style="40" customWidth="1"/>
    <col min="7718" max="7718" width="38.85546875" style="40" customWidth="1"/>
    <col min="7719" max="7719" width="27.7109375" style="40" customWidth="1"/>
    <col min="7720" max="7720" width="22.85546875" style="40" customWidth="1"/>
    <col min="7721" max="7730" width="27.7109375" style="40" customWidth="1"/>
    <col min="7731" max="7731" width="11.42578125" style="40"/>
    <col min="7732" max="7732" width="27.7109375" style="40" customWidth="1"/>
    <col min="7733" max="7733" width="20" style="40" bestFit="1" customWidth="1"/>
    <col min="7734" max="7968" width="11.42578125" style="40"/>
    <col min="7969" max="7969" width="17.85546875" style="40" customWidth="1"/>
    <col min="7970" max="7970" width="40.42578125" style="40" customWidth="1"/>
    <col min="7971" max="7972" width="27.7109375" style="40" customWidth="1"/>
    <col min="7973" max="7973" width="31.28515625" style="40" customWidth="1"/>
    <col min="7974" max="7974" width="38.85546875" style="40" customWidth="1"/>
    <col min="7975" max="7975" width="27.7109375" style="40" customWidth="1"/>
    <col min="7976" max="7976" width="22.85546875" style="40" customWidth="1"/>
    <col min="7977" max="7986" width="27.7109375" style="40" customWidth="1"/>
    <col min="7987" max="7987" width="11.42578125" style="40"/>
    <col min="7988" max="7988" width="27.7109375" style="40" customWidth="1"/>
    <col min="7989" max="7989" width="20" style="40" bestFit="1" customWidth="1"/>
    <col min="7990" max="8224" width="11.42578125" style="40"/>
    <col min="8225" max="8225" width="17.85546875" style="40" customWidth="1"/>
    <col min="8226" max="8226" width="40.42578125" style="40" customWidth="1"/>
    <col min="8227" max="8228" width="27.7109375" style="40" customWidth="1"/>
    <col min="8229" max="8229" width="31.28515625" style="40" customWidth="1"/>
    <col min="8230" max="8230" width="38.85546875" style="40" customWidth="1"/>
    <col min="8231" max="8231" width="27.7109375" style="40" customWidth="1"/>
    <col min="8232" max="8232" width="22.85546875" style="40" customWidth="1"/>
    <col min="8233" max="8242" width="27.7109375" style="40" customWidth="1"/>
    <col min="8243" max="8243" width="11.42578125" style="40"/>
    <col min="8244" max="8244" width="27.7109375" style="40" customWidth="1"/>
    <col min="8245" max="8245" width="20" style="40" bestFit="1" customWidth="1"/>
    <col min="8246" max="8480" width="11.42578125" style="40"/>
    <col min="8481" max="8481" width="17.85546875" style="40" customWidth="1"/>
    <col min="8482" max="8482" width="40.42578125" style="40" customWidth="1"/>
    <col min="8483" max="8484" width="27.7109375" style="40" customWidth="1"/>
    <col min="8485" max="8485" width="31.28515625" style="40" customWidth="1"/>
    <col min="8486" max="8486" width="38.85546875" style="40" customWidth="1"/>
    <col min="8487" max="8487" width="27.7109375" style="40" customWidth="1"/>
    <col min="8488" max="8488" width="22.85546875" style="40" customWidth="1"/>
    <col min="8489" max="8498" width="27.7109375" style="40" customWidth="1"/>
    <col min="8499" max="8499" width="11.42578125" style="40"/>
    <col min="8500" max="8500" width="27.7109375" style="40" customWidth="1"/>
    <col min="8501" max="8501" width="20" style="40" bestFit="1" customWidth="1"/>
    <col min="8502" max="8736" width="11.42578125" style="40"/>
    <col min="8737" max="8737" width="17.85546875" style="40" customWidth="1"/>
    <col min="8738" max="8738" width="40.42578125" style="40" customWidth="1"/>
    <col min="8739" max="8740" width="27.7109375" style="40" customWidth="1"/>
    <col min="8741" max="8741" width="31.28515625" style="40" customWidth="1"/>
    <col min="8742" max="8742" width="38.85546875" style="40" customWidth="1"/>
    <col min="8743" max="8743" width="27.7109375" style="40" customWidth="1"/>
    <col min="8744" max="8744" width="22.85546875" style="40" customWidth="1"/>
    <col min="8745" max="8754" width="27.7109375" style="40" customWidth="1"/>
    <col min="8755" max="8755" width="11.42578125" style="40"/>
    <col min="8756" max="8756" width="27.7109375" style="40" customWidth="1"/>
    <col min="8757" max="8757" width="20" style="40" bestFit="1" customWidth="1"/>
    <col min="8758" max="8992" width="11.42578125" style="40"/>
    <col min="8993" max="8993" width="17.85546875" style="40" customWidth="1"/>
    <col min="8994" max="8994" width="40.42578125" style="40" customWidth="1"/>
    <col min="8995" max="8996" width="27.7109375" style="40" customWidth="1"/>
    <col min="8997" max="8997" width="31.28515625" style="40" customWidth="1"/>
    <col min="8998" max="8998" width="38.85546875" style="40" customWidth="1"/>
    <col min="8999" max="8999" width="27.7109375" style="40" customWidth="1"/>
    <col min="9000" max="9000" width="22.85546875" style="40" customWidth="1"/>
    <col min="9001" max="9010" width="27.7109375" style="40" customWidth="1"/>
    <col min="9011" max="9011" width="11.42578125" style="40"/>
    <col min="9012" max="9012" width="27.7109375" style="40" customWidth="1"/>
    <col min="9013" max="9013" width="20" style="40" bestFit="1" customWidth="1"/>
    <col min="9014" max="9248" width="11.42578125" style="40"/>
    <col min="9249" max="9249" width="17.85546875" style="40" customWidth="1"/>
    <col min="9250" max="9250" width="40.42578125" style="40" customWidth="1"/>
    <col min="9251" max="9252" width="27.7109375" style="40" customWidth="1"/>
    <col min="9253" max="9253" width="31.28515625" style="40" customWidth="1"/>
    <col min="9254" max="9254" width="38.85546875" style="40" customWidth="1"/>
    <col min="9255" max="9255" width="27.7109375" style="40" customWidth="1"/>
    <col min="9256" max="9256" width="22.85546875" style="40" customWidth="1"/>
    <col min="9257" max="9266" width="27.7109375" style="40" customWidth="1"/>
    <col min="9267" max="9267" width="11.42578125" style="40"/>
    <col min="9268" max="9268" width="27.7109375" style="40" customWidth="1"/>
    <col min="9269" max="9269" width="20" style="40" bestFit="1" customWidth="1"/>
    <col min="9270" max="9504" width="11.42578125" style="40"/>
    <col min="9505" max="9505" width="17.85546875" style="40" customWidth="1"/>
    <col min="9506" max="9506" width="40.42578125" style="40" customWidth="1"/>
    <col min="9507" max="9508" width="27.7109375" style="40" customWidth="1"/>
    <col min="9509" max="9509" width="31.28515625" style="40" customWidth="1"/>
    <col min="9510" max="9510" width="38.85546875" style="40" customWidth="1"/>
    <col min="9511" max="9511" width="27.7109375" style="40" customWidth="1"/>
    <col min="9512" max="9512" width="22.85546875" style="40" customWidth="1"/>
    <col min="9513" max="9522" width="27.7109375" style="40" customWidth="1"/>
    <col min="9523" max="9523" width="11.42578125" style="40"/>
    <col min="9524" max="9524" width="27.7109375" style="40" customWidth="1"/>
    <col min="9525" max="9525" width="20" style="40" bestFit="1" customWidth="1"/>
    <col min="9526" max="9760" width="11.42578125" style="40"/>
    <col min="9761" max="9761" width="17.85546875" style="40" customWidth="1"/>
    <col min="9762" max="9762" width="40.42578125" style="40" customWidth="1"/>
    <col min="9763" max="9764" width="27.7109375" style="40" customWidth="1"/>
    <col min="9765" max="9765" width="31.28515625" style="40" customWidth="1"/>
    <col min="9766" max="9766" width="38.85546875" style="40" customWidth="1"/>
    <col min="9767" max="9767" width="27.7109375" style="40" customWidth="1"/>
    <col min="9768" max="9768" width="22.85546875" style="40" customWidth="1"/>
    <col min="9769" max="9778" width="27.7109375" style="40" customWidth="1"/>
    <col min="9779" max="9779" width="11.42578125" style="40"/>
    <col min="9780" max="9780" width="27.7109375" style="40" customWidth="1"/>
    <col min="9781" max="9781" width="20" style="40" bestFit="1" customWidth="1"/>
    <col min="9782" max="10016" width="11.42578125" style="40"/>
    <col min="10017" max="10017" width="17.85546875" style="40" customWidth="1"/>
    <col min="10018" max="10018" width="40.42578125" style="40" customWidth="1"/>
    <col min="10019" max="10020" width="27.7109375" style="40" customWidth="1"/>
    <col min="10021" max="10021" width="31.28515625" style="40" customWidth="1"/>
    <col min="10022" max="10022" width="38.85546875" style="40" customWidth="1"/>
    <col min="10023" max="10023" width="27.7109375" style="40" customWidth="1"/>
    <col min="10024" max="10024" width="22.85546875" style="40" customWidth="1"/>
    <col min="10025" max="10034" width="27.7109375" style="40" customWidth="1"/>
    <col min="10035" max="10035" width="11.42578125" style="40"/>
    <col min="10036" max="10036" width="27.7109375" style="40" customWidth="1"/>
    <col min="10037" max="10037" width="20" style="40" bestFit="1" customWidth="1"/>
    <col min="10038" max="10272" width="11.42578125" style="40"/>
    <col min="10273" max="10273" width="17.85546875" style="40" customWidth="1"/>
    <col min="10274" max="10274" width="40.42578125" style="40" customWidth="1"/>
    <col min="10275" max="10276" width="27.7109375" style="40" customWidth="1"/>
    <col min="10277" max="10277" width="31.28515625" style="40" customWidth="1"/>
    <col min="10278" max="10278" width="38.85546875" style="40" customWidth="1"/>
    <col min="10279" max="10279" width="27.7109375" style="40" customWidth="1"/>
    <col min="10280" max="10280" width="22.85546875" style="40" customWidth="1"/>
    <col min="10281" max="10290" width="27.7109375" style="40" customWidth="1"/>
    <col min="10291" max="10291" width="11.42578125" style="40"/>
    <col min="10292" max="10292" width="27.7109375" style="40" customWidth="1"/>
    <col min="10293" max="10293" width="20" style="40" bestFit="1" customWidth="1"/>
    <col min="10294" max="10528" width="11.42578125" style="40"/>
    <col min="10529" max="10529" width="17.85546875" style="40" customWidth="1"/>
    <col min="10530" max="10530" width="40.42578125" style="40" customWidth="1"/>
    <col min="10531" max="10532" width="27.7109375" style="40" customWidth="1"/>
    <col min="10533" max="10533" width="31.28515625" style="40" customWidth="1"/>
    <col min="10534" max="10534" width="38.85546875" style="40" customWidth="1"/>
    <col min="10535" max="10535" width="27.7109375" style="40" customWidth="1"/>
    <col min="10536" max="10536" width="22.85546875" style="40" customWidth="1"/>
    <col min="10537" max="10546" width="27.7109375" style="40" customWidth="1"/>
    <col min="10547" max="10547" width="11.42578125" style="40"/>
    <col min="10548" max="10548" width="27.7109375" style="40" customWidth="1"/>
    <col min="10549" max="10549" width="20" style="40" bestFit="1" customWidth="1"/>
    <col min="10550" max="10784" width="11.42578125" style="40"/>
    <col min="10785" max="10785" width="17.85546875" style="40" customWidth="1"/>
    <col min="10786" max="10786" width="40.42578125" style="40" customWidth="1"/>
    <col min="10787" max="10788" width="27.7109375" style="40" customWidth="1"/>
    <col min="10789" max="10789" width="31.28515625" style="40" customWidth="1"/>
    <col min="10790" max="10790" width="38.85546875" style="40" customWidth="1"/>
    <col min="10791" max="10791" width="27.7109375" style="40" customWidth="1"/>
    <col min="10792" max="10792" width="22.85546875" style="40" customWidth="1"/>
    <col min="10793" max="10802" width="27.7109375" style="40" customWidth="1"/>
    <col min="10803" max="10803" width="11.42578125" style="40"/>
    <col min="10804" max="10804" width="27.7109375" style="40" customWidth="1"/>
    <col min="10805" max="10805" width="20" style="40" bestFit="1" customWidth="1"/>
    <col min="10806" max="11040" width="11.42578125" style="40"/>
    <col min="11041" max="11041" width="17.85546875" style="40" customWidth="1"/>
    <col min="11042" max="11042" width="40.42578125" style="40" customWidth="1"/>
    <col min="11043" max="11044" width="27.7109375" style="40" customWidth="1"/>
    <col min="11045" max="11045" width="31.28515625" style="40" customWidth="1"/>
    <col min="11046" max="11046" width="38.85546875" style="40" customWidth="1"/>
    <col min="11047" max="11047" width="27.7109375" style="40" customWidth="1"/>
    <col min="11048" max="11048" width="22.85546875" style="40" customWidth="1"/>
    <col min="11049" max="11058" width="27.7109375" style="40" customWidth="1"/>
    <col min="11059" max="11059" width="11.42578125" style="40"/>
    <col min="11060" max="11060" width="27.7109375" style="40" customWidth="1"/>
    <col min="11061" max="11061" width="20" style="40" bestFit="1" customWidth="1"/>
    <col min="11062" max="11296" width="11.42578125" style="40"/>
    <col min="11297" max="11297" width="17.85546875" style="40" customWidth="1"/>
    <col min="11298" max="11298" width="40.42578125" style="40" customWidth="1"/>
    <col min="11299" max="11300" width="27.7109375" style="40" customWidth="1"/>
    <col min="11301" max="11301" width="31.28515625" style="40" customWidth="1"/>
    <col min="11302" max="11302" width="38.85546875" style="40" customWidth="1"/>
    <col min="11303" max="11303" width="27.7109375" style="40" customWidth="1"/>
    <col min="11304" max="11304" width="22.85546875" style="40" customWidth="1"/>
    <col min="11305" max="11314" width="27.7109375" style="40" customWidth="1"/>
    <col min="11315" max="11315" width="11.42578125" style="40"/>
    <col min="11316" max="11316" width="27.7109375" style="40" customWidth="1"/>
    <col min="11317" max="11317" width="20" style="40" bestFit="1" customWidth="1"/>
    <col min="11318" max="11552" width="11.42578125" style="40"/>
    <col min="11553" max="11553" width="17.85546875" style="40" customWidth="1"/>
    <col min="11554" max="11554" width="40.42578125" style="40" customWidth="1"/>
    <col min="11555" max="11556" width="27.7109375" style="40" customWidth="1"/>
    <col min="11557" max="11557" width="31.28515625" style="40" customWidth="1"/>
    <col min="11558" max="11558" width="38.85546875" style="40" customWidth="1"/>
    <col min="11559" max="11559" width="27.7109375" style="40" customWidth="1"/>
    <col min="11560" max="11560" width="22.85546875" style="40" customWidth="1"/>
    <col min="11561" max="11570" width="27.7109375" style="40" customWidth="1"/>
    <col min="11571" max="11571" width="11.42578125" style="40"/>
    <col min="11572" max="11572" width="27.7109375" style="40" customWidth="1"/>
    <col min="11573" max="11573" width="20" style="40" bestFit="1" customWidth="1"/>
    <col min="11574" max="11808" width="11.42578125" style="40"/>
    <col min="11809" max="11809" width="17.85546875" style="40" customWidth="1"/>
    <col min="11810" max="11810" width="40.42578125" style="40" customWidth="1"/>
    <col min="11811" max="11812" width="27.7109375" style="40" customWidth="1"/>
    <col min="11813" max="11813" width="31.28515625" style="40" customWidth="1"/>
    <col min="11814" max="11814" width="38.85546875" style="40" customWidth="1"/>
    <col min="11815" max="11815" width="27.7109375" style="40" customWidth="1"/>
    <col min="11816" max="11816" width="22.85546875" style="40" customWidth="1"/>
    <col min="11817" max="11826" width="27.7109375" style="40" customWidth="1"/>
    <col min="11827" max="11827" width="11.42578125" style="40"/>
    <col min="11828" max="11828" width="27.7109375" style="40" customWidth="1"/>
    <col min="11829" max="11829" width="20" style="40" bestFit="1" customWidth="1"/>
    <col min="11830" max="12064" width="11.42578125" style="40"/>
    <col min="12065" max="12065" width="17.85546875" style="40" customWidth="1"/>
    <col min="12066" max="12066" width="40.42578125" style="40" customWidth="1"/>
    <col min="12067" max="12068" width="27.7109375" style="40" customWidth="1"/>
    <col min="12069" max="12069" width="31.28515625" style="40" customWidth="1"/>
    <col min="12070" max="12070" width="38.85546875" style="40" customWidth="1"/>
    <col min="12071" max="12071" width="27.7109375" style="40" customWidth="1"/>
    <col min="12072" max="12072" width="22.85546875" style="40" customWidth="1"/>
    <col min="12073" max="12082" width="27.7109375" style="40" customWidth="1"/>
    <col min="12083" max="12083" width="11.42578125" style="40"/>
    <col min="12084" max="12084" width="27.7109375" style="40" customWidth="1"/>
    <col min="12085" max="12085" width="20" style="40" bestFit="1" customWidth="1"/>
    <col min="12086" max="12320" width="11.42578125" style="40"/>
    <col min="12321" max="12321" width="17.85546875" style="40" customWidth="1"/>
    <col min="12322" max="12322" width="40.42578125" style="40" customWidth="1"/>
    <col min="12323" max="12324" width="27.7109375" style="40" customWidth="1"/>
    <col min="12325" max="12325" width="31.28515625" style="40" customWidth="1"/>
    <col min="12326" max="12326" width="38.85546875" style="40" customWidth="1"/>
    <col min="12327" max="12327" width="27.7109375" style="40" customWidth="1"/>
    <col min="12328" max="12328" width="22.85546875" style="40" customWidth="1"/>
    <col min="12329" max="12338" width="27.7109375" style="40" customWidth="1"/>
    <col min="12339" max="12339" width="11.42578125" style="40"/>
    <col min="12340" max="12340" width="27.7109375" style="40" customWidth="1"/>
    <col min="12341" max="12341" width="20" style="40" bestFit="1" customWidth="1"/>
    <col min="12342" max="12576" width="11.42578125" style="40"/>
    <col min="12577" max="12577" width="17.85546875" style="40" customWidth="1"/>
    <col min="12578" max="12578" width="40.42578125" style="40" customWidth="1"/>
    <col min="12579" max="12580" width="27.7109375" style="40" customWidth="1"/>
    <col min="12581" max="12581" width="31.28515625" style="40" customWidth="1"/>
    <col min="12582" max="12582" width="38.85546875" style="40" customWidth="1"/>
    <col min="12583" max="12583" width="27.7109375" style="40" customWidth="1"/>
    <col min="12584" max="12584" width="22.85546875" style="40" customWidth="1"/>
    <col min="12585" max="12594" width="27.7109375" style="40" customWidth="1"/>
    <col min="12595" max="12595" width="11.42578125" style="40"/>
    <col min="12596" max="12596" width="27.7109375" style="40" customWidth="1"/>
    <col min="12597" max="12597" width="20" style="40" bestFit="1" customWidth="1"/>
    <col min="12598" max="12832" width="11.42578125" style="40"/>
    <col min="12833" max="12833" width="17.85546875" style="40" customWidth="1"/>
    <col min="12834" max="12834" width="40.42578125" style="40" customWidth="1"/>
    <col min="12835" max="12836" width="27.7109375" style="40" customWidth="1"/>
    <col min="12837" max="12837" width="31.28515625" style="40" customWidth="1"/>
    <col min="12838" max="12838" width="38.85546875" style="40" customWidth="1"/>
    <col min="12839" max="12839" width="27.7109375" style="40" customWidth="1"/>
    <col min="12840" max="12840" width="22.85546875" style="40" customWidth="1"/>
    <col min="12841" max="12850" width="27.7109375" style="40" customWidth="1"/>
    <col min="12851" max="12851" width="11.42578125" style="40"/>
    <col min="12852" max="12852" width="27.7109375" style="40" customWidth="1"/>
    <col min="12853" max="12853" width="20" style="40" bestFit="1" customWidth="1"/>
    <col min="12854" max="13088" width="11.42578125" style="40"/>
    <col min="13089" max="13089" width="17.85546875" style="40" customWidth="1"/>
    <col min="13090" max="13090" width="40.42578125" style="40" customWidth="1"/>
    <col min="13091" max="13092" width="27.7109375" style="40" customWidth="1"/>
    <col min="13093" max="13093" width="31.28515625" style="40" customWidth="1"/>
    <col min="13094" max="13094" width="38.85546875" style="40" customWidth="1"/>
    <col min="13095" max="13095" width="27.7109375" style="40" customWidth="1"/>
    <col min="13096" max="13096" width="22.85546875" style="40" customWidth="1"/>
    <col min="13097" max="13106" width="27.7109375" style="40" customWidth="1"/>
    <col min="13107" max="13107" width="11.42578125" style="40"/>
    <col min="13108" max="13108" width="27.7109375" style="40" customWidth="1"/>
    <col min="13109" max="13109" width="20" style="40" bestFit="1" customWidth="1"/>
    <col min="13110" max="13344" width="11.42578125" style="40"/>
    <col min="13345" max="13345" width="17.85546875" style="40" customWidth="1"/>
    <col min="13346" max="13346" width="40.42578125" style="40" customWidth="1"/>
    <col min="13347" max="13348" width="27.7109375" style="40" customWidth="1"/>
    <col min="13349" max="13349" width="31.28515625" style="40" customWidth="1"/>
    <col min="13350" max="13350" width="38.85546875" style="40" customWidth="1"/>
    <col min="13351" max="13351" width="27.7109375" style="40" customWidth="1"/>
    <col min="13352" max="13352" width="22.85546875" style="40" customWidth="1"/>
    <col min="13353" max="13362" width="27.7109375" style="40" customWidth="1"/>
    <col min="13363" max="13363" width="11.42578125" style="40"/>
    <col min="13364" max="13364" width="27.7109375" style="40" customWidth="1"/>
    <col min="13365" max="13365" width="20" style="40" bestFit="1" customWidth="1"/>
    <col min="13366" max="13600" width="11.42578125" style="40"/>
    <col min="13601" max="13601" width="17.85546875" style="40" customWidth="1"/>
    <col min="13602" max="13602" width="40.42578125" style="40" customWidth="1"/>
    <col min="13603" max="13604" width="27.7109375" style="40" customWidth="1"/>
    <col min="13605" max="13605" width="31.28515625" style="40" customWidth="1"/>
    <col min="13606" max="13606" width="38.85546875" style="40" customWidth="1"/>
    <col min="13607" max="13607" width="27.7109375" style="40" customWidth="1"/>
    <col min="13608" max="13608" width="22.85546875" style="40" customWidth="1"/>
    <col min="13609" max="13618" width="27.7109375" style="40" customWidth="1"/>
    <col min="13619" max="13619" width="11.42578125" style="40"/>
    <col min="13620" max="13620" width="27.7109375" style="40" customWidth="1"/>
    <col min="13621" max="13621" width="20" style="40" bestFit="1" customWidth="1"/>
    <col min="13622" max="13856" width="11.42578125" style="40"/>
    <col min="13857" max="13857" width="17.85546875" style="40" customWidth="1"/>
    <col min="13858" max="13858" width="40.42578125" style="40" customWidth="1"/>
    <col min="13859" max="13860" width="27.7109375" style="40" customWidth="1"/>
    <col min="13861" max="13861" width="31.28515625" style="40" customWidth="1"/>
    <col min="13862" max="13862" width="38.85546875" style="40" customWidth="1"/>
    <col min="13863" max="13863" width="27.7109375" style="40" customWidth="1"/>
    <col min="13864" max="13864" width="22.85546875" style="40" customWidth="1"/>
    <col min="13865" max="13874" width="27.7109375" style="40" customWidth="1"/>
    <col min="13875" max="13875" width="11.42578125" style="40"/>
    <col min="13876" max="13876" width="27.7109375" style="40" customWidth="1"/>
    <col min="13877" max="13877" width="20" style="40" bestFit="1" customWidth="1"/>
    <col min="13878" max="14112" width="11.42578125" style="40"/>
    <col min="14113" max="14113" width="17.85546875" style="40" customWidth="1"/>
    <col min="14114" max="14114" width="40.42578125" style="40" customWidth="1"/>
    <col min="14115" max="14116" width="27.7109375" style="40" customWidth="1"/>
    <col min="14117" max="14117" width="31.28515625" style="40" customWidth="1"/>
    <col min="14118" max="14118" width="38.85546875" style="40" customWidth="1"/>
    <col min="14119" max="14119" width="27.7109375" style="40" customWidth="1"/>
    <col min="14120" max="14120" width="22.85546875" style="40" customWidth="1"/>
    <col min="14121" max="14130" width="27.7109375" style="40" customWidth="1"/>
    <col min="14131" max="14131" width="11.42578125" style="40"/>
    <col min="14132" max="14132" width="27.7109375" style="40" customWidth="1"/>
    <col min="14133" max="14133" width="20" style="40" bestFit="1" customWidth="1"/>
    <col min="14134" max="14368" width="11.42578125" style="40"/>
    <col min="14369" max="14369" width="17.85546875" style="40" customWidth="1"/>
    <col min="14370" max="14370" width="40.42578125" style="40" customWidth="1"/>
    <col min="14371" max="14372" width="27.7109375" style="40" customWidth="1"/>
    <col min="14373" max="14373" width="31.28515625" style="40" customWidth="1"/>
    <col min="14374" max="14374" width="38.85546875" style="40" customWidth="1"/>
    <col min="14375" max="14375" width="27.7109375" style="40" customWidth="1"/>
    <col min="14376" max="14376" width="22.85546875" style="40" customWidth="1"/>
    <col min="14377" max="14386" width="27.7109375" style="40" customWidth="1"/>
    <col min="14387" max="14387" width="11.42578125" style="40"/>
    <col min="14388" max="14388" width="27.7109375" style="40" customWidth="1"/>
    <col min="14389" max="14389" width="20" style="40" bestFit="1" customWidth="1"/>
    <col min="14390" max="14624" width="11.42578125" style="40"/>
    <col min="14625" max="14625" width="17.85546875" style="40" customWidth="1"/>
    <col min="14626" max="14626" width="40.42578125" style="40" customWidth="1"/>
    <col min="14627" max="14628" width="27.7109375" style="40" customWidth="1"/>
    <col min="14629" max="14629" width="31.28515625" style="40" customWidth="1"/>
    <col min="14630" max="14630" width="38.85546875" style="40" customWidth="1"/>
    <col min="14631" max="14631" width="27.7109375" style="40" customWidth="1"/>
    <col min="14632" max="14632" width="22.85546875" style="40" customWidth="1"/>
    <col min="14633" max="14642" width="27.7109375" style="40" customWidth="1"/>
    <col min="14643" max="14643" width="11.42578125" style="40"/>
    <col min="14644" max="14644" width="27.7109375" style="40" customWidth="1"/>
    <col min="14645" max="14645" width="20" style="40" bestFit="1" customWidth="1"/>
    <col min="14646" max="14880" width="11.42578125" style="40"/>
    <col min="14881" max="14881" width="17.85546875" style="40" customWidth="1"/>
    <col min="14882" max="14882" width="40.42578125" style="40" customWidth="1"/>
    <col min="14883" max="14884" width="27.7109375" style="40" customWidth="1"/>
    <col min="14885" max="14885" width="31.28515625" style="40" customWidth="1"/>
    <col min="14886" max="14886" width="38.85546875" style="40" customWidth="1"/>
    <col min="14887" max="14887" width="27.7109375" style="40" customWidth="1"/>
    <col min="14888" max="14888" width="22.85546875" style="40" customWidth="1"/>
    <col min="14889" max="14898" width="27.7109375" style="40" customWidth="1"/>
    <col min="14899" max="14899" width="11.42578125" style="40"/>
    <col min="14900" max="14900" width="27.7109375" style="40" customWidth="1"/>
    <col min="14901" max="14901" width="20" style="40" bestFit="1" customWidth="1"/>
    <col min="14902" max="15136" width="11.42578125" style="40"/>
    <col min="15137" max="15137" width="17.85546875" style="40" customWidth="1"/>
    <col min="15138" max="15138" width="40.42578125" style="40" customWidth="1"/>
    <col min="15139" max="15140" width="27.7109375" style="40" customWidth="1"/>
    <col min="15141" max="15141" width="31.28515625" style="40" customWidth="1"/>
    <col min="15142" max="15142" width="38.85546875" style="40" customWidth="1"/>
    <col min="15143" max="15143" width="27.7109375" style="40" customWidth="1"/>
    <col min="15144" max="15144" width="22.85546875" style="40" customWidth="1"/>
    <col min="15145" max="15154" width="27.7109375" style="40" customWidth="1"/>
    <col min="15155" max="15155" width="11.42578125" style="40"/>
    <col min="15156" max="15156" width="27.7109375" style="40" customWidth="1"/>
    <col min="15157" max="15157" width="20" style="40" bestFit="1" customWidth="1"/>
    <col min="15158" max="15392" width="11.42578125" style="40"/>
    <col min="15393" max="15393" width="17.85546875" style="40" customWidth="1"/>
    <col min="15394" max="15394" width="40.42578125" style="40" customWidth="1"/>
    <col min="15395" max="15396" width="27.7109375" style="40" customWidth="1"/>
    <col min="15397" max="15397" width="31.28515625" style="40" customWidth="1"/>
    <col min="15398" max="15398" width="38.85546875" style="40" customWidth="1"/>
    <col min="15399" max="15399" width="27.7109375" style="40" customWidth="1"/>
    <col min="15400" max="15400" width="22.85546875" style="40" customWidth="1"/>
    <col min="15401" max="15410" width="27.7109375" style="40" customWidth="1"/>
    <col min="15411" max="15411" width="11.42578125" style="40"/>
    <col min="15412" max="15412" width="27.7109375" style="40" customWidth="1"/>
    <col min="15413" max="15413" width="20" style="40" bestFit="1" customWidth="1"/>
    <col min="15414" max="15648" width="11.42578125" style="40"/>
    <col min="15649" max="15649" width="17.85546875" style="40" customWidth="1"/>
    <col min="15650" max="15650" width="40.42578125" style="40" customWidth="1"/>
    <col min="15651" max="15652" width="27.7109375" style="40" customWidth="1"/>
    <col min="15653" max="15653" width="31.28515625" style="40" customWidth="1"/>
    <col min="15654" max="15654" width="38.85546875" style="40" customWidth="1"/>
    <col min="15655" max="15655" width="27.7109375" style="40" customWidth="1"/>
    <col min="15656" max="15656" width="22.85546875" style="40" customWidth="1"/>
    <col min="15657" max="15666" width="27.7109375" style="40" customWidth="1"/>
    <col min="15667" max="15667" width="11.42578125" style="40"/>
    <col min="15668" max="15668" width="27.7109375" style="40" customWidth="1"/>
    <col min="15669" max="15669" width="20" style="40" bestFit="1" customWidth="1"/>
    <col min="15670" max="15904" width="11.42578125" style="40"/>
    <col min="15905" max="15905" width="17.85546875" style="40" customWidth="1"/>
    <col min="15906" max="15906" width="40.42578125" style="40" customWidth="1"/>
    <col min="15907" max="15908" width="27.7109375" style="40" customWidth="1"/>
    <col min="15909" max="15909" width="31.28515625" style="40" customWidth="1"/>
    <col min="15910" max="15910" width="38.85546875" style="40" customWidth="1"/>
    <col min="15911" max="15911" width="27.7109375" style="40" customWidth="1"/>
    <col min="15912" max="15912" width="22.85546875" style="40" customWidth="1"/>
    <col min="15913" max="15922" width="27.7109375" style="40" customWidth="1"/>
    <col min="15923" max="15923" width="11.42578125" style="40"/>
    <col min="15924" max="15924" width="27.7109375" style="40" customWidth="1"/>
    <col min="15925" max="15925" width="20" style="40" bestFit="1" customWidth="1"/>
    <col min="15926" max="16160" width="11.42578125" style="40"/>
    <col min="16161" max="16161" width="17.85546875" style="40" customWidth="1"/>
    <col min="16162" max="16162" width="40.42578125" style="40" customWidth="1"/>
    <col min="16163" max="16164" width="27.7109375" style="40" customWidth="1"/>
    <col min="16165" max="16165" width="31.28515625" style="40" customWidth="1"/>
    <col min="16166" max="16166" width="38.85546875" style="40" customWidth="1"/>
    <col min="16167" max="16167" width="27.7109375" style="40" customWidth="1"/>
    <col min="16168" max="16168" width="22.85546875" style="40" customWidth="1"/>
    <col min="16169" max="16178" width="27.7109375" style="40" customWidth="1"/>
    <col min="16179" max="16179" width="11.42578125" style="40"/>
    <col min="16180" max="16180" width="27.7109375" style="40" customWidth="1"/>
    <col min="16181" max="16181" width="20" style="40" bestFit="1" customWidth="1"/>
    <col min="16182" max="16384" width="11.42578125" style="40"/>
  </cols>
  <sheetData>
    <row r="1" spans="1:77" ht="26.25">
      <c r="B1" s="33"/>
      <c r="C1" s="34"/>
      <c r="D1" s="34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W1" s="165"/>
      <c r="X1" s="163"/>
      <c r="Z1" s="165"/>
      <c r="AA1" s="163"/>
      <c r="AC1" s="165"/>
      <c r="AD1" s="163"/>
      <c r="AF1" s="165"/>
      <c r="AG1" s="163"/>
      <c r="AI1" s="165"/>
      <c r="AJ1" s="163"/>
      <c r="AL1" s="165"/>
      <c r="AM1" s="163"/>
    </row>
    <row r="2" spans="1:77">
      <c r="AQ2" s="36">
        <v>100</v>
      </c>
      <c r="AW2" s="36">
        <v>100</v>
      </c>
    </row>
    <row r="3" spans="1:77">
      <c r="A3" s="40" t="s">
        <v>260</v>
      </c>
      <c r="B3" s="41" t="s">
        <v>260</v>
      </c>
      <c r="AN3" s="167" t="e">
        <f>+AN9/1000000</f>
        <v>#REF!</v>
      </c>
    </row>
    <row r="4" spans="1:77">
      <c r="AN4" s="167">
        <v>83813.990004000007</v>
      </c>
      <c r="AO4" s="36" t="e">
        <f>+AN8/1000000</f>
        <v>#REF!</v>
      </c>
      <c r="AS4" s="36">
        <v>688787.90325900004</v>
      </c>
      <c r="AU4" s="35">
        <v>0.2177</v>
      </c>
      <c r="AY4" s="36">
        <v>645986.27177899994</v>
      </c>
    </row>
    <row r="5" spans="1:77" ht="15.75" thickBot="1">
      <c r="AN5" s="167">
        <v>3181.3124779999998</v>
      </c>
      <c r="AO5" s="36" t="e">
        <f>+AN9/1000000</f>
        <v>#REF!</v>
      </c>
      <c r="AS5" s="36">
        <v>410556.07504299999</v>
      </c>
      <c r="AU5" s="35">
        <v>21.77</v>
      </c>
      <c r="AY5" s="36">
        <v>200337.88325799999</v>
      </c>
    </row>
    <row r="6" spans="1:77" s="53" customFormat="1" ht="37.5" customHeight="1" thickBot="1">
      <c r="A6" s="53" t="s">
        <v>237</v>
      </c>
      <c r="B6" s="42" t="s">
        <v>237</v>
      </c>
      <c r="C6" s="43" t="s">
        <v>261</v>
      </c>
      <c r="D6" s="44" t="s">
        <v>262</v>
      </c>
      <c r="E6" s="169" t="s">
        <v>263</v>
      </c>
      <c r="F6" s="170" t="s">
        <v>304</v>
      </c>
      <c r="G6" s="171" t="s">
        <v>264</v>
      </c>
      <c r="H6" s="169" t="s">
        <v>265</v>
      </c>
      <c r="I6" s="170" t="s">
        <v>305</v>
      </c>
      <c r="J6" s="171" t="s">
        <v>266</v>
      </c>
      <c r="K6" s="169" t="s">
        <v>267</v>
      </c>
      <c r="L6" s="170" t="s">
        <v>306</v>
      </c>
      <c r="M6" s="171" t="s">
        <v>268</v>
      </c>
      <c r="N6" s="169" t="s">
        <v>269</v>
      </c>
      <c r="O6" s="170" t="s">
        <v>307</v>
      </c>
      <c r="P6" s="171" t="s">
        <v>270</v>
      </c>
      <c r="Q6" s="169" t="s">
        <v>271</v>
      </c>
      <c r="R6" s="170" t="s">
        <v>308</v>
      </c>
      <c r="S6" s="171" t="s">
        <v>272</v>
      </c>
      <c r="T6" s="169" t="s">
        <v>273</v>
      </c>
      <c r="U6" s="170" t="s">
        <v>309</v>
      </c>
      <c r="V6" s="171" t="s">
        <v>274</v>
      </c>
      <c r="W6" s="169" t="s">
        <v>275</v>
      </c>
      <c r="X6" s="170" t="s">
        <v>310</v>
      </c>
      <c r="Y6" s="171" t="s">
        <v>276</v>
      </c>
      <c r="Z6" s="169" t="s">
        <v>277</v>
      </c>
      <c r="AA6" s="170" t="s">
        <v>311</v>
      </c>
      <c r="AB6" s="171" t="s">
        <v>278</v>
      </c>
      <c r="AC6" s="169" t="s">
        <v>279</v>
      </c>
      <c r="AD6" s="170" t="s">
        <v>312</v>
      </c>
      <c r="AE6" s="171" t="s">
        <v>280</v>
      </c>
      <c r="AF6" s="169" t="s">
        <v>281</v>
      </c>
      <c r="AG6" s="170" t="s">
        <v>313</v>
      </c>
      <c r="AH6" s="171" t="s">
        <v>282</v>
      </c>
      <c r="AI6" s="169" t="s">
        <v>283</v>
      </c>
      <c r="AJ6" s="170" t="s">
        <v>314</v>
      </c>
      <c r="AK6" s="171" t="s">
        <v>284</v>
      </c>
      <c r="AL6" s="169" t="s">
        <v>285</v>
      </c>
      <c r="AM6" s="170" t="s">
        <v>315</v>
      </c>
      <c r="AN6" s="172" t="s">
        <v>286</v>
      </c>
      <c r="AO6" s="45" t="s">
        <v>287</v>
      </c>
      <c r="AP6" s="46"/>
      <c r="AQ6" s="47" t="s">
        <v>288</v>
      </c>
      <c r="AR6" s="47" t="s">
        <v>289</v>
      </c>
      <c r="AS6" s="48" t="s">
        <v>286</v>
      </c>
      <c r="AT6" s="48" t="s">
        <v>287</v>
      </c>
      <c r="AU6" s="49"/>
      <c r="AV6" s="49"/>
      <c r="AW6" s="47" t="s">
        <v>290</v>
      </c>
      <c r="AX6" s="47" t="s">
        <v>291</v>
      </c>
      <c r="AY6" s="48" t="s">
        <v>286</v>
      </c>
      <c r="AZ6" s="48" t="s">
        <v>287</v>
      </c>
      <c r="BA6" s="49"/>
      <c r="BB6" s="49" t="s">
        <v>292</v>
      </c>
      <c r="BC6" s="50" t="s">
        <v>293</v>
      </c>
      <c r="BD6" s="51" t="s">
        <v>294</v>
      </c>
      <c r="BE6" s="49" t="s">
        <v>292</v>
      </c>
      <c r="BF6" s="50" t="s">
        <v>293</v>
      </c>
      <c r="BG6" s="52"/>
      <c r="BH6" s="52"/>
      <c r="BI6" s="52"/>
      <c r="BJ6" s="52"/>
      <c r="BK6" s="52"/>
      <c r="BL6" s="52"/>
      <c r="BM6" s="52"/>
      <c r="BN6" s="52"/>
      <c r="BO6" s="52"/>
      <c r="BP6" s="52"/>
      <c r="BQ6" s="52"/>
      <c r="BR6" s="52"/>
      <c r="BS6" s="52"/>
      <c r="BT6" s="52"/>
      <c r="BU6" s="52"/>
      <c r="BV6" s="52"/>
      <c r="BW6" s="52"/>
      <c r="BX6" s="52"/>
      <c r="BY6" s="52"/>
    </row>
    <row r="7" spans="1:77">
      <c r="A7" s="40" t="s">
        <v>238</v>
      </c>
      <c r="B7" s="54" t="s">
        <v>12</v>
      </c>
      <c r="C7" s="55" t="s">
        <v>13</v>
      </c>
      <c r="D7" s="56">
        <v>1579871739664</v>
      </c>
      <c r="E7" s="173">
        <v>1825240627062</v>
      </c>
      <c r="F7" s="173">
        <f>+F8+F9</f>
        <v>2051665365451</v>
      </c>
      <c r="G7" s="173">
        <v>1810509333329</v>
      </c>
      <c r="H7" s="173">
        <v>1760505952425</v>
      </c>
      <c r="I7" s="173" t="e">
        <f>+I8+I9</f>
        <v>#REF!</v>
      </c>
      <c r="J7" s="173">
        <v>1549580857707</v>
      </c>
      <c r="K7" s="173">
        <v>1824229366199</v>
      </c>
      <c r="L7" s="173" t="e">
        <f>+L8+L9</f>
        <v>#REF!</v>
      </c>
      <c r="M7" s="173">
        <v>1884223987499</v>
      </c>
      <c r="N7" s="173">
        <v>1748361451115</v>
      </c>
      <c r="O7" s="173" t="e">
        <f>+O8+O9</f>
        <v>#REF!</v>
      </c>
      <c r="P7" s="173">
        <v>1801350622762</v>
      </c>
      <c r="Q7" s="173">
        <v>2013397981226</v>
      </c>
      <c r="R7" s="173" t="e">
        <f>+R8+R9</f>
        <v>#REF!</v>
      </c>
      <c r="S7" s="173">
        <v>1682990369342</v>
      </c>
      <c r="T7" s="173">
        <v>1797826867199</v>
      </c>
      <c r="U7" s="173" t="e">
        <f>+U8+U9</f>
        <v>#REF!</v>
      </c>
      <c r="V7" s="174">
        <v>1706418860050</v>
      </c>
      <c r="W7" s="174">
        <v>1843781958311</v>
      </c>
      <c r="X7" s="173" t="e">
        <f>+X8+X9</f>
        <v>#REF!</v>
      </c>
      <c r="Y7" s="174">
        <v>1859299538180</v>
      </c>
      <c r="Z7" s="174">
        <v>1963072788292</v>
      </c>
      <c r="AA7" s="173" t="e">
        <f>+AA8+AA9</f>
        <v>#REF!</v>
      </c>
      <c r="AB7" s="174">
        <v>1672432026624</v>
      </c>
      <c r="AC7" s="174">
        <v>1869604321630</v>
      </c>
      <c r="AD7" s="173" t="e">
        <f>+AD8+AD9</f>
        <v>#REF!</v>
      </c>
      <c r="AE7" s="174">
        <v>1681521380578</v>
      </c>
      <c r="AF7" s="174">
        <v>1987656400567</v>
      </c>
      <c r="AG7" s="173" t="e">
        <f>+AG8+AG9</f>
        <v>#REF!</v>
      </c>
      <c r="AH7" s="174">
        <v>1814736526660</v>
      </c>
      <c r="AI7" s="174">
        <v>1829621715847</v>
      </c>
      <c r="AJ7" s="173" t="e">
        <f>+AJ8+AJ9</f>
        <v>#REF!</v>
      </c>
      <c r="AK7" s="174">
        <v>1807761998705</v>
      </c>
      <c r="AL7" s="174">
        <v>1894757301187</v>
      </c>
      <c r="AM7" s="173" t="e">
        <f>+AM8+AM9</f>
        <v>#REF!</v>
      </c>
      <c r="AN7" s="174" t="e">
        <f>+I7-H7</f>
        <v>#REF!</v>
      </c>
      <c r="AO7" s="57">
        <f>IFERROR(((I7/H7-1)*100),0)</f>
        <v>0</v>
      </c>
      <c r="AP7" s="37">
        <v>102.27828621091919</v>
      </c>
      <c r="AQ7" s="56">
        <v>15546677335157</v>
      </c>
      <c r="AR7" s="56">
        <v>16646021313459</v>
      </c>
      <c r="AS7" s="56">
        <v>1099343978302</v>
      </c>
      <c r="AT7" s="58">
        <v>7.0712471520584019</v>
      </c>
      <c r="AU7" s="59">
        <v>1647947797526.6418</v>
      </c>
      <c r="AV7" s="59"/>
      <c r="AW7" s="56">
        <v>10542170330797</v>
      </c>
      <c r="AX7" s="56">
        <v>11388494485834</v>
      </c>
      <c r="AY7" s="56">
        <v>846324155037</v>
      </c>
      <c r="AZ7" s="58">
        <v>8.0279878666408955</v>
      </c>
      <c r="BA7" s="59"/>
      <c r="BB7" s="35">
        <v>22984508015579</v>
      </c>
      <c r="BC7" s="60">
        <v>-7437830680422</v>
      </c>
    </row>
    <row r="8" spans="1:77">
      <c r="A8" s="40" t="s">
        <v>239</v>
      </c>
      <c r="B8" s="61" t="s">
        <v>14</v>
      </c>
      <c r="C8" s="62" t="s">
        <v>317</v>
      </c>
      <c r="D8" s="63">
        <v>809377736318</v>
      </c>
      <c r="E8" s="175">
        <v>910942673794</v>
      </c>
      <c r="F8" s="175">
        <v>1170174077613</v>
      </c>
      <c r="G8" s="175">
        <v>964529294331</v>
      </c>
      <c r="H8" s="175">
        <v>1006693409199</v>
      </c>
      <c r="I8" s="175" t="e">
        <f>+VLOOKUP($B8,#REF!,26,FALSE)</f>
        <v>#REF!</v>
      </c>
      <c r="J8" s="175">
        <v>868581076702</v>
      </c>
      <c r="K8" s="175">
        <v>1041100938124</v>
      </c>
      <c r="L8" s="175" t="e">
        <f>+VLOOKUP($B8,#REF!,32,FALSE)</f>
        <v>#REF!</v>
      </c>
      <c r="M8" s="175">
        <v>985519768760</v>
      </c>
      <c r="N8" s="175">
        <v>956438496358</v>
      </c>
      <c r="O8" s="175" t="e">
        <f>+VLOOKUP($B8,#REF!,38,FALSE)</f>
        <v>#REF!</v>
      </c>
      <c r="P8" s="175">
        <v>1019505105715</v>
      </c>
      <c r="Q8" s="175">
        <v>1077869644135</v>
      </c>
      <c r="R8" s="175" t="e">
        <f>+VLOOKUP($B8,#REF!,44,FALSE)</f>
        <v>#REF!</v>
      </c>
      <c r="S8" s="175">
        <v>959679444354</v>
      </c>
      <c r="T8" s="175">
        <v>1013005546507</v>
      </c>
      <c r="U8" s="175" t="e">
        <f>+VLOOKUP($B8,#REF!,50,FALSE)</f>
        <v>#REF!</v>
      </c>
      <c r="V8" s="176">
        <v>952008781043</v>
      </c>
      <c r="W8" s="176">
        <v>1045326367149</v>
      </c>
      <c r="X8" s="175" t="e">
        <f>+VLOOKUP($B8,#REF!,56,FALSE)</f>
        <v>#REF!</v>
      </c>
      <c r="Y8" s="176">
        <v>1003022925598</v>
      </c>
      <c r="Z8" s="176">
        <v>1062996344707</v>
      </c>
      <c r="AA8" s="175" t="e">
        <f>+VLOOKUP($B8,#REF!,62,FALSE)</f>
        <v>#REF!</v>
      </c>
      <c r="AB8" s="176">
        <v>928756234147</v>
      </c>
      <c r="AC8" s="176">
        <v>1065394850254</v>
      </c>
      <c r="AD8" s="175" t="e">
        <f>+VLOOKUP($B8,#REF!,68,FALSE)</f>
        <v>#REF!</v>
      </c>
      <c r="AE8" s="176">
        <v>931119691790</v>
      </c>
      <c r="AF8" s="176">
        <v>1129123841178</v>
      </c>
      <c r="AG8" s="175" t="e">
        <f>+VLOOKUP($B8,#REF!,74,FALSE)</f>
        <v>#REF!</v>
      </c>
      <c r="AH8" s="176">
        <v>979848083017</v>
      </c>
      <c r="AI8" s="176">
        <v>1054086594082</v>
      </c>
      <c r="AJ8" s="175" t="e">
        <f>+VLOOKUP($B8,#REF!,80,FALSE)</f>
        <v>#REF!</v>
      </c>
      <c r="AK8" s="176">
        <v>993442756549</v>
      </c>
      <c r="AL8" s="176">
        <v>1077256746553</v>
      </c>
      <c r="AM8" s="175" t="e">
        <f>+VLOOKUP($B8,#REF!,86,FALSE)</f>
        <v>#REF!</v>
      </c>
      <c r="AN8" s="177" t="e">
        <f t="shared" ref="AN8:AN16" si="0">+I8-H8</f>
        <v>#REF!</v>
      </c>
      <c r="AO8" s="64">
        <f t="shared" ref="AO8:AO16" si="1">IFERROR(((I8/H8-1)*100),0)</f>
        <v>0</v>
      </c>
      <c r="AP8" s="37">
        <v>98.538093592834144</v>
      </c>
      <c r="AQ8" s="64">
        <v>8490980366968</v>
      </c>
      <c r="AR8" s="64">
        <v>9179768270227</v>
      </c>
      <c r="AS8" s="64">
        <v>688787903259</v>
      </c>
      <c r="AT8" s="64">
        <v>8.1119950051769649</v>
      </c>
      <c r="AU8" s="35">
        <v>17194625132683.643</v>
      </c>
      <c r="AW8" s="64">
        <v>5788198472144</v>
      </c>
      <c r="AX8" s="64">
        <v>6434184743923</v>
      </c>
      <c r="AY8" s="64">
        <v>645986271779</v>
      </c>
      <c r="AZ8" s="64">
        <v>11.160402928265878</v>
      </c>
      <c r="BB8" s="35">
        <v>12565251915340</v>
      </c>
      <c r="BC8" s="60">
        <v>-4074271548372</v>
      </c>
    </row>
    <row r="9" spans="1:77" ht="14.25" customHeight="1">
      <c r="A9" s="40" t="s">
        <v>240</v>
      </c>
      <c r="B9" s="61" t="s">
        <v>15</v>
      </c>
      <c r="C9" s="62" t="s">
        <v>318</v>
      </c>
      <c r="D9" s="63">
        <v>770494003346</v>
      </c>
      <c r="E9" s="175">
        <v>914297953268</v>
      </c>
      <c r="F9" s="175">
        <v>881491287838</v>
      </c>
      <c r="G9" s="175">
        <v>845980038998</v>
      </c>
      <c r="H9" s="175">
        <v>753812543226</v>
      </c>
      <c r="I9" s="175" t="e">
        <f>+VLOOKUP($B9,#REF!,26,FALSE)</f>
        <v>#REF!</v>
      </c>
      <c r="J9" s="175">
        <v>680999781005</v>
      </c>
      <c r="K9" s="175">
        <v>783128428075</v>
      </c>
      <c r="L9" s="175" t="e">
        <f>+VLOOKUP($B9,#REF!,32,FALSE)</f>
        <v>#REF!</v>
      </c>
      <c r="M9" s="175">
        <v>898704218739</v>
      </c>
      <c r="N9" s="175">
        <v>791922954757</v>
      </c>
      <c r="O9" s="175" t="e">
        <f>+VLOOKUP($B9,#REF!,38,FALSE)</f>
        <v>#REF!</v>
      </c>
      <c r="P9" s="175">
        <v>781845517047</v>
      </c>
      <c r="Q9" s="175">
        <v>935528337091</v>
      </c>
      <c r="R9" s="175" t="e">
        <f>+VLOOKUP($B9,#REF!,44,FALSE)</f>
        <v>#REF!</v>
      </c>
      <c r="S9" s="175">
        <v>723310924988</v>
      </c>
      <c r="T9" s="175">
        <v>784821320692</v>
      </c>
      <c r="U9" s="175" t="e">
        <f>+VLOOKUP($B9,#REF!,50,FALSE)</f>
        <v>#REF!</v>
      </c>
      <c r="V9" s="176">
        <v>754410079007</v>
      </c>
      <c r="W9" s="176">
        <v>798455591162</v>
      </c>
      <c r="X9" s="175" t="e">
        <f>+VLOOKUP($B9,#REF!,56,FALSE)</f>
        <v>#REF!</v>
      </c>
      <c r="Y9" s="176">
        <v>856276612582</v>
      </c>
      <c r="Z9" s="176">
        <v>900076443585</v>
      </c>
      <c r="AA9" s="175" t="e">
        <f>+VLOOKUP($B9,#REF!,62,FALSE)</f>
        <v>#REF!</v>
      </c>
      <c r="AB9" s="176">
        <v>743675792477</v>
      </c>
      <c r="AC9" s="176">
        <v>804209471376</v>
      </c>
      <c r="AD9" s="175" t="e">
        <f>+VLOOKUP($B9,#REF!,68,FALSE)</f>
        <v>#REF!</v>
      </c>
      <c r="AE9" s="176">
        <v>750401688788</v>
      </c>
      <c r="AF9" s="176">
        <v>858532559389</v>
      </c>
      <c r="AG9" s="175" t="e">
        <f>+VLOOKUP($B9,#REF!,74,FALSE)</f>
        <v>#REF!</v>
      </c>
      <c r="AH9" s="176">
        <v>834888443643</v>
      </c>
      <c r="AI9" s="176">
        <v>775535121765</v>
      </c>
      <c r="AJ9" s="175" t="e">
        <f>+VLOOKUP($B9,#REF!,80,FALSE)</f>
        <v>#REF!</v>
      </c>
      <c r="AK9" s="178">
        <v>814319242156</v>
      </c>
      <c r="AL9" s="176">
        <v>817500554634</v>
      </c>
      <c r="AM9" s="175" t="e">
        <f>+VLOOKUP($B9,#REF!,86,FALSE)</f>
        <v>#REF!</v>
      </c>
      <c r="AN9" s="177" t="e">
        <f t="shared" si="0"/>
        <v>#REF!</v>
      </c>
      <c r="AO9" s="64">
        <f t="shared" si="1"/>
        <v>0</v>
      </c>
      <c r="AP9" s="37">
        <v>3.7401926180850515</v>
      </c>
      <c r="AQ9" s="64">
        <v>7055696968189</v>
      </c>
      <c r="AR9" s="64">
        <v>7466253043232</v>
      </c>
      <c r="AS9" s="64">
        <v>410556075043</v>
      </c>
      <c r="AT9" s="64">
        <v>5.8187883761734005</v>
      </c>
      <c r="AW9" s="64">
        <v>4753971858653</v>
      </c>
      <c r="AX9" s="64">
        <v>4954309741911</v>
      </c>
      <c r="AY9" s="64">
        <v>200337883258</v>
      </c>
      <c r="AZ9" s="64">
        <v>4.2141158848753468</v>
      </c>
      <c r="BB9" s="35">
        <v>10419256100239</v>
      </c>
      <c r="BC9" s="60">
        <v>-3363559132050</v>
      </c>
    </row>
    <row r="10" spans="1:77" ht="15" customHeight="1">
      <c r="A10" s="40" t="s">
        <v>242</v>
      </c>
      <c r="B10" s="65" t="s">
        <v>16</v>
      </c>
      <c r="C10" s="66" t="s">
        <v>17</v>
      </c>
      <c r="D10" s="67">
        <v>37519213760</v>
      </c>
      <c r="E10" s="179">
        <v>41852875331</v>
      </c>
      <c r="F10" s="180" t="e">
        <f>+F11+F12</f>
        <v>#REF!</v>
      </c>
      <c r="G10" s="179">
        <v>43883433614</v>
      </c>
      <c r="H10" s="179">
        <v>39698517109</v>
      </c>
      <c r="I10" s="180" t="e">
        <f>+I11+I12</f>
        <v>#REF!</v>
      </c>
      <c r="J10" s="179">
        <v>36540577864</v>
      </c>
      <c r="K10" s="179">
        <v>41358142449</v>
      </c>
      <c r="L10" s="180" t="e">
        <f>+L11+L12</f>
        <v>#REF!</v>
      </c>
      <c r="M10" s="179">
        <v>46037058132</v>
      </c>
      <c r="N10" s="179">
        <v>39159004766</v>
      </c>
      <c r="O10" s="180" t="e">
        <f>+O11+O12</f>
        <v>#REF!</v>
      </c>
      <c r="P10" s="179">
        <v>43567396715</v>
      </c>
      <c r="Q10" s="179">
        <v>46317913112</v>
      </c>
      <c r="R10" s="180" t="e">
        <f>+R11+R12</f>
        <v>#REF!</v>
      </c>
      <c r="S10" s="179">
        <v>40222065702</v>
      </c>
      <c r="T10" s="179">
        <v>40512450447</v>
      </c>
      <c r="U10" s="180" t="e">
        <f>+U11+U12</f>
        <v>#REF!</v>
      </c>
      <c r="V10" s="181">
        <v>40700925206</v>
      </c>
      <c r="W10" s="181">
        <v>41749508297</v>
      </c>
      <c r="X10" s="180" t="e">
        <f>+X11+X12</f>
        <v>#REF!</v>
      </c>
      <c r="Y10" s="181">
        <v>45221380623</v>
      </c>
      <c r="Z10" s="181">
        <v>44844880954</v>
      </c>
      <c r="AA10" s="180" t="e">
        <f>+AA11+AA12</f>
        <v>#REF!</v>
      </c>
      <c r="AB10" s="181">
        <v>39987692160</v>
      </c>
      <c r="AC10" s="181">
        <v>42339519069</v>
      </c>
      <c r="AD10" s="180" t="e">
        <f>+AD11+AD12</f>
        <v>#REF!</v>
      </c>
      <c r="AE10" s="181">
        <v>40187142029</v>
      </c>
      <c r="AF10" s="181">
        <v>45420326747</v>
      </c>
      <c r="AG10" s="180" t="e">
        <f>+AG11+AG12</f>
        <v>#REF!</v>
      </c>
      <c r="AH10" s="181">
        <v>43841923602</v>
      </c>
      <c r="AI10" s="181">
        <v>41146647064</v>
      </c>
      <c r="AJ10" s="180" t="e">
        <f>+AJ11+AJ12</f>
        <v>#REF!</v>
      </c>
      <c r="AK10" s="181">
        <v>43930942829</v>
      </c>
      <c r="AL10" s="181">
        <v>42998800549</v>
      </c>
      <c r="AM10" s="180" t="e">
        <f>+AM11+AM12</f>
        <v>#REF!</v>
      </c>
      <c r="AN10" s="182" t="e">
        <f t="shared" si="0"/>
        <v>#REF!</v>
      </c>
      <c r="AO10" s="68">
        <f t="shared" si="1"/>
        <v>0</v>
      </c>
      <c r="AP10" s="37">
        <v>-1.0958972747162403</v>
      </c>
      <c r="AQ10" s="69">
        <v>373679743776</v>
      </c>
      <c r="AR10" s="69">
        <v>377832811534</v>
      </c>
      <c r="AS10" s="69">
        <v>4153067758</v>
      </c>
      <c r="AT10" s="69">
        <v>1.1113976144474957</v>
      </c>
      <c r="AU10" s="59"/>
      <c r="AV10" s="59"/>
      <c r="AW10" s="69">
        <v>253870006449</v>
      </c>
      <c r="AX10" s="69">
        <v>258499682680</v>
      </c>
      <c r="AY10" s="69">
        <v>4629676231</v>
      </c>
      <c r="AZ10" s="69">
        <v>1.8236404905634496</v>
      </c>
      <c r="BA10" s="59"/>
      <c r="BB10" s="35">
        <v>537369574207</v>
      </c>
      <c r="BC10" s="60">
        <v>-163689830431</v>
      </c>
    </row>
    <row r="11" spans="1:77">
      <c r="A11" s="40" t="s">
        <v>243</v>
      </c>
      <c r="B11" s="61" t="s">
        <v>18</v>
      </c>
      <c r="C11" s="62" t="s">
        <v>319</v>
      </c>
      <c r="D11" s="63">
        <v>28745838697</v>
      </c>
      <c r="E11" s="175">
        <v>31541610651</v>
      </c>
      <c r="F11" s="175" t="e">
        <f>+VLOOKUP(B11,#REF!,20,FALSE)</f>
        <v>#REF!</v>
      </c>
      <c r="G11" s="175">
        <v>33442666588</v>
      </c>
      <c r="H11" s="175">
        <v>33176782964</v>
      </c>
      <c r="I11" s="175" t="e">
        <f>+VLOOKUP($B11,#REF!,26,FALSE)</f>
        <v>#REF!</v>
      </c>
      <c r="J11" s="175">
        <v>29648384173</v>
      </c>
      <c r="K11" s="175">
        <v>34508054189</v>
      </c>
      <c r="L11" s="175" t="e">
        <f>+VLOOKUP($B11,#REF!,32,FALSE)</f>
        <v>#REF!</v>
      </c>
      <c r="M11" s="175">
        <v>34019593940</v>
      </c>
      <c r="N11" s="175">
        <v>31212355780</v>
      </c>
      <c r="O11" s="175" t="e">
        <f>+VLOOKUP($B11,#REF!,38,FALSE)</f>
        <v>#REF!</v>
      </c>
      <c r="P11" s="175">
        <v>35294064539</v>
      </c>
      <c r="Q11" s="175">
        <v>35516363791</v>
      </c>
      <c r="R11" s="175" t="e">
        <f>+VLOOKUP($B11,#REF!,44,FALSE)</f>
        <v>#REF!</v>
      </c>
      <c r="S11" s="175">
        <v>33164378912</v>
      </c>
      <c r="T11" s="175">
        <v>33181647751</v>
      </c>
      <c r="U11" s="175" t="e">
        <f>+VLOOKUP($B11,#REF!,50,FALSE)</f>
        <v>#REF!</v>
      </c>
      <c r="V11" s="176">
        <v>32073266296</v>
      </c>
      <c r="W11" s="176">
        <v>33430636157</v>
      </c>
      <c r="X11" s="175" t="e">
        <f>+VLOOKUP($B11,#REF!,56,FALSE)</f>
        <v>#REF!</v>
      </c>
      <c r="Y11" s="176">
        <v>34930314943</v>
      </c>
      <c r="Z11" s="176">
        <v>34718841246</v>
      </c>
      <c r="AA11" s="175" t="e">
        <f>+VLOOKUP($B11,#REF!,62,FALSE)</f>
        <v>#REF!</v>
      </c>
      <c r="AB11" s="176">
        <v>32701660620</v>
      </c>
      <c r="AC11" s="176">
        <v>34509224000</v>
      </c>
      <c r="AD11" s="175" t="e">
        <f>+VLOOKUP($B11,#REF!,68,FALSE)</f>
        <v>#REF!</v>
      </c>
      <c r="AE11" s="176">
        <v>32322152847</v>
      </c>
      <c r="AF11" s="176">
        <v>36813674728</v>
      </c>
      <c r="AG11" s="175" t="e">
        <f>+VLOOKUP($B11,#REF!,74,FALSE)</f>
        <v>#REF!</v>
      </c>
      <c r="AH11" s="176">
        <v>34026621297</v>
      </c>
      <c r="AI11" s="176">
        <v>34152449700</v>
      </c>
      <c r="AJ11" s="175" t="e">
        <f>+VLOOKUP($B11,#REF!,80,FALSE)</f>
        <v>#REF!</v>
      </c>
      <c r="AK11" s="178">
        <v>34246629322</v>
      </c>
      <c r="AL11" s="176">
        <v>34145607674</v>
      </c>
      <c r="AM11" s="175" t="e">
        <f>+VLOOKUP($B11,#REF!,86,FALSE)</f>
        <v>#REF!</v>
      </c>
      <c r="AN11" s="177" t="e">
        <f t="shared" si="0"/>
        <v>#REF!</v>
      </c>
      <c r="AO11" s="64">
        <f t="shared" si="1"/>
        <v>0</v>
      </c>
      <c r="AP11" s="37">
        <v>-0.11876872351562395</v>
      </c>
      <c r="AQ11" s="64">
        <v>294020168708</v>
      </c>
      <c r="AR11" s="64">
        <v>301795516529</v>
      </c>
      <c r="AS11" s="64">
        <v>7775347821</v>
      </c>
      <c r="AT11" s="64">
        <v>2.6444947144840025</v>
      </c>
      <c r="AW11" s="64">
        <v>200300645325</v>
      </c>
      <c r="AX11" s="64">
        <v>207770433505</v>
      </c>
      <c r="AY11" s="64">
        <v>7469788180</v>
      </c>
      <c r="AZ11" s="64">
        <v>3.7292881247985132</v>
      </c>
      <c r="BB11" s="35">
        <v>425525008271</v>
      </c>
      <c r="BC11" s="60">
        <v>-131504839563</v>
      </c>
    </row>
    <row r="12" spans="1:77">
      <c r="A12" s="40" t="s">
        <v>244</v>
      </c>
      <c r="B12" s="61" t="s">
        <v>19</v>
      </c>
      <c r="C12" s="62" t="s">
        <v>320</v>
      </c>
      <c r="D12" s="63">
        <v>8773375063</v>
      </c>
      <c r="E12" s="175">
        <v>10311264680</v>
      </c>
      <c r="F12" s="175" t="e">
        <f>+VLOOKUP(B12,#REF!,20,FALSE)</f>
        <v>#REF!</v>
      </c>
      <c r="G12" s="175">
        <v>10440767026</v>
      </c>
      <c r="H12" s="175">
        <v>6521734145</v>
      </c>
      <c r="I12" s="175" t="e">
        <f>+VLOOKUP($B12,#REF!,26,FALSE)</f>
        <v>#REF!</v>
      </c>
      <c r="J12" s="175">
        <v>6892193691</v>
      </c>
      <c r="K12" s="175">
        <v>6850088260</v>
      </c>
      <c r="L12" s="175" t="e">
        <f>+VLOOKUP($B12,#REF!,32,FALSE)</f>
        <v>#REF!</v>
      </c>
      <c r="M12" s="175">
        <v>12017464192</v>
      </c>
      <c r="N12" s="175">
        <v>7946648986</v>
      </c>
      <c r="O12" s="175" t="e">
        <f>+VLOOKUP($B12,#REF!,38,FALSE)</f>
        <v>#REF!</v>
      </c>
      <c r="P12" s="175">
        <v>8273332176</v>
      </c>
      <c r="Q12" s="175">
        <v>10801549321</v>
      </c>
      <c r="R12" s="175" t="e">
        <f>+VLOOKUP($B12,#REF!,44,FALSE)</f>
        <v>#REF!</v>
      </c>
      <c r="S12" s="175">
        <v>7057686790</v>
      </c>
      <c r="T12" s="175">
        <v>7330802696</v>
      </c>
      <c r="U12" s="175" t="e">
        <f>+VLOOKUP($B12,#REF!,50,FALSE)</f>
        <v>#REF!</v>
      </c>
      <c r="V12" s="176">
        <v>8627658910</v>
      </c>
      <c r="W12" s="176">
        <v>8318872140</v>
      </c>
      <c r="X12" s="175" t="e">
        <f>+VLOOKUP($B12,#REF!,56,FALSE)</f>
        <v>#REF!</v>
      </c>
      <c r="Y12" s="176">
        <v>10291065680</v>
      </c>
      <c r="Z12" s="176">
        <v>10126039708</v>
      </c>
      <c r="AA12" s="175" t="e">
        <f>+VLOOKUP($B12,#REF!,62,FALSE)</f>
        <v>#REF!</v>
      </c>
      <c r="AB12" s="176">
        <v>7286031540</v>
      </c>
      <c r="AC12" s="176">
        <v>7830295069</v>
      </c>
      <c r="AD12" s="175" t="e">
        <f>+VLOOKUP($B12,#REF!,68,FALSE)</f>
        <v>#REF!</v>
      </c>
      <c r="AE12" s="176">
        <v>7864989182</v>
      </c>
      <c r="AF12" s="176">
        <v>8606652019</v>
      </c>
      <c r="AG12" s="175" t="e">
        <f>+VLOOKUP($B12,#REF!,74,FALSE)</f>
        <v>#REF!</v>
      </c>
      <c r="AH12" s="176">
        <v>9815302305</v>
      </c>
      <c r="AI12" s="176">
        <v>6994197364</v>
      </c>
      <c r="AJ12" s="175" t="e">
        <f>+VLOOKUP($B12,#REF!,80,FALSE)</f>
        <v>#REF!</v>
      </c>
      <c r="AK12" s="178">
        <v>9684313507</v>
      </c>
      <c r="AL12" s="176">
        <v>8853192875</v>
      </c>
      <c r="AM12" s="175" t="e">
        <f>+VLOOKUP($B12,#REF!,86,FALSE)</f>
        <v>#REF!</v>
      </c>
      <c r="AN12" s="177" t="e">
        <f t="shared" si="0"/>
        <v>#REF!</v>
      </c>
      <c r="AO12" s="64">
        <f t="shared" si="1"/>
        <v>0</v>
      </c>
      <c r="AP12" s="37">
        <v>-0.97712855120061626</v>
      </c>
      <c r="AQ12" s="64">
        <v>79659575068</v>
      </c>
      <c r="AR12" s="64">
        <v>76037295005</v>
      </c>
      <c r="AS12" s="64">
        <v>-3622280063</v>
      </c>
      <c r="AT12" s="64">
        <v>-4.5471998311664379</v>
      </c>
      <c r="AW12" s="64">
        <v>53569361124</v>
      </c>
      <c r="AX12" s="64">
        <v>50729249175</v>
      </c>
      <c r="AY12" s="64">
        <v>-2840111949</v>
      </c>
      <c r="AZ12" s="64">
        <v>-5.3017469116830256</v>
      </c>
      <c r="BB12" s="35">
        <v>111844565936</v>
      </c>
      <c r="BC12" s="60">
        <v>-32184990868</v>
      </c>
    </row>
    <row r="13" spans="1:77">
      <c r="A13" s="40" t="s">
        <v>245</v>
      </c>
      <c r="B13" s="65" t="s">
        <v>1</v>
      </c>
      <c r="C13" s="70" t="s">
        <v>2</v>
      </c>
      <c r="D13" s="71">
        <v>63412229279</v>
      </c>
      <c r="E13" s="183">
        <v>67741191373</v>
      </c>
      <c r="F13" s="180" t="e">
        <f>+F14+F15</f>
        <v>#REF!</v>
      </c>
      <c r="G13" s="183">
        <v>71936365031</v>
      </c>
      <c r="H13" s="183">
        <v>64137338163</v>
      </c>
      <c r="I13" s="180" t="e">
        <f>+I14+I15</f>
        <v>#REF!</v>
      </c>
      <c r="J13" s="183">
        <v>71706498196</v>
      </c>
      <c r="K13" s="183">
        <v>65846859451</v>
      </c>
      <c r="L13" s="180" t="e">
        <f>+L14+L15</f>
        <v>#REF!</v>
      </c>
      <c r="M13" s="183">
        <v>76376825951</v>
      </c>
      <c r="N13" s="183">
        <v>61992937910</v>
      </c>
      <c r="O13" s="180" t="e">
        <f>+O14+O15</f>
        <v>#REF!</v>
      </c>
      <c r="P13" s="183">
        <v>72927688635</v>
      </c>
      <c r="Q13" s="183">
        <v>73496950071</v>
      </c>
      <c r="R13" s="180" t="e">
        <f>+R14+R15</f>
        <v>#REF!</v>
      </c>
      <c r="S13" s="183">
        <v>67714790264</v>
      </c>
      <c r="T13" s="183">
        <v>65375823281</v>
      </c>
      <c r="U13" s="180" t="e">
        <f>+U14+U15</f>
        <v>#REF!</v>
      </c>
      <c r="V13" s="184">
        <v>69300422041</v>
      </c>
      <c r="W13" s="184">
        <v>68940131894</v>
      </c>
      <c r="X13" s="180" t="e">
        <f>+X14+X15</f>
        <v>#REF!</v>
      </c>
      <c r="Y13" s="184">
        <v>75803114459</v>
      </c>
      <c r="Z13" s="184">
        <v>72222290377</v>
      </c>
      <c r="AA13" s="180" t="e">
        <f>+AA14+AA15</f>
        <v>#REF!</v>
      </c>
      <c r="AB13" s="184">
        <v>68522683136</v>
      </c>
      <c r="AC13" s="184">
        <v>69174822119</v>
      </c>
      <c r="AD13" s="180" t="e">
        <f>+AD14+AD15</f>
        <v>#REF!</v>
      </c>
      <c r="AE13" s="184">
        <v>68213912702</v>
      </c>
      <c r="AF13" s="184">
        <v>72996002140</v>
      </c>
      <c r="AG13" s="180" t="e">
        <f>+AG14+AG15</f>
        <v>#REF!</v>
      </c>
      <c r="AH13" s="184">
        <v>74362466106</v>
      </c>
      <c r="AI13" s="184">
        <v>67250636446</v>
      </c>
      <c r="AJ13" s="180" t="e">
        <f>+AJ14+AJ15</f>
        <v>#REF!</v>
      </c>
      <c r="AK13" s="184">
        <v>72641763665</v>
      </c>
      <c r="AL13" s="184">
        <v>71636053783</v>
      </c>
      <c r="AM13" s="180" t="e">
        <f>+AM14+AM15</f>
        <v>#REF!</v>
      </c>
      <c r="AN13" s="185" t="e">
        <f t="shared" si="0"/>
        <v>#REF!</v>
      </c>
      <c r="AO13" s="72">
        <f t="shared" si="1"/>
        <v>0</v>
      </c>
      <c r="AP13" s="37">
        <v>-1.1823889362029492</v>
      </c>
      <c r="AQ13" s="73">
        <v>637700616992</v>
      </c>
      <c r="AR13" s="73">
        <v>608928344639</v>
      </c>
      <c r="AS13" s="73">
        <v>-28772272353</v>
      </c>
      <c r="AT13" s="73">
        <v>-4.511877766202776</v>
      </c>
      <c r="AU13" s="59"/>
      <c r="AV13" s="59"/>
      <c r="AW13" s="73">
        <v>428844362109</v>
      </c>
      <c r="AX13" s="73">
        <v>422219936759</v>
      </c>
      <c r="AY13" s="73">
        <v>-6624425350</v>
      </c>
      <c r="AZ13" s="73">
        <v>-1.5447155041101501</v>
      </c>
      <c r="BA13" s="59"/>
      <c r="BB13" s="35">
        <v>891965919646</v>
      </c>
      <c r="BC13" s="60">
        <v>-254265302654</v>
      </c>
    </row>
    <row r="14" spans="1:77">
      <c r="A14" s="40" t="s">
        <v>246</v>
      </c>
      <c r="B14" s="61" t="s">
        <v>3</v>
      </c>
      <c r="C14" s="62" t="s">
        <v>4</v>
      </c>
      <c r="D14" s="63">
        <v>45636960804</v>
      </c>
      <c r="E14" s="175">
        <v>47814869173</v>
      </c>
      <c r="F14" s="175" t="e">
        <f>+VLOOKUP(B14,#REF!,20,FALSE)</f>
        <v>#REF!</v>
      </c>
      <c r="G14" s="175">
        <v>55291759413</v>
      </c>
      <c r="H14" s="175">
        <v>52914875504</v>
      </c>
      <c r="I14" s="175" t="e">
        <f>+VLOOKUP($B14,#REF!,26,FALSE)</f>
        <v>#REF!</v>
      </c>
      <c r="J14" s="175">
        <v>49302217456</v>
      </c>
      <c r="K14" s="175">
        <v>54250583476</v>
      </c>
      <c r="L14" s="175" t="e">
        <f>+VLOOKUP($B14,#REF!,32,FALSE)</f>
        <v>#REF!</v>
      </c>
      <c r="M14" s="175">
        <v>56660571842</v>
      </c>
      <c r="N14" s="175">
        <v>50239139809</v>
      </c>
      <c r="O14" s="175" t="e">
        <f>+VLOOKUP($B14,#REF!,38,FALSE)</f>
        <v>#REF!</v>
      </c>
      <c r="P14" s="175">
        <v>58743465614</v>
      </c>
      <c r="Q14" s="175">
        <v>56515083006</v>
      </c>
      <c r="R14" s="175" t="e">
        <f>+VLOOKUP($B14,#REF!,44,FALSE)</f>
        <v>#REF!</v>
      </c>
      <c r="S14" s="175">
        <v>55280785376</v>
      </c>
      <c r="T14" s="175">
        <v>53081478779</v>
      </c>
      <c r="U14" s="175" t="e">
        <f>+VLOOKUP($B14,#REF!,50,FALSE)</f>
        <v>#REF!</v>
      </c>
      <c r="V14" s="176">
        <v>54643567946</v>
      </c>
      <c r="W14" s="176">
        <v>54848514941</v>
      </c>
      <c r="X14" s="175" t="e">
        <f>+VLOOKUP($B14,#REF!,56,FALSE)</f>
        <v>#REF!</v>
      </c>
      <c r="Y14" s="176">
        <v>58147722993</v>
      </c>
      <c r="Z14" s="176">
        <v>55796232364</v>
      </c>
      <c r="AA14" s="175" t="e">
        <f>+VLOOKUP($B14,#REF!,62,FALSE)</f>
        <v>#REF!</v>
      </c>
      <c r="AB14" s="176">
        <v>54890362452</v>
      </c>
      <c r="AC14" s="176">
        <v>56035520607</v>
      </c>
      <c r="AD14" s="175" t="e">
        <f>+VLOOKUP($B14,#REF!,68,FALSE)</f>
        <v>#REF!</v>
      </c>
      <c r="AE14" s="176">
        <v>54462873137</v>
      </c>
      <c r="AF14" s="176">
        <v>59035446999</v>
      </c>
      <c r="AG14" s="175" t="e">
        <f>+VLOOKUP($B14,#REF!,74,FALSE)</f>
        <v>#REF!</v>
      </c>
      <c r="AH14" s="176">
        <v>57400249912</v>
      </c>
      <c r="AI14" s="176">
        <v>54977994697</v>
      </c>
      <c r="AJ14" s="175" t="e">
        <f>+VLOOKUP($B14,#REF!,80,FALSE)</f>
        <v>#REF!</v>
      </c>
      <c r="AK14" s="178">
        <v>58357188734</v>
      </c>
      <c r="AL14" s="176">
        <v>56591688518</v>
      </c>
      <c r="AM14" s="175" t="e">
        <f>+VLOOKUP($B14,#REF!,86,FALSE)</f>
        <v>#REF!</v>
      </c>
      <c r="AN14" s="177" t="e">
        <f t="shared" si="0"/>
        <v>#REF!</v>
      </c>
      <c r="AO14" s="64">
        <f t="shared" si="1"/>
        <v>0</v>
      </c>
      <c r="AP14" s="37">
        <v>-2.0756561704564391</v>
      </c>
      <c r="AQ14" s="64">
        <v>488597413896</v>
      </c>
      <c r="AR14" s="64">
        <v>481496297659</v>
      </c>
      <c r="AS14" s="64">
        <v>-7101116237</v>
      </c>
      <c r="AT14" s="64">
        <v>-1.4533675445346339</v>
      </c>
      <c r="AW14" s="64">
        <v>337901965174</v>
      </c>
      <c r="AX14" s="64">
        <v>337285398126</v>
      </c>
      <c r="AY14" s="64">
        <v>-616567048</v>
      </c>
      <c r="AZ14" s="64">
        <v>-0.18246921046537468</v>
      </c>
      <c r="BB14" s="35">
        <v>690375358198</v>
      </c>
      <c r="BC14" s="60">
        <v>-201777944302</v>
      </c>
    </row>
    <row r="15" spans="1:77" ht="15.75" thickBot="1">
      <c r="A15" s="40" t="s">
        <v>247</v>
      </c>
      <c r="B15" s="74" t="s">
        <v>5</v>
      </c>
      <c r="C15" s="75" t="s">
        <v>6</v>
      </c>
      <c r="D15" s="63">
        <v>17775268475</v>
      </c>
      <c r="E15" s="175">
        <v>19926322200</v>
      </c>
      <c r="F15" s="175" t="e">
        <f>+VLOOKUP(B15,#REF!,20,FALSE)</f>
        <v>#REF!</v>
      </c>
      <c r="G15" s="175">
        <v>16644605618</v>
      </c>
      <c r="H15" s="175">
        <v>11222462659</v>
      </c>
      <c r="I15" s="175" t="e">
        <f>+VLOOKUP($B15,#REF!,26,FALSE)</f>
        <v>#REF!</v>
      </c>
      <c r="J15" s="175">
        <v>22404280740</v>
      </c>
      <c r="K15" s="175">
        <v>11596275975</v>
      </c>
      <c r="L15" s="175" t="e">
        <f>+VLOOKUP($B15,#REF!,32,FALSE)</f>
        <v>#REF!</v>
      </c>
      <c r="M15" s="175">
        <v>19716254109</v>
      </c>
      <c r="N15" s="175">
        <v>11753798101</v>
      </c>
      <c r="O15" s="175" t="e">
        <f>+VLOOKUP($B15,#REF!,38,FALSE)</f>
        <v>#REF!</v>
      </c>
      <c r="P15" s="175">
        <v>14184223021</v>
      </c>
      <c r="Q15" s="175">
        <v>16981867065</v>
      </c>
      <c r="R15" s="175" t="e">
        <f>+VLOOKUP($B15,#REF!,44,FALSE)</f>
        <v>#REF!</v>
      </c>
      <c r="S15" s="175">
        <v>12434004888</v>
      </c>
      <c r="T15" s="175">
        <v>12294344502</v>
      </c>
      <c r="U15" s="175" t="e">
        <f>+VLOOKUP($B15,#REF!,50,FALSE)</f>
        <v>#REF!</v>
      </c>
      <c r="V15" s="176">
        <v>14656854095</v>
      </c>
      <c r="W15" s="176">
        <v>14091616953</v>
      </c>
      <c r="X15" s="175" t="e">
        <f>+VLOOKUP($B15,#REF!,56,FALSE)</f>
        <v>#REF!</v>
      </c>
      <c r="Y15" s="176">
        <v>17655391466</v>
      </c>
      <c r="Z15" s="176">
        <v>16426058013</v>
      </c>
      <c r="AA15" s="175" t="e">
        <f>+VLOOKUP($B15,#REF!,62,FALSE)</f>
        <v>#REF!</v>
      </c>
      <c r="AB15" s="176">
        <v>13632320684</v>
      </c>
      <c r="AC15" s="176">
        <v>13139301512</v>
      </c>
      <c r="AD15" s="175" t="e">
        <f>+VLOOKUP($B15,#REF!,68,FALSE)</f>
        <v>#REF!</v>
      </c>
      <c r="AE15" s="176">
        <v>13751039565</v>
      </c>
      <c r="AF15" s="176">
        <v>13960555141</v>
      </c>
      <c r="AG15" s="175" t="e">
        <f>+VLOOKUP($B15,#REF!,74,FALSE)</f>
        <v>#REF!</v>
      </c>
      <c r="AH15" s="176">
        <v>16962216194</v>
      </c>
      <c r="AI15" s="176">
        <v>12272641749</v>
      </c>
      <c r="AJ15" s="175" t="e">
        <f>+VLOOKUP($B15,#REF!,80,FALSE)</f>
        <v>#REF!</v>
      </c>
      <c r="AK15" s="178">
        <v>14284574931</v>
      </c>
      <c r="AL15" s="176">
        <v>15044365265</v>
      </c>
      <c r="AM15" s="175" t="e">
        <f>+VLOOKUP($B15,#REF!,86,FALSE)</f>
        <v>#REF!</v>
      </c>
      <c r="AN15" s="177" t="e">
        <f t="shared" si="0"/>
        <v>#REF!</v>
      </c>
      <c r="AO15" s="64">
        <f t="shared" si="1"/>
        <v>0</v>
      </c>
      <c r="AP15" s="37">
        <v>0.89326723425348975</v>
      </c>
      <c r="AQ15" s="64">
        <v>149103203096</v>
      </c>
      <c r="AR15" s="64">
        <v>127432046980</v>
      </c>
      <c r="AS15" s="64">
        <v>-21671156116</v>
      </c>
      <c r="AT15" s="64">
        <v>-14.534333043165438</v>
      </c>
      <c r="AW15" s="64">
        <v>90942396935</v>
      </c>
      <c r="AX15" s="64">
        <v>84934538633</v>
      </c>
      <c r="AY15" s="64">
        <v>-6007858302</v>
      </c>
      <c r="AZ15" s="64">
        <v>-6.6062238345158679</v>
      </c>
      <c r="BB15" s="35">
        <v>201590561448</v>
      </c>
      <c r="BC15" s="60">
        <v>-52487358352</v>
      </c>
    </row>
    <row r="16" spans="1:77" ht="15.75" thickBot="1">
      <c r="B16" s="76" t="s">
        <v>39</v>
      </c>
      <c r="C16" s="76" t="s">
        <v>39</v>
      </c>
      <c r="D16" s="77">
        <f t="shared" ref="D16:E16" si="2">+D7+D10+D13</f>
        <v>1680803182703</v>
      </c>
      <c r="E16" s="186">
        <f t="shared" si="2"/>
        <v>1934834693766</v>
      </c>
      <c r="F16" s="186" t="e">
        <f>+F7+F10+F13</f>
        <v>#REF!</v>
      </c>
      <c r="G16" s="186">
        <v>1926329131974</v>
      </c>
      <c r="H16" s="186">
        <v>1864341807697</v>
      </c>
      <c r="I16" s="186" t="e">
        <f>+I7+I10+I13</f>
        <v>#REF!</v>
      </c>
      <c r="J16" s="186">
        <v>1657827933767</v>
      </c>
      <c r="K16" s="186">
        <v>1931434368099</v>
      </c>
      <c r="L16" s="186" t="e">
        <f>+L7+L10+L13</f>
        <v>#REF!</v>
      </c>
      <c r="M16" s="186">
        <v>2006637871582</v>
      </c>
      <c r="N16" s="186">
        <v>1849513393791</v>
      </c>
      <c r="O16" s="186" t="e">
        <f>+O7+O10+O13</f>
        <v>#REF!</v>
      </c>
      <c r="P16" s="186">
        <v>1917845708112</v>
      </c>
      <c r="Q16" s="186">
        <v>2133212844409</v>
      </c>
      <c r="R16" s="186" t="e">
        <f>+R7+R10+R13</f>
        <v>#REF!</v>
      </c>
      <c r="S16" s="186">
        <v>1790927225308</v>
      </c>
      <c r="T16" s="186">
        <v>1903715140927</v>
      </c>
      <c r="U16" s="186" t="e">
        <f>+U7+U10+U13</f>
        <v>#REF!</v>
      </c>
      <c r="V16" s="186">
        <v>1816420207297</v>
      </c>
      <c r="W16" s="186">
        <v>1954471598502</v>
      </c>
      <c r="X16" s="186" t="e">
        <f>+X7+X10+X13</f>
        <v>#REF!</v>
      </c>
      <c r="Y16" s="186">
        <v>1980324033262</v>
      </c>
      <c r="Z16" s="186">
        <v>2080139959623</v>
      </c>
      <c r="AA16" s="186" t="e">
        <f>+AA7+AA10+AA13</f>
        <v>#REF!</v>
      </c>
      <c r="AB16" s="186">
        <v>1780942401920</v>
      </c>
      <c r="AC16" s="186">
        <v>1981118662818</v>
      </c>
      <c r="AD16" s="186" t="e">
        <f>+AD7+AD10+AD13</f>
        <v>#REF!</v>
      </c>
      <c r="AE16" s="186">
        <v>1789922435309</v>
      </c>
      <c r="AF16" s="186">
        <v>2106072729454</v>
      </c>
      <c r="AG16" s="186" t="e">
        <f>+AG7+AG10+AG13</f>
        <v>#REF!</v>
      </c>
      <c r="AH16" s="186">
        <v>1932940916368</v>
      </c>
      <c r="AI16" s="186">
        <v>1938018999357</v>
      </c>
      <c r="AJ16" s="186" t="e">
        <f>+AJ7+AJ10+AJ13</f>
        <v>#REF!</v>
      </c>
      <c r="AK16" s="186">
        <v>1924334705199</v>
      </c>
      <c r="AL16" s="186">
        <v>2009392155519</v>
      </c>
      <c r="AM16" s="186" t="e">
        <f>+AM7+AM10+AM13</f>
        <v>#REF!</v>
      </c>
      <c r="AN16" s="187" t="e">
        <f t="shared" si="0"/>
        <v>#REF!</v>
      </c>
      <c r="AO16" s="78">
        <f t="shared" si="1"/>
        <v>0</v>
      </c>
      <c r="AP16" s="37">
        <v>100</v>
      </c>
      <c r="AQ16" s="79">
        <v>16558057695925</v>
      </c>
      <c r="AR16" s="79">
        <v>17632782469632</v>
      </c>
      <c r="AS16" s="79">
        <v>1074724773707</v>
      </c>
      <c r="AT16" s="79">
        <v>6.4906451797875686</v>
      </c>
      <c r="AU16" s="59"/>
      <c r="AV16" s="59"/>
      <c r="AW16" s="79">
        <v>11224884699355</v>
      </c>
      <c r="AX16" s="79">
        <v>12069214105273</v>
      </c>
      <c r="AY16" s="79">
        <v>844329405918</v>
      </c>
      <c r="AZ16" s="79">
        <v>7.521942795247738</v>
      </c>
      <c r="BA16" s="59"/>
      <c r="BB16" s="35">
        <v>24413843509432</v>
      </c>
      <c r="BC16" s="60">
        <v>-7855785813507</v>
      </c>
    </row>
    <row r="17" spans="1:77" ht="15.75" thickBot="1">
      <c r="B17" s="80"/>
      <c r="C17" s="80" t="s">
        <v>316</v>
      </c>
      <c r="D17" s="81"/>
      <c r="E17" s="188"/>
      <c r="F17" s="188" t="e">
        <f>+#REF!</f>
        <v>#REF!</v>
      </c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9"/>
      <c r="W17" s="189"/>
      <c r="X17" s="188"/>
      <c r="Y17" s="189"/>
      <c r="Z17" s="189"/>
      <c r="AA17" s="188"/>
      <c r="AB17" s="189"/>
      <c r="AC17" s="189"/>
      <c r="AD17" s="188"/>
      <c r="AE17" s="189"/>
      <c r="AF17" s="189"/>
      <c r="AG17" s="188"/>
      <c r="AH17" s="189"/>
      <c r="AI17" s="189"/>
      <c r="AJ17" s="188"/>
      <c r="AK17" s="189"/>
      <c r="AL17" s="189"/>
      <c r="AM17" s="188"/>
      <c r="AN17" s="190" t="e">
        <f>+AN16/1000000</f>
        <v>#REF!</v>
      </c>
      <c r="AO17" s="82"/>
      <c r="AQ17" s="83"/>
      <c r="AR17" s="83"/>
      <c r="AS17" s="83"/>
      <c r="AT17" s="83"/>
      <c r="AU17" s="59"/>
      <c r="AV17" s="59"/>
      <c r="AW17" s="83"/>
      <c r="AX17" s="83"/>
      <c r="AY17" s="83"/>
      <c r="AZ17" s="83"/>
      <c r="BA17" s="59"/>
      <c r="BB17" s="35">
        <v>0</v>
      </c>
      <c r="BC17" s="60">
        <v>0</v>
      </c>
    </row>
    <row r="18" spans="1:77">
      <c r="B18" s="54" t="s">
        <v>295</v>
      </c>
      <c r="C18" s="84"/>
      <c r="D18" s="86">
        <f t="shared" ref="D18:E19" si="3">+D8+D11+D14</f>
        <v>883760535819</v>
      </c>
      <c r="E18" s="191">
        <f t="shared" si="3"/>
        <v>990299153618</v>
      </c>
      <c r="F18" s="191" t="e">
        <f>+F8+F11+F14</f>
        <v>#REF!</v>
      </c>
      <c r="G18" s="192">
        <v>1053263720332</v>
      </c>
      <c r="H18" s="192">
        <v>1092785067667</v>
      </c>
      <c r="I18" s="191" t="e">
        <f>+I8+I11+I14</f>
        <v>#REF!</v>
      </c>
      <c r="J18" s="192">
        <v>947531678331</v>
      </c>
      <c r="K18" s="192">
        <v>1129859575789</v>
      </c>
      <c r="L18" s="191" t="e">
        <f>+L8+L11+L14</f>
        <v>#REF!</v>
      </c>
      <c r="M18" s="192">
        <v>1076199934542</v>
      </c>
      <c r="N18" s="192">
        <v>1037889991947</v>
      </c>
      <c r="O18" s="191" t="e">
        <f>+O8+O11+O14</f>
        <v>#REF!</v>
      </c>
      <c r="P18" s="192">
        <v>1113542635868</v>
      </c>
      <c r="Q18" s="192">
        <v>1169901090932</v>
      </c>
      <c r="R18" s="191" t="e">
        <f>+R8+R11+R14</f>
        <v>#REF!</v>
      </c>
      <c r="S18" s="192">
        <v>1048124608642</v>
      </c>
      <c r="T18" s="192">
        <v>1099268673037</v>
      </c>
      <c r="U18" s="191" t="e">
        <f>+U8+U11+U14</f>
        <v>#REF!</v>
      </c>
      <c r="V18" s="192">
        <v>1038725615285</v>
      </c>
      <c r="W18" s="192">
        <v>1133605518247</v>
      </c>
      <c r="X18" s="191" t="e">
        <f>+X8+X11+X14</f>
        <v>#REF!</v>
      </c>
      <c r="Y18" s="192">
        <v>1096100963534</v>
      </c>
      <c r="Z18" s="192">
        <v>1153511418317</v>
      </c>
      <c r="AA18" s="191" t="e">
        <f>+AA8+AA11+AA14</f>
        <v>#REF!</v>
      </c>
      <c r="AB18" s="192">
        <v>1016348257219</v>
      </c>
      <c r="AC18" s="192">
        <v>1155939594861</v>
      </c>
      <c r="AD18" s="191" t="e">
        <f>+AD8+AD11+AD14</f>
        <v>#REF!</v>
      </c>
      <c r="AE18" s="192">
        <v>1017904717774</v>
      </c>
      <c r="AF18" s="192">
        <v>1224972962905</v>
      </c>
      <c r="AG18" s="191" t="e">
        <f>+AG8+AG11+AG14</f>
        <v>#REF!</v>
      </c>
      <c r="AH18" s="192">
        <v>1071274954226</v>
      </c>
      <c r="AI18" s="192">
        <v>1143217038479</v>
      </c>
      <c r="AJ18" s="191" t="e">
        <f>+AJ8+AJ11+AJ14</f>
        <v>#REF!</v>
      </c>
      <c r="AK18" s="192">
        <v>1086046574605</v>
      </c>
      <c r="AL18" s="192">
        <v>1167994042745</v>
      </c>
      <c r="AM18" s="191" t="e">
        <f>+AM8+AM11+AM14</f>
        <v>#REF!</v>
      </c>
      <c r="AN18" s="192" t="e">
        <f t="shared" ref="AN18:AN19" si="4">+I18-H18</f>
        <v>#REF!</v>
      </c>
      <c r="AO18" s="85">
        <f t="shared" ref="AO18:AO19" si="5">IFERROR(((I18/H18-1)*100),0)</f>
        <v>0</v>
      </c>
      <c r="AQ18" s="85">
        <v>9273597949572</v>
      </c>
      <c r="AR18" s="85">
        <v>9963060084415</v>
      </c>
      <c r="AS18" s="85">
        <v>689462134843</v>
      </c>
      <c r="AT18" s="85">
        <v>7.434677873595108</v>
      </c>
      <c r="AW18" s="85">
        <v>6326401082643</v>
      </c>
      <c r="AX18" s="85">
        <v>6979240575554</v>
      </c>
      <c r="AY18" s="85">
        <v>652839492911</v>
      </c>
      <c r="AZ18" s="85">
        <v>10.319287133124044</v>
      </c>
      <c r="BB18" s="35">
        <v>13681152281809</v>
      </c>
      <c r="BC18" s="60">
        <v>-4407554332237</v>
      </c>
    </row>
    <row r="19" spans="1:77" ht="15.75" thickBot="1">
      <c r="B19" s="87" t="s">
        <v>296</v>
      </c>
      <c r="C19" s="75"/>
      <c r="D19" s="89">
        <f t="shared" si="3"/>
        <v>797042646884</v>
      </c>
      <c r="E19" s="193">
        <f t="shared" si="3"/>
        <v>944535540148</v>
      </c>
      <c r="F19" s="193" t="e">
        <f>+F9+F12+F15</f>
        <v>#REF!</v>
      </c>
      <c r="G19" s="194">
        <v>873065411642</v>
      </c>
      <c r="H19" s="194">
        <v>771556740030</v>
      </c>
      <c r="I19" s="193" t="e">
        <f>+I9+I12+I15</f>
        <v>#REF!</v>
      </c>
      <c r="J19" s="194">
        <v>710296255436</v>
      </c>
      <c r="K19" s="194">
        <v>801574792310</v>
      </c>
      <c r="L19" s="193" t="e">
        <f>+L9+L12+L15</f>
        <v>#REF!</v>
      </c>
      <c r="M19" s="194">
        <v>930437937040</v>
      </c>
      <c r="N19" s="194">
        <v>811623401844</v>
      </c>
      <c r="O19" s="193" t="e">
        <f>+O9+O12+O15</f>
        <v>#REF!</v>
      </c>
      <c r="P19" s="194">
        <v>804303072244</v>
      </c>
      <c r="Q19" s="194">
        <v>963311753477</v>
      </c>
      <c r="R19" s="193" t="e">
        <f>+R9+R12+R15</f>
        <v>#REF!</v>
      </c>
      <c r="S19" s="194">
        <v>742802616666</v>
      </c>
      <c r="T19" s="194">
        <v>804446467890</v>
      </c>
      <c r="U19" s="193" t="e">
        <f>+U9+U12+U15</f>
        <v>#REF!</v>
      </c>
      <c r="V19" s="194">
        <v>777694592012</v>
      </c>
      <c r="W19" s="194">
        <v>820866080255</v>
      </c>
      <c r="X19" s="193" t="e">
        <f>+X9+X12+X15</f>
        <v>#REF!</v>
      </c>
      <c r="Y19" s="194">
        <v>884223069728</v>
      </c>
      <c r="Z19" s="194">
        <v>926628541306</v>
      </c>
      <c r="AA19" s="193" t="e">
        <f>+AA9+AA12+AA15</f>
        <v>#REF!</v>
      </c>
      <c r="AB19" s="194">
        <v>764594144701</v>
      </c>
      <c r="AC19" s="194">
        <v>825179067957</v>
      </c>
      <c r="AD19" s="193" t="e">
        <f>+AD9+AD12+AD15</f>
        <v>#REF!</v>
      </c>
      <c r="AE19" s="194">
        <v>772017717535</v>
      </c>
      <c r="AF19" s="194">
        <v>881099766549</v>
      </c>
      <c r="AG19" s="193" t="e">
        <f>+AG9+AG12+AG15</f>
        <v>#REF!</v>
      </c>
      <c r="AH19" s="194">
        <v>861665962142</v>
      </c>
      <c r="AI19" s="194">
        <v>794801960878</v>
      </c>
      <c r="AJ19" s="193" t="e">
        <f>+AJ9+AJ12+AJ15</f>
        <v>#REF!</v>
      </c>
      <c r="AK19" s="194">
        <v>838288130594</v>
      </c>
      <c r="AL19" s="194">
        <v>841398112774</v>
      </c>
      <c r="AM19" s="193" t="e">
        <f>+AM9+AM12+AM15</f>
        <v>#REF!</v>
      </c>
      <c r="AN19" s="194" t="e">
        <f t="shared" si="4"/>
        <v>#REF!</v>
      </c>
      <c r="AO19" s="88">
        <f t="shared" si="5"/>
        <v>0</v>
      </c>
      <c r="AQ19" s="88">
        <v>7284459746353</v>
      </c>
      <c r="AR19" s="88">
        <v>7669722385217</v>
      </c>
      <c r="AS19" s="88">
        <v>385262638864</v>
      </c>
      <c r="AT19" s="88">
        <v>5.2888292650238533</v>
      </c>
      <c r="AW19" s="88">
        <v>4898483616712</v>
      </c>
      <c r="AX19" s="88">
        <v>5089973529719</v>
      </c>
      <c r="AY19" s="88">
        <v>191489913007</v>
      </c>
      <c r="AZ19" s="88">
        <v>3.9091671625418822</v>
      </c>
      <c r="BB19" s="35">
        <v>10732691227623</v>
      </c>
      <c r="BC19" s="60">
        <v>-3448231481270</v>
      </c>
    </row>
    <row r="20" spans="1:77">
      <c r="AN20" s="167">
        <v>1</v>
      </c>
    </row>
    <row r="21" spans="1:77">
      <c r="B21" s="41" t="s">
        <v>297</v>
      </c>
    </row>
    <row r="22" spans="1:77" ht="15.75" thickBot="1"/>
    <row r="23" spans="1:77" s="53" customFormat="1" ht="37.5" customHeight="1" thickBot="1">
      <c r="A23" s="53" t="s">
        <v>237</v>
      </c>
      <c r="B23" s="42" t="s">
        <v>237</v>
      </c>
      <c r="C23" s="43" t="s">
        <v>261</v>
      </c>
      <c r="D23" s="44" t="s">
        <v>262</v>
      </c>
      <c r="E23" s="169" t="s">
        <v>263</v>
      </c>
      <c r="F23" s="170" t="s">
        <v>304</v>
      </c>
      <c r="G23" s="171" t="s">
        <v>264</v>
      </c>
      <c r="H23" s="169" t="s">
        <v>265</v>
      </c>
      <c r="I23" s="170" t="s">
        <v>305</v>
      </c>
      <c r="J23" s="171" t="s">
        <v>266</v>
      </c>
      <c r="K23" s="169" t="s">
        <v>267</v>
      </c>
      <c r="L23" s="170" t="s">
        <v>306</v>
      </c>
      <c r="M23" s="171" t="s">
        <v>268</v>
      </c>
      <c r="N23" s="169" t="s">
        <v>269</v>
      </c>
      <c r="O23" s="170" t="s">
        <v>307</v>
      </c>
      <c r="P23" s="171" t="s">
        <v>270</v>
      </c>
      <c r="Q23" s="169" t="s">
        <v>271</v>
      </c>
      <c r="R23" s="170" t="s">
        <v>308</v>
      </c>
      <c r="S23" s="171" t="s">
        <v>272</v>
      </c>
      <c r="T23" s="169" t="s">
        <v>273</v>
      </c>
      <c r="U23" s="170" t="s">
        <v>309</v>
      </c>
      <c r="V23" s="171" t="s">
        <v>274</v>
      </c>
      <c r="W23" s="169" t="s">
        <v>275</v>
      </c>
      <c r="X23" s="170" t="s">
        <v>310</v>
      </c>
      <c r="Y23" s="171" t="s">
        <v>276</v>
      </c>
      <c r="Z23" s="169" t="s">
        <v>277</v>
      </c>
      <c r="AA23" s="170" t="s">
        <v>311</v>
      </c>
      <c r="AB23" s="171" t="s">
        <v>278</v>
      </c>
      <c r="AC23" s="169" t="s">
        <v>279</v>
      </c>
      <c r="AD23" s="170" t="s">
        <v>312</v>
      </c>
      <c r="AE23" s="171" t="s">
        <v>280</v>
      </c>
      <c r="AF23" s="169" t="s">
        <v>281</v>
      </c>
      <c r="AG23" s="170" t="s">
        <v>313</v>
      </c>
      <c r="AH23" s="171" t="s">
        <v>282</v>
      </c>
      <c r="AI23" s="169" t="s">
        <v>283</v>
      </c>
      <c r="AJ23" s="170" t="s">
        <v>314</v>
      </c>
      <c r="AK23" s="171" t="s">
        <v>284</v>
      </c>
      <c r="AL23" s="169" t="s">
        <v>285</v>
      </c>
      <c r="AM23" s="170" t="s">
        <v>315</v>
      </c>
      <c r="AN23" s="172" t="s">
        <v>286</v>
      </c>
      <c r="AO23" s="45" t="s">
        <v>287</v>
      </c>
      <c r="AP23" s="46"/>
      <c r="AQ23" s="47" t="s">
        <v>288</v>
      </c>
      <c r="AR23" s="47" t="s">
        <v>289</v>
      </c>
      <c r="AS23" s="48" t="s">
        <v>286</v>
      </c>
      <c r="AT23" s="48" t="s">
        <v>287</v>
      </c>
      <c r="AU23" s="49"/>
      <c r="AV23" s="49"/>
      <c r="AW23" s="47" t="s">
        <v>290</v>
      </c>
      <c r="AX23" s="47" t="s">
        <v>291</v>
      </c>
      <c r="AY23" s="48" t="s">
        <v>286</v>
      </c>
      <c r="AZ23" s="48" t="s">
        <v>287</v>
      </c>
      <c r="BA23" s="49"/>
      <c r="BB23" s="49" t="s">
        <v>292</v>
      </c>
      <c r="BC23" s="50" t="s">
        <v>293</v>
      </c>
      <c r="BD23" s="51" t="s">
        <v>294</v>
      </c>
      <c r="BE23" s="49" t="s">
        <v>292</v>
      </c>
      <c r="BF23" s="50" t="s">
        <v>293</v>
      </c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</row>
    <row r="24" spans="1:77" ht="38.25" customHeight="1" thickBot="1">
      <c r="A24" s="40" t="s">
        <v>252</v>
      </c>
      <c r="B24" s="91" t="s">
        <v>24</v>
      </c>
      <c r="C24" s="92" t="s">
        <v>327</v>
      </c>
      <c r="D24" s="63">
        <v>100937746835.53</v>
      </c>
      <c r="E24" s="175">
        <v>206441029323.70001</v>
      </c>
      <c r="F24" s="175" t="e">
        <f>+VLOOKUP(B24,#REF!,20,FALSE)</f>
        <v>#REF!</v>
      </c>
      <c r="G24" s="175">
        <v>421782885919.46997</v>
      </c>
      <c r="H24" s="175">
        <v>268022886156.79999</v>
      </c>
      <c r="I24" s="175"/>
      <c r="J24" s="175">
        <v>8158309110.8500004</v>
      </c>
      <c r="K24" s="175">
        <v>258014714867.04999</v>
      </c>
      <c r="L24" s="175" t="e">
        <f>+VLOOKUP($B24,#REF!,32,FALSE)</f>
        <v>#REF!</v>
      </c>
      <c r="M24" s="175">
        <v>329581576879.90997</v>
      </c>
      <c r="N24" s="175">
        <v>303179478476.09998</v>
      </c>
      <c r="O24" s="175" t="e">
        <f>+VLOOKUP($B24,#REF!,38,FALSE)</f>
        <v>#REF!</v>
      </c>
      <c r="P24" s="175">
        <v>315717883371.23999</v>
      </c>
      <c r="Q24" s="175">
        <v>352570304619.91998</v>
      </c>
      <c r="R24" s="175" t="e">
        <f>+VLOOKUP($B24,#REF!,44,FALSE)</f>
        <v>#REF!</v>
      </c>
      <c r="S24" s="175">
        <v>194919757006.41</v>
      </c>
      <c r="T24" s="175">
        <v>340180419802.12</v>
      </c>
      <c r="U24" s="175" t="e">
        <f>+VLOOKUP($B24,#REF!,50,FALSE)</f>
        <v>#REF!</v>
      </c>
      <c r="V24" s="175">
        <v>663517704873.31995</v>
      </c>
      <c r="W24" s="175">
        <v>739154888.94000006</v>
      </c>
      <c r="X24" s="175" t="e">
        <f>+VLOOKUP($B24,#REF!,56,FALSE)</f>
        <v>#REF!</v>
      </c>
      <c r="Y24" s="175">
        <v>138228762500.07999</v>
      </c>
      <c r="Z24" s="175">
        <v>294307676.19</v>
      </c>
      <c r="AA24" s="175" t="e">
        <f>+VLOOKUP($B24,#REF!,62,FALSE)</f>
        <v>#REF!</v>
      </c>
      <c r="AB24" s="175">
        <v>97024852776.5</v>
      </c>
      <c r="AC24" s="175">
        <v>0</v>
      </c>
      <c r="AD24" s="175" t="e">
        <f>+VLOOKUP($B24,#REF!,68,FALSE)</f>
        <v>#REF!</v>
      </c>
      <c r="AE24" s="175">
        <v>232024196296.59</v>
      </c>
      <c r="AF24" s="175">
        <v>0</v>
      </c>
      <c r="AG24" s="175" t="e">
        <f>+VLOOKUP($B24,#REF!,74,FALSE)</f>
        <v>#REF!</v>
      </c>
      <c r="AH24" s="175">
        <v>337676184302.17999</v>
      </c>
      <c r="AI24" s="175">
        <v>0</v>
      </c>
      <c r="AJ24" s="175" t="e">
        <f>+VLOOKUP($B24,#REF!,80,FALSE)</f>
        <v>#REF!</v>
      </c>
      <c r="AK24" s="175">
        <v>289570292983.64001</v>
      </c>
      <c r="AL24" s="175">
        <v>6493950401.9099998</v>
      </c>
      <c r="AM24" s="175" t="e">
        <f>+VLOOKUP($B24,#REF!,86,FALSE)</f>
        <v>#REF!</v>
      </c>
      <c r="AN24" s="175">
        <f>+I24-H24</f>
        <v>-268022886156.79999</v>
      </c>
      <c r="AO24" s="63">
        <f t="shared" ref="AO24:AO29" si="6">IFERROR(((I24/H24-1)*100),0)</f>
        <v>-100</v>
      </c>
      <c r="AQ24" s="63">
        <v>2269869479273.3101</v>
      </c>
      <c r="AR24" s="63">
        <v>1729442295810.8198</v>
      </c>
      <c r="AS24" s="63">
        <v>-540427183462.49023</v>
      </c>
      <c r="AT24" s="63">
        <v>-23.808733867618937</v>
      </c>
      <c r="AU24" s="93">
        <v>1729442295810.8201</v>
      </c>
      <c r="AV24" s="93">
        <v>0</v>
      </c>
      <c r="AW24" s="94">
        <v>1758041993732.3101</v>
      </c>
      <c r="AX24" s="94">
        <v>7527412967.04</v>
      </c>
      <c r="AY24" s="94">
        <v>-1750514580765.27</v>
      </c>
      <c r="AZ24" s="94">
        <v>-99.571829740479671</v>
      </c>
      <c r="BA24" s="93"/>
      <c r="BB24" s="35">
        <v>3763024697242.4194</v>
      </c>
      <c r="BC24" s="60">
        <v>-1493155217969.1094</v>
      </c>
    </row>
    <row r="25" spans="1:77" ht="38.25" customHeight="1" thickBot="1">
      <c r="A25" s="40" t="s">
        <v>253</v>
      </c>
      <c r="B25" s="95" t="s">
        <v>25</v>
      </c>
      <c r="C25" s="92" t="s">
        <v>328</v>
      </c>
      <c r="D25" s="63">
        <v>1952454687.79</v>
      </c>
      <c r="E25" s="175">
        <v>273223620.24000001</v>
      </c>
      <c r="F25" s="175" t="e">
        <f>+VLOOKUP(B25,#REF!,20,FALSE)</f>
        <v>#REF!</v>
      </c>
      <c r="G25" s="175">
        <v>1165231481.5899999</v>
      </c>
      <c r="H25" s="175">
        <v>82423391.189999998</v>
      </c>
      <c r="I25" s="175">
        <v>22222292345.610001</v>
      </c>
      <c r="J25" s="175">
        <v>0</v>
      </c>
      <c r="K25" s="175">
        <v>65328665.280000001</v>
      </c>
      <c r="L25" s="175" t="e">
        <f>+VLOOKUP($B25,#REF!,32,FALSE)</f>
        <v>#REF!</v>
      </c>
      <c r="M25" s="175">
        <v>1381896651.71</v>
      </c>
      <c r="N25" s="175">
        <v>127194754.14</v>
      </c>
      <c r="O25" s="175" t="e">
        <f>+VLOOKUP($B25,#REF!,38,FALSE)</f>
        <v>#REF!</v>
      </c>
      <c r="P25" s="175">
        <v>3461964128.5900002</v>
      </c>
      <c r="Q25" s="175">
        <v>2286164713.73</v>
      </c>
      <c r="R25" s="175" t="e">
        <f>+VLOOKUP($B25,#REF!,44,FALSE)</f>
        <v>#REF!</v>
      </c>
      <c r="S25" s="175">
        <v>142181331.28999999</v>
      </c>
      <c r="T25" s="175">
        <v>2389224079.4099998</v>
      </c>
      <c r="U25" s="175" t="e">
        <f>+VLOOKUP($B25,#REF!,50,FALSE)</f>
        <v>#REF!</v>
      </c>
      <c r="V25" s="175">
        <v>861748759.85000002</v>
      </c>
      <c r="W25" s="175">
        <v>0</v>
      </c>
      <c r="X25" s="175" t="e">
        <f>+VLOOKUP($B25,#REF!,56,FALSE)</f>
        <v>#REF!</v>
      </c>
      <c r="Y25" s="175">
        <v>15346834.890000001</v>
      </c>
      <c r="Z25" s="175">
        <v>1196173787.1800001</v>
      </c>
      <c r="AA25" s="175" t="e">
        <f>+VLOOKUP($B25,#REF!,62,FALSE)</f>
        <v>#REF!</v>
      </c>
      <c r="AB25" s="175">
        <v>2245406781.1300001</v>
      </c>
      <c r="AC25" s="175">
        <v>1035117720.0599999</v>
      </c>
      <c r="AD25" s="175" t="e">
        <f>+VLOOKUP($B25,#REF!,68,FALSE)</f>
        <v>#REF!</v>
      </c>
      <c r="AE25" s="175">
        <v>841238779.21000004</v>
      </c>
      <c r="AF25" s="175">
        <v>345968787.45999998</v>
      </c>
      <c r="AG25" s="175" t="e">
        <f>+VLOOKUP($B25,#REF!,74,FALSE)</f>
        <v>#REF!</v>
      </c>
      <c r="AH25" s="175">
        <v>1911291395.8099999</v>
      </c>
      <c r="AI25" s="175">
        <v>110980971.8</v>
      </c>
      <c r="AJ25" s="175" t="e">
        <f>+VLOOKUP($B25,#REF!,80,FALSE)</f>
        <v>#REF!</v>
      </c>
      <c r="AK25" s="175">
        <v>129445312.81</v>
      </c>
      <c r="AL25" s="175">
        <v>947272566.01999998</v>
      </c>
      <c r="AM25" s="175" t="e">
        <f>+VLOOKUP($B25,#REF!,86,FALSE)</f>
        <v>#REF!</v>
      </c>
      <c r="AN25" s="175">
        <f t="shared" ref="AN25:AN30" si="7">+I25-H25</f>
        <v>22139868954.420002</v>
      </c>
      <c r="AO25" s="63">
        <f t="shared" si="6"/>
        <v>26861.147830454855</v>
      </c>
      <c r="AQ25" s="63">
        <v>11226230656.84</v>
      </c>
      <c r="AR25" s="63">
        <v>7454850731.2299995</v>
      </c>
      <c r="AS25" s="63">
        <v>-3771379925.6100006</v>
      </c>
      <c r="AT25" s="63">
        <v>-33.594356297250549</v>
      </c>
      <c r="AU25" s="93">
        <v>7454850731.2299995</v>
      </c>
      <c r="AV25" s="93">
        <v>0</v>
      </c>
      <c r="AW25" s="96">
        <v>6004477863.6999998</v>
      </c>
      <c r="AX25" s="96">
        <v>3635513832.52</v>
      </c>
      <c r="AY25" s="96">
        <v>-2368964031.1799998</v>
      </c>
      <c r="AZ25" s="96">
        <v>-39.453289444225348</v>
      </c>
      <c r="BA25" s="93"/>
      <c r="BB25" s="35">
        <v>14189036264.810001</v>
      </c>
      <c r="BC25" s="60">
        <v>-2962805607.9700012</v>
      </c>
    </row>
    <row r="26" spans="1:77" ht="38.25" customHeight="1" thickBot="1">
      <c r="A26" s="40" t="s">
        <v>254</v>
      </c>
      <c r="B26" s="97" t="s">
        <v>26</v>
      </c>
      <c r="C26" s="92"/>
      <c r="D26" s="63">
        <v>0</v>
      </c>
      <c r="E26" s="175">
        <v>0</v>
      </c>
      <c r="F26" s="175" t="e">
        <f>+VLOOKUP(B26,#REF!,20,FALSE)</f>
        <v>#REF!</v>
      </c>
      <c r="G26" s="175">
        <v>0</v>
      </c>
      <c r="H26" s="175"/>
      <c r="I26" s="175"/>
      <c r="J26" s="175">
        <v>0</v>
      </c>
      <c r="K26" s="175">
        <v>0</v>
      </c>
      <c r="L26" s="175" t="e">
        <f>+VLOOKUP($B26,#REF!,32,FALSE)</f>
        <v>#REF!</v>
      </c>
      <c r="M26" s="175">
        <v>0</v>
      </c>
      <c r="N26" s="175">
        <v>0</v>
      </c>
      <c r="O26" s="175" t="e">
        <f>+VLOOKUP($B26,#REF!,38,FALSE)</f>
        <v>#REF!</v>
      </c>
      <c r="P26" s="175">
        <v>0</v>
      </c>
      <c r="Q26" s="175">
        <v>0</v>
      </c>
      <c r="R26" s="175" t="e">
        <f>+VLOOKUP($B26,#REF!,44,FALSE)</f>
        <v>#REF!</v>
      </c>
      <c r="S26" s="175">
        <v>0</v>
      </c>
      <c r="T26" s="175">
        <v>0</v>
      </c>
      <c r="U26" s="175" t="e">
        <f>+VLOOKUP($B26,#REF!,50,FALSE)</f>
        <v>#REF!</v>
      </c>
      <c r="V26" s="175">
        <v>0</v>
      </c>
      <c r="W26" s="175">
        <v>0</v>
      </c>
      <c r="X26" s="175" t="e">
        <f>+VLOOKUP($B26,#REF!,56,FALSE)</f>
        <v>#REF!</v>
      </c>
      <c r="Y26" s="175">
        <v>0</v>
      </c>
      <c r="Z26" s="175">
        <v>175154873267.25</v>
      </c>
      <c r="AA26" s="175" t="e">
        <f>+VLOOKUP($B26,#REF!,62,FALSE)</f>
        <v>#REF!</v>
      </c>
      <c r="AB26" s="175" t="s">
        <v>303</v>
      </c>
      <c r="AC26" s="175">
        <v>0</v>
      </c>
      <c r="AD26" s="175" t="e">
        <f>+VLOOKUP($B26,#REF!,68,FALSE)</f>
        <v>#REF!</v>
      </c>
      <c r="AE26" s="175">
        <v>0</v>
      </c>
      <c r="AF26" s="175">
        <v>0</v>
      </c>
      <c r="AG26" s="175" t="e">
        <f>+VLOOKUP($B26,#REF!,74,FALSE)</f>
        <v>#REF!</v>
      </c>
      <c r="AH26" s="175">
        <v>0</v>
      </c>
      <c r="AI26" s="175">
        <v>0</v>
      </c>
      <c r="AJ26" s="175" t="e">
        <f>+VLOOKUP($B26,#REF!,80,FALSE)</f>
        <v>#REF!</v>
      </c>
      <c r="AK26" s="175">
        <v>0</v>
      </c>
      <c r="AL26" s="175">
        <v>31206934956.029999</v>
      </c>
      <c r="AM26" s="175" t="e">
        <f>+VLOOKUP($B26,#REF!,86,FALSE)</f>
        <v>#REF!</v>
      </c>
      <c r="AN26" s="175">
        <f t="shared" si="7"/>
        <v>0</v>
      </c>
      <c r="AO26" s="63">
        <f t="shared" si="6"/>
        <v>0</v>
      </c>
      <c r="AQ26" s="63"/>
      <c r="AR26" s="63">
        <v>175154873267.25</v>
      </c>
      <c r="AS26" s="63">
        <v>175154873267.25</v>
      </c>
      <c r="AT26" s="63" t="s">
        <v>303</v>
      </c>
      <c r="AU26" s="93">
        <v>175154873267.25</v>
      </c>
      <c r="AV26" s="93">
        <v>0</v>
      </c>
      <c r="AW26" s="98"/>
      <c r="AX26" s="98"/>
      <c r="AY26" s="98"/>
      <c r="AZ26" s="98"/>
      <c r="BA26" s="93"/>
      <c r="BB26" s="35"/>
      <c r="BC26" s="60"/>
    </row>
    <row r="27" spans="1:77" ht="38.25" customHeight="1" thickBot="1">
      <c r="A27" s="40" t="s">
        <v>255</v>
      </c>
      <c r="B27" s="74" t="s">
        <v>27</v>
      </c>
      <c r="C27" s="92"/>
      <c r="D27" s="63"/>
      <c r="E27" s="175">
        <v>0</v>
      </c>
      <c r="F27" s="175" t="e">
        <f>+VLOOKUP(B27,#REF!,20,FALSE)</f>
        <v>#REF!</v>
      </c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>
        <f>+I27-H27</f>
        <v>0</v>
      </c>
      <c r="AO27" s="63">
        <f>IFERROR(((I27/H27-1)*100),0)</f>
        <v>0</v>
      </c>
      <c r="AQ27" s="63"/>
      <c r="AR27" s="63"/>
      <c r="AS27" s="63"/>
      <c r="AT27" s="63"/>
      <c r="AU27" s="93"/>
      <c r="AV27" s="93"/>
      <c r="AW27" s="98"/>
      <c r="AX27" s="98"/>
      <c r="AY27" s="98"/>
      <c r="AZ27" s="98"/>
      <c r="BA27" s="93"/>
      <c r="BB27" s="35"/>
      <c r="BC27" s="60"/>
    </row>
    <row r="28" spans="1:77" ht="38.25" customHeight="1" thickBot="1">
      <c r="B28" s="97" t="s">
        <v>28</v>
      </c>
      <c r="C28" s="92"/>
      <c r="D28" s="63"/>
      <c r="E28" s="175">
        <v>0</v>
      </c>
      <c r="F28" s="175" t="e">
        <f>+VLOOKUP(B28,#REF!,20,FALSE)</f>
        <v>#REF!</v>
      </c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>
        <f t="shared" si="7"/>
        <v>0</v>
      </c>
      <c r="AO28" s="63">
        <f t="shared" si="6"/>
        <v>0</v>
      </c>
      <c r="AQ28" s="63"/>
      <c r="AR28" s="63"/>
      <c r="AS28" s="63"/>
      <c r="AT28" s="63"/>
      <c r="AU28" s="93"/>
      <c r="AV28" s="93"/>
      <c r="AW28" s="98"/>
      <c r="AX28" s="98"/>
      <c r="AY28" s="98"/>
      <c r="AZ28" s="98"/>
      <c r="BA28" s="93"/>
      <c r="BB28" s="35"/>
      <c r="BC28" s="60"/>
    </row>
    <row r="29" spans="1:77" ht="38.25" customHeight="1" thickBot="1">
      <c r="B29" s="74" t="s">
        <v>29</v>
      </c>
      <c r="C29" s="92"/>
      <c r="D29" s="63">
        <v>0</v>
      </c>
      <c r="E29" s="175">
        <v>0</v>
      </c>
      <c r="F29" s="175" t="e">
        <f>+VLOOKUP(B29,#REF!,20,FALSE)</f>
        <v>#REF!</v>
      </c>
      <c r="G29" s="175">
        <v>0</v>
      </c>
      <c r="H29" s="175"/>
      <c r="I29" s="175"/>
      <c r="J29" s="175">
        <v>0</v>
      </c>
      <c r="K29" s="175">
        <v>0</v>
      </c>
      <c r="L29" s="175" t="e">
        <f>+VLOOKUP($B29,#REF!,32,FALSE)</f>
        <v>#REF!</v>
      </c>
      <c r="M29" s="175">
        <v>0</v>
      </c>
      <c r="N29" s="175">
        <v>0</v>
      </c>
      <c r="O29" s="175" t="e">
        <f>+VLOOKUP($B29,#REF!,38,FALSE)</f>
        <v>#REF!</v>
      </c>
      <c r="P29" s="175">
        <v>0</v>
      </c>
      <c r="Q29" s="175">
        <v>0</v>
      </c>
      <c r="R29" s="175" t="e">
        <f>+VLOOKUP($B29,#REF!,44,FALSE)</f>
        <v>#REF!</v>
      </c>
      <c r="S29" s="175">
        <v>0</v>
      </c>
      <c r="T29" s="175">
        <v>0</v>
      </c>
      <c r="U29" s="175" t="e">
        <f>+VLOOKUP($B29,#REF!,50,FALSE)</f>
        <v>#REF!</v>
      </c>
      <c r="V29" s="175">
        <v>0</v>
      </c>
      <c r="W29" s="175">
        <v>526424111501.53998</v>
      </c>
      <c r="X29" s="175" t="e">
        <f>+VLOOKUP($B29,#REF!,56,FALSE)</f>
        <v>#REF!</v>
      </c>
      <c r="Y29" s="175">
        <v>0</v>
      </c>
      <c r="Z29" s="175">
        <v>558008309173.43005</v>
      </c>
      <c r="AA29" s="175" t="e">
        <f>+VLOOKUP($B29,#REF!,62,FALSE)</f>
        <v>#REF!</v>
      </c>
      <c r="AB29" s="175" t="s">
        <v>303</v>
      </c>
      <c r="AC29" s="175">
        <v>264680693256.48999</v>
      </c>
      <c r="AD29" s="175" t="e">
        <f>+VLOOKUP($B29,#REF!,68,FALSE)</f>
        <v>#REF!</v>
      </c>
      <c r="AE29" s="175">
        <v>0</v>
      </c>
      <c r="AF29" s="175">
        <v>273569484273.92001</v>
      </c>
      <c r="AG29" s="175" t="e">
        <f>+VLOOKUP($B29,#REF!,74,FALSE)</f>
        <v>#REF!</v>
      </c>
      <c r="AH29" s="175">
        <v>0</v>
      </c>
      <c r="AI29" s="175">
        <v>276023160234.12</v>
      </c>
      <c r="AJ29" s="175" t="e">
        <f>+VLOOKUP($B29,#REF!,80,FALSE)</f>
        <v>#REF!</v>
      </c>
      <c r="AK29" s="175">
        <v>0</v>
      </c>
      <c r="AL29" s="175">
        <v>311203659951.40002</v>
      </c>
      <c r="AM29" s="175" t="e">
        <f>+VLOOKUP($B29,#REF!,86,FALSE)</f>
        <v>#REF!</v>
      </c>
      <c r="AN29" s="175">
        <f t="shared" si="7"/>
        <v>0</v>
      </c>
      <c r="AO29" s="63">
        <f t="shared" si="6"/>
        <v>0</v>
      </c>
      <c r="AQ29" s="63"/>
      <c r="AR29" s="63">
        <v>1349113113931.46</v>
      </c>
      <c r="AS29" s="63">
        <v>1349113113931.46</v>
      </c>
      <c r="AT29" s="63" t="s">
        <v>303</v>
      </c>
      <c r="AU29" s="99">
        <v>1349113113931.46</v>
      </c>
      <c r="AV29" s="93">
        <v>0</v>
      </c>
      <c r="AW29" s="100" t="e">
        <v>#VALUE!</v>
      </c>
      <c r="AX29" s="100">
        <v>2209909418390.8999</v>
      </c>
      <c r="AY29" s="100" t="e">
        <v>#VALUE!</v>
      </c>
      <c r="AZ29" s="100" t="s">
        <v>303</v>
      </c>
      <c r="BA29" s="93"/>
      <c r="BB29" s="35"/>
      <c r="BC29" s="60"/>
    </row>
    <row r="30" spans="1:77" ht="15.75" thickBot="1">
      <c r="B30" s="101" t="s">
        <v>39</v>
      </c>
      <c r="C30" s="101" t="s">
        <v>39</v>
      </c>
      <c r="D30" s="102">
        <f t="shared" ref="D30:E30" si="8">+SUM(D24:D29)</f>
        <v>102890201523.31999</v>
      </c>
      <c r="E30" s="195">
        <f t="shared" si="8"/>
        <v>206714252943.94</v>
      </c>
      <c r="F30" s="195" t="e">
        <f>+SUM(F24:F29)</f>
        <v>#REF!</v>
      </c>
      <c r="G30" s="195">
        <v>422948117401.06</v>
      </c>
      <c r="H30" s="195">
        <v>268105309547.98999</v>
      </c>
      <c r="I30" s="195">
        <f>+SUM(I24:I29)</f>
        <v>22222292345.610001</v>
      </c>
      <c r="J30" s="195">
        <v>8158309110.8500004</v>
      </c>
      <c r="K30" s="195">
        <v>258080043532.32999</v>
      </c>
      <c r="L30" s="195"/>
      <c r="M30" s="195">
        <v>330963473531.62</v>
      </c>
      <c r="N30" s="195">
        <v>303306673230.23999</v>
      </c>
      <c r="O30" s="195"/>
      <c r="P30" s="195">
        <v>319179847499.83002</v>
      </c>
      <c r="Q30" s="195">
        <v>354856469333.64996</v>
      </c>
      <c r="R30" s="195"/>
      <c r="S30" s="195">
        <v>195061938337.70001</v>
      </c>
      <c r="T30" s="195">
        <v>342569643881.52997</v>
      </c>
      <c r="U30" s="195"/>
      <c r="V30" s="195">
        <v>664379453633.16992</v>
      </c>
      <c r="W30" s="195">
        <v>527163266390.47998</v>
      </c>
      <c r="X30" s="195"/>
      <c r="Y30" s="195">
        <v>138244109334.97</v>
      </c>
      <c r="Z30" s="195">
        <v>734653663904.05005</v>
      </c>
      <c r="AA30" s="195"/>
      <c r="AB30" s="195">
        <v>99270259557.630005</v>
      </c>
      <c r="AC30" s="195">
        <v>265715810976.54999</v>
      </c>
      <c r="AD30" s="195"/>
      <c r="AE30" s="195">
        <v>232865435075.79999</v>
      </c>
      <c r="AF30" s="195">
        <v>273915453061.38</v>
      </c>
      <c r="AG30" s="195"/>
      <c r="AH30" s="195">
        <v>339587475697.98999</v>
      </c>
      <c r="AI30" s="195">
        <v>276134141205.91998</v>
      </c>
      <c r="AJ30" s="195"/>
      <c r="AK30" s="195">
        <v>289699738296.45001</v>
      </c>
      <c r="AL30" s="195">
        <v>349851817875.36005</v>
      </c>
      <c r="AM30" s="195"/>
      <c r="AN30" s="195">
        <f t="shared" si="7"/>
        <v>-245883017202.38</v>
      </c>
      <c r="AO30" s="102">
        <f>IFERROR(((I30/H30-1)*100),0)</f>
        <v>-91.711356860826257</v>
      </c>
      <c r="AQ30" s="102">
        <v>2281095709930.1499</v>
      </c>
      <c r="AR30" s="102">
        <v>3261165133740.7598</v>
      </c>
      <c r="AS30" s="102">
        <v>980069423810.60986</v>
      </c>
      <c r="AT30" s="102">
        <v>42.964853230144428</v>
      </c>
      <c r="AU30" s="93">
        <v>3261165133740.7598</v>
      </c>
      <c r="AV30" s="93">
        <v>0</v>
      </c>
      <c r="AW30" s="103">
        <v>1764046471596.0098</v>
      </c>
      <c r="AX30" s="103">
        <v>2427434153413.7397</v>
      </c>
      <c r="AY30" s="103">
        <v>663387681817.72998</v>
      </c>
      <c r="AZ30" s="103">
        <v>37.606020731275521</v>
      </c>
      <c r="BA30" s="99"/>
      <c r="BB30" s="35">
        <v>3777213733507.2295</v>
      </c>
      <c r="BC30" s="60">
        <v>-1496118023577.0796</v>
      </c>
    </row>
    <row r="31" spans="1:77" ht="15.75" thickTop="1">
      <c r="H31" s="168">
        <f>+H30/1000000</f>
        <v>268105.30954798998</v>
      </c>
      <c r="I31" s="168">
        <f>+I30/1000000</f>
        <v>22222.29234561</v>
      </c>
      <c r="AC31" s="164">
        <v>265715810976.54999</v>
      </c>
      <c r="AN31" s="168">
        <f>+AN30/1000000</f>
        <v>-245883.01720238</v>
      </c>
      <c r="AR31" s="36">
        <v>0</v>
      </c>
    </row>
    <row r="34" spans="1:77">
      <c r="B34" s="41" t="s">
        <v>298</v>
      </c>
    </row>
    <row r="35" spans="1:77" ht="15.75" thickBot="1"/>
    <row r="36" spans="1:77" s="113" customFormat="1" ht="37.5" customHeight="1" thickBot="1">
      <c r="A36" s="113" t="s">
        <v>237</v>
      </c>
      <c r="B36" s="104" t="s">
        <v>237</v>
      </c>
      <c r="C36" s="105" t="s">
        <v>261</v>
      </c>
      <c r="D36" s="44" t="s">
        <v>262</v>
      </c>
      <c r="E36" s="169" t="s">
        <v>263</v>
      </c>
      <c r="F36" s="170" t="s">
        <v>304</v>
      </c>
      <c r="G36" s="171" t="s">
        <v>264</v>
      </c>
      <c r="H36" s="169" t="s">
        <v>265</v>
      </c>
      <c r="I36" s="170" t="s">
        <v>305</v>
      </c>
      <c r="J36" s="171" t="s">
        <v>266</v>
      </c>
      <c r="K36" s="169" t="s">
        <v>267</v>
      </c>
      <c r="L36" s="170" t="s">
        <v>306</v>
      </c>
      <c r="M36" s="171" t="s">
        <v>268</v>
      </c>
      <c r="N36" s="169" t="s">
        <v>269</v>
      </c>
      <c r="O36" s="170" t="s">
        <v>307</v>
      </c>
      <c r="P36" s="171" t="s">
        <v>270</v>
      </c>
      <c r="Q36" s="169" t="s">
        <v>271</v>
      </c>
      <c r="R36" s="170" t="s">
        <v>308</v>
      </c>
      <c r="S36" s="171" t="s">
        <v>272</v>
      </c>
      <c r="T36" s="169" t="s">
        <v>273</v>
      </c>
      <c r="U36" s="170" t="s">
        <v>309</v>
      </c>
      <c r="V36" s="171" t="s">
        <v>274</v>
      </c>
      <c r="W36" s="169" t="s">
        <v>275</v>
      </c>
      <c r="X36" s="170" t="s">
        <v>310</v>
      </c>
      <c r="Y36" s="171" t="s">
        <v>276</v>
      </c>
      <c r="Z36" s="169" t="s">
        <v>277</v>
      </c>
      <c r="AA36" s="170" t="s">
        <v>311</v>
      </c>
      <c r="AB36" s="171" t="s">
        <v>278</v>
      </c>
      <c r="AC36" s="169" t="s">
        <v>279</v>
      </c>
      <c r="AD36" s="170" t="s">
        <v>312</v>
      </c>
      <c r="AE36" s="171" t="s">
        <v>280</v>
      </c>
      <c r="AF36" s="169" t="s">
        <v>281</v>
      </c>
      <c r="AG36" s="170" t="s">
        <v>313</v>
      </c>
      <c r="AH36" s="171" t="s">
        <v>282</v>
      </c>
      <c r="AI36" s="169" t="s">
        <v>283</v>
      </c>
      <c r="AJ36" s="170" t="s">
        <v>314</v>
      </c>
      <c r="AK36" s="171" t="s">
        <v>284</v>
      </c>
      <c r="AL36" s="169" t="s">
        <v>285</v>
      </c>
      <c r="AM36" s="170" t="s">
        <v>315</v>
      </c>
      <c r="AN36" s="196" t="s">
        <v>286</v>
      </c>
      <c r="AO36" s="106" t="s">
        <v>287</v>
      </c>
      <c r="AP36" s="107"/>
      <c r="AQ36" s="47" t="s">
        <v>288</v>
      </c>
      <c r="AR36" s="47" t="s">
        <v>289</v>
      </c>
      <c r="AS36" s="108" t="s">
        <v>286</v>
      </c>
      <c r="AT36" s="108" t="s">
        <v>287</v>
      </c>
      <c r="AU36" s="109"/>
      <c r="AV36" s="109"/>
      <c r="AW36" s="90" t="s">
        <v>290</v>
      </c>
      <c r="AX36" s="90" t="s">
        <v>291</v>
      </c>
      <c r="AY36" s="108" t="s">
        <v>286</v>
      </c>
      <c r="AZ36" s="108" t="s">
        <v>287</v>
      </c>
      <c r="BA36" s="109"/>
      <c r="BB36" s="109" t="s">
        <v>292</v>
      </c>
      <c r="BC36" s="110" t="s">
        <v>293</v>
      </c>
      <c r="BD36" s="111" t="s">
        <v>294</v>
      </c>
      <c r="BE36" s="109" t="s">
        <v>292</v>
      </c>
      <c r="BF36" s="110" t="s">
        <v>293</v>
      </c>
      <c r="BG36" s="112"/>
      <c r="BH36" s="112"/>
      <c r="BI36" s="112"/>
      <c r="BJ36" s="112"/>
      <c r="BK36" s="112"/>
      <c r="BL36" s="112"/>
      <c r="BM36" s="112"/>
      <c r="BN36" s="112"/>
      <c r="BO36" s="112"/>
      <c r="BP36" s="112"/>
      <c r="BQ36" s="112"/>
      <c r="BR36" s="112"/>
      <c r="BS36" s="112"/>
      <c r="BT36" s="112"/>
      <c r="BU36" s="112"/>
      <c r="BV36" s="112"/>
      <c r="BW36" s="112"/>
      <c r="BX36" s="112"/>
      <c r="BY36" s="112"/>
    </row>
    <row r="37" spans="1:77" ht="38.25" customHeight="1">
      <c r="A37" s="40" t="s">
        <v>256</v>
      </c>
      <c r="B37" s="114" t="s">
        <v>30</v>
      </c>
      <c r="C37" s="115" t="s">
        <v>31</v>
      </c>
      <c r="D37" s="63">
        <v>0</v>
      </c>
      <c r="E37" s="175">
        <v>0</v>
      </c>
      <c r="F37" s="175" t="e">
        <f>+VLOOKUP(B37,#REF!,20,FALSE)</f>
        <v>#REF!</v>
      </c>
      <c r="G37" s="175">
        <v>137700</v>
      </c>
      <c r="H37" s="197">
        <v>0</v>
      </c>
      <c r="I37" s="175" t="e">
        <f>+VLOOKUP($B37,#REF!,26,FALSE)</f>
        <v>#REF!</v>
      </c>
      <c r="J37" s="175">
        <v>56490808</v>
      </c>
      <c r="K37" s="197">
        <v>3537000</v>
      </c>
      <c r="L37" s="175" t="e">
        <f>+VLOOKUP($B37,#REF!,32,FALSE)</f>
        <v>#REF!</v>
      </c>
      <c r="M37" s="175">
        <v>0</v>
      </c>
      <c r="N37" s="197">
        <v>0</v>
      </c>
      <c r="O37" s="175" t="e">
        <f>+VLOOKUP($B37,#REF!,38,FALSE)</f>
        <v>#REF!</v>
      </c>
      <c r="P37" s="197">
        <v>45430369</v>
      </c>
      <c r="Q37" s="197">
        <v>5625714.29</v>
      </c>
      <c r="R37" s="175" t="e">
        <f>+VLOOKUP($B37,#REF!,44,FALSE)</f>
        <v>#REF!</v>
      </c>
      <c r="S37" s="175">
        <v>42500</v>
      </c>
      <c r="T37" s="197">
        <v>516171.01</v>
      </c>
      <c r="U37" s="175" t="e">
        <f>+VLOOKUP($B37,#REF!,50,FALSE)</f>
        <v>#REF!</v>
      </c>
      <c r="V37" s="176">
        <v>26056778</v>
      </c>
      <c r="W37" s="198">
        <v>1792671.41</v>
      </c>
      <c r="X37" s="175" t="e">
        <f>+VLOOKUP($B37,#REF!,56,FALSE)</f>
        <v>#REF!</v>
      </c>
      <c r="Y37" s="176">
        <v>0</v>
      </c>
      <c r="Z37" s="198">
        <v>19580395.760000002</v>
      </c>
      <c r="AA37" s="175" t="e">
        <f>+VLOOKUP($B37,#REF!,62,FALSE)</f>
        <v>#REF!</v>
      </c>
      <c r="AB37" s="176">
        <v>2761382</v>
      </c>
      <c r="AC37" s="198">
        <v>0</v>
      </c>
      <c r="AD37" s="175" t="e">
        <f>+VLOOKUP($B37,#REF!,68,FALSE)</f>
        <v>#REF!</v>
      </c>
      <c r="AE37" s="176">
        <v>3506295</v>
      </c>
      <c r="AF37" s="198">
        <v>18026069.039999999</v>
      </c>
      <c r="AG37" s="175" t="e">
        <f>+VLOOKUP($B37,#REF!,74,FALSE)</f>
        <v>#REF!</v>
      </c>
      <c r="AH37" s="176">
        <v>0</v>
      </c>
      <c r="AI37" s="198">
        <v>23950917.859999999</v>
      </c>
      <c r="AJ37" s="175" t="e">
        <f>+VLOOKUP($B37,#REF!,80,FALSE)</f>
        <v>#REF!</v>
      </c>
      <c r="AK37" s="178">
        <v>0</v>
      </c>
      <c r="AL37" s="198">
        <v>35181120.600000001</v>
      </c>
      <c r="AM37" s="175" t="e">
        <f>+VLOOKUP($B37,#REF!,86,FALSE)</f>
        <v>#REF!</v>
      </c>
      <c r="AN37" s="198" t="e">
        <f t="shared" ref="AN37:AN40" si="9">+I37-H37</f>
        <v>#REF!</v>
      </c>
      <c r="AO37" s="117">
        <f t="shared" ref="AO37:AO40" si="10">IFERROR(((I37/H37-1)*100),0)</f>
        <v>0</v>
      </c>
      <c r="AQ37" s="116">
        <v>130919537</v>
      </c>
      <c r="AR37" s="116">
        <v>31051952.469999999</v>
      </c>
      <c r="AS37" s="116">
        <v>-99867584.530000001</v>
      </c>
      <c r="AT37" s="116">
        <v>-76.281651171742226</v>
      </c>
      <c r="AU37" s="93"/>
      <c r="AV37" s="93"/>
      <c r="AW37" s="116">
        <v>32324455</v>
      </c>
      <c r="AX37" s="116">
        <v>98531174.670000002</v>
      </c>
      <c r="AY37" s="116">
        <v>66206719.670000002</v>
      </c>
      <c r="AZ37" s="116">
        <v>204.8192913693363</v>
      </c>
      <c r="BA37" s="93"/>
      <c r="BB37" s="35">
        <v>137837040.30000001</v>
      </c>
      <c r="BC37" s="60">
        <v>-6917503.3000000119</v>
      </c>
    </row>
    <row r="38" spans="1:77" ht="38.25" customHeight="1">
      <c r="A38" s="40" t="s">
        <v>257</v>
      </c>
      <c r="B38" s="118" t="s">
        <v>32</v>
      </c>
      <c r="C38" s="119" t="s">
        <v>33</v>
      </c>
      <c r="D38" s="63">
        <v>0</v>
      </c>
      <c r="E38" s="175">
        <v>0</v>
      </c>
      <c r="F38" s="175" t="e">
        <f>+VLOOKUP(B38,#REF!,20,FALSE)</f>
        <v>#REF!</v>
      </c>
      <c r="G38" s="175">
        <v>33942984.5</v>
      </c>
      <c r="H38" s="199">
        <v>0</v>
      </c>
      <c r="I38" s="175" t="e">
        <f>+VLOOKUP($B38,#REF!,26,FALSE)</f>
        <v>#REF!</v>
      </c>
      <c r="J38" s="175">
        <v>145780921</v>
      </c>
      <c r="K38" s="199">
        <v>19531050</v>
      </c>
      <c r="L38" s="175" t="e">
        <f>+VLOOKUP($B38,#REF!,32,FALSE)</f>
        <v>#REF!</v>
      </c>
      <c r="M38" s="175">
        <v>688418889</v>
      </c>
      <c r="N38" s="199">
        <v>117186300</v>
      </c>
      <c r="O38" s="175" t="e">
        <f>+VLOOKUP($B38,#REF!,38,FALSE)</f>
        <v>#REF!</v>
      </c>
      <c r="P38" s="199">
        <v>132265671.5</v>
      </c>
      <c r="Q38" s="199">
        <v>2707089.57</v>
      </c>
      <c r="R38" s="175" t="e">
        <f>+VLOOKUP($B38,#REF!,44,FALSE)</f>
        <v>#REF!</v>
      </c>
      <c r="S38" s="175">
        <v>25141980</v>
      </c>
      <c r="T38" s="199">
        <v>1096801.7</v>
      </c>
      <c r="U38" s="175" t="e">
        <f>+VLOOKUP($B38,#REF!,50,FALSE)</f>
        <v>#REF!</v>
      </c>
      <c r="V38" s="176">
        <v>38689150</v>
      </c>
      <c r="W38" s="200">
        <v>20061687.399999999</v>
      </c>
      <c r="X38" s="175" t="e">
        <f>+VLOOKUP($B38,#REF!,56,FALSE)</f>
        <v>#REF!</v>
      </c>
      <c r="Y38" s="176">
        <v>402670420</v>
      </c>
      <c r="Z38" s="200">
        <v>3211689.06</v>
      </c>
      <c r="AA38" s="175" t="e">
        <f>+VLOOKUP($B38,#REF!,62,FALSE)</f>
        <v>#REF!</v>
      </c>
      <c r="AB38" s="176">
        <v>7742827</v>
      </c>
      <c r="AC38" s="200">
        <v>35704551.060000002</v>
      </c>
      <c r="AD38" s="175" t="e">
        <f>+VLOOKUP($B38,#REF!,68,FALSE)</f>
        <v>#REF!</v>
      </c>
      <c r="AE38" s="176">
        <v>3680300</v>
      </c>
      <c r="AF38" s="200">
        <v>162683497.97</v>
      </c>
      <c r="AG38" s="175" t="e">
        <f>+VLOOKUP($B38,#REF!,74,FALSE)</f>
        <v>#REF!</v>
      </c>
      <c r="AH38" s="176">
        <v>0</v>
      </c>
      <c r="AI38" s="200">
        <v>18008388.52</v>
      </c>
      <c r="AJ38" s="175" t="e">
        <f>+VLOOKUP($B38,#REF!,80,FALSE)</f>
        <v>#REF!</v>
      </c>
      <c r="AK38" s="178">
        <v>0</v>
      </c>
      <c r="AL38" s="200">
        <v>535668448.49000001</v>
      </c>
      <c r="AM38" s="175" t="e">
        <f>+VLOOKUP($B38,#REF!,86,FALSE)</f>
        <v>#REF!</v>
      </c>
      <c r="AN38" s="200" t="e">
        <f t="shared" si="9"/>
        <v>#REF!</v>
      </c>
      <c r="AO38" s="120">
        <f t="shared" si="10"/>
        <v>0</v>
      </c>
      <c r="AQ38" s="96">
        <v>1474652843</v>
      </c>
      <c r="AR38" s="96">
        <v>199499168.78999999</v>
      </c>
      <c r="AS38" s="96">
        <v>-1275153674.21</v>
      </c>
      <c r="AT38" s="96">
        <v>-86.471448535362157</v>
      </c>
      <c r="AU38" s="93"/>
      <c r="AV38" s="93"/>
      <c r="AW38" s="96">
        <v>452782697</v>
      </c>
      <c r="AX38" s="96">
        <v>775338262.5</v>
      </c>
      <c r="AY38" s="96">
        <v>322555565.5</v>
      </c>
      <c r="AZ38" s="96">
        <v>71.238492026562582</v>
      </c>
      <c r="BA38" s="93"/>
      <c r="BB38" s="35">
        <v>1204760837.27</v>
      </c>
      <c r="BC38" s="60">
        <v>269892005.73000002</v>
      </c>
    </row>
    <row r="39" spans="1:77" ht="38.25" customHeight="1" thickBot="1">
      <c r="A39" s="40" t="s">
        <v>258</v>
      </c>
      <c r="B39" s="121" t="s">
        <v>34</v>
      </c>
      <c r="C39" s="122" t="s">
        <v>35</v>
      </c>
      <c r="D39" s="63">
        <v>0</v>
      </c>
      <c r="E39" s="175">
        <v>0</v>
      </c>
      <c r="F39" s="175" t="e">
        <f>+VLOOKUP(B39,#REF!,20,FALSE)</f>
        <v>#REF!</v>
      </c>
      <c r="G39" s="175">
        <v>28025083793.290001</v>
      </c>
      <c r="H39" s="201">
        <v>0</v>
      </c>
      <c r="I39" s="175" t="e">
        <f>+VLOOKUP($B39,#REF!,26,FALSE)</f>
        <v>#REF!</v>
      </c>
      <c r="J39" s="175">
        <v>33979914587.82</v>
      </c>
      <c r="K39" s="201">
        <v>1545625780.6500001</v>
      </c>
      <c r="L39" s="175" t="e">
        <f>+VLOOKUP($B39,#REF!,32,FALSE)</f>
        <v>#REF!</v>
      </c>
      <c r="M39" s="175">
        <v>2640311528.4499998</v>
      </c>
      <c r="N39" s="201">
        <v>586698500.5</v>
      </c>
      <c r="O39" s="175" t="e">
        <f>+VLOOKUP($B39,#REF!,38,FALSE)</f>
        <v>#REF!</v>
      </c>
      <c r="P39" s="201">
        <v>29375017977.299999</v>
      </c>
      <c r="Q39" s="201">
        <v>5109493487.2200003</v>
      </c>
      <c r="R39" s="175" t="e">
        <f>+VLOOKUP($B39,#REF!,44,FALSE)</f>
        <v>#REF!</v>
      </c>
      <c r="S39" s="175">
        <v>22294282462.490002</v>
      </c>
      <c r="T39" s="201">
        <v>5079735448.1400003</v>
      </c>
      <c r="U39" s="175" t="e">
        <f>+VLOOKUP($B39,#REF!,50,FALSE)</f>
        <v>#REF!</v>
      </c>
      <c r="V39" s="176">
        <v>22372690785.720001</v>
      </c>
      <c r="W39" s="202">
        <v>8583907326.8199997</v>
      </c>
      <c r="X39" s="175" t="e">
        <f>+VLOOKUP($B39,#REF!,56,FALSE)</f>
        <v>#REF!</v>
      </c>
      <c r="Y39" s="176">
        <v>1026685322.4</v>
      </c>
      <c r="Z39" s="202">
        <v>5040592270.9399996</v>
      </c>
      <c r="AA39" s="175" t="e">
        <f>+VLOOKUP($B39,#REF!,62,FALSE)</f>
        <v>#REF!</v>
      </c>
      <c r="AB39" s="176">
        <v>17001813492.629999</v>
      </c>
      <c r="AC39" s="202">
        <v>8308728569.8900003</v>
      </c>
      <c r="AD39" s="175" t="e">
        <f>+VLOOKUP($B39,#REF!,68,FALSE)</f>
        <v>#REF!</v>
      </c>
      <c r="AE39" s="176">
        <v>14944606435.17</v>
      </c>
      <c r="AF39" s="202">
        <v>19478492311.790001</v>
      </c>
      <c r="AG39" s="175" t="e">
        <f>+VLOOKUP($B39,#REF!,74,FALSE)</f>
        <v>#REF!</v>
      </c>
      <c r="AH39" s="176">
        <v>91008052.5</v>
      </c>
      <c r="AI39" s="202">
        <v>17316698084.23</v>
      </c>
      <c r="AJ39" s="175" t="e">
        <f>+VLOOKUP($B39,#REF!,80,FALSE)</f>
        <v>#REF!</v>
      </c>
      <c r="AK39" s="178">
        <v>93302730</v>
      </c>
      <c r="AL39" s="202">
        <v>17813243654.200001</v>
      </c>
      <c r="AM39" s="175" t="e">
        <f>+VLOOKUP($B39,#REF!,86,FALSE)</f>
        <v>#REF!</v>
      </c>
      <c r="AN39" s="202" t="e">
        <f t="shared" si="9"/>
        <v>#REF!</v>
      </c>
      <c r="AO39" s="123">
        <f t="shared" si="10"/>
        <v>0</v>
      </c>
      <c r="AQ39" s="100">
        <v>156715799950.10001</v>
      </c>
      <c r="AR39" s="100">
        <v>34254781384.16</v>
      </c>
      <c r="AS39" s="100">
        <v>-122461018565.94</v>
      </c>
      <c r="AT39" s="100">
        <v>-78.142100927240847</v>
      </c>
      <c r="AU39" s="93"/>
      <c r="AV39" s="93"/>
      <c r="AW39" s="100">
        <v>55530106818.419998</v>
      </c>
      <c r="AX39" s="100">
        <v>76541662217.869995</v>
      </c>
      <c r="AY39" s="100">
        <v>21011555399.449997</v>
      </c>
      <c r="AZ39" s="100">
        <v>37.838132507391855</v>
      </c>
      <c r="BA39" s="93"/>
      <c r="BB39" s="35">
        <v>151008854351.58002</v>
      </c>
      <c r="BC39" s="60">
        <v>5706945598.519989</v>
      </c>
    </row>
    <row r="40" spans="1:77" ht="15.75" thickBot="1">
      <c r="B40" s="101" t="s">
        <v>39</v>
      </c>
      <c r="C40" s="101" t="s">
        <v>39</v>
      </c>
      <c r="D40" s="102">
        <v>0</v>
      </c>
      <c r="E40" s="195">
        <f>+SUM(E37:E39)</f>
        <v>0</v>
      </c>
      <c r="F40" s="195" t="e">
        <f t="shared" ref="F40" si="11">+SUM(F37:F39)</f>
        <v>#REF!</v>
      </c>
      <c r="G40" s="195">
        <v>28059164477.790001</v>
      </c>
      <c r="H40" s="195">
        <v>0</v>
      </c>
      <c r="I40" s="195" t="e">
        <f>+SUM(I37:I39)</f>
        <v>#REF!</v>
      </c>
      <c r="J40" s="195">
        <v>34182186316.82</v>
      </c>
      <c r="K40" s="195">
        <v>1568693830.6500001</v>
      </c>
      <c r="L40" s="195"/>
      <c r="M40" s="195">
        <v>3328730417.4499998</v>
      </c>
      <c r="N40" s="195">
        <v>703884800.5</v>
      </c>
      <c r="O40" s="195"/>
      <c r="P40" s="195">
        <v>29552714017.799999</v>
      </c>
      <c r="Q40" s="195">
        <v>5117826291.0799999</v>
      </c>
      <c r="R40" s="195"/>
      <c r="S40" s="195">
        <v>22319466942.490002</v>
      </c>
      <c r="T40" s="195">
        <v>5081348420.8500004</v>
      </c>
      <c r="U40" s="195"/>
      <c r="V40" s="195">
        <v>22437436713.720001</v>
      </c>
      <c r="W40" s="195">
        <v>8605761685.6299992</v>
      </c>
      <c r="X40" s="195"/>
      <c r="Y40" s="195">
        <v>1429355742.4000001</v>
      </c>
      <c r="Z40" s="195">
        <v>5063384355.7599993</v>
      </c>
      <c r="AA40" s="195"/>
      <c r="AB40" s="195">
        <v>17012317701.629999</v>
      </c>
      <c r="AC40" s="195">
        <v>8344433120.9500008</v>
      </c>
      <c r="AD40" s="195"/>
      <c r="AE40" s="195">
        <v>14951793030.17</v>
      </c>
      <c r="AF40" s="195">
        <v>19659201878.799999</v>
      </c>
      <c r="AG40" s="195"/>
      <c r="AH40" s="195">
        <v>91008052.5</v>
      </c>
      <c r="AI40" s="195">
        <v>17358657390.610001</v>
      </c>
      <c r="AJ40" s="195"/>
      <c r="AK40" s="195">
        <v>93302730</v>
      </c>
      <c r="AL40" s="195">
        <v>18384093223.290001</v>
      </c>
      <c r="AM40" s="195"/>
      <c r="AN40" s="203" t="e">
        <f t="shared" si="9"/>
        <v>#REF!</v>
      </c>
      <c r="AO40" s="124">
        <f t="shared" si="10"/>
        <v>0</v>
      </c>
      <c r="AQ40" s="102">
        <v>158321372330.10001</v>
      </c>
      <c r="AR40" s="102">
        <v>34485332505.419998</v>
      </c>
      <c r="AS40" s="102">
        <v>-123836039824.68001</v>
      </c>
      <c r="AT40" s="102">
        <v>-78.218144525984727</v>
      </c>
      <c r="AU40" s="99"/>
      <c r="AV40" s="99"/>
      <c r="AW40" s="102">
        <v>56015213970.419998</v>
      </c>
      <c r="AX40" s="102">
        <v>77415531655.040009</v>
      </c>
      <c r="AY40" s="102">
        <v>21400317684.62001</v>
      </c>
      <c r="AZ40" s="102">
        <v>38.204473691595453</v>
      </c>
      <c r="BA40" s="99"/>
      <c r="BB40" s="35">
        <v>152351452229.15002</v>
      </c>
      <c r="BC40" s="60">
        <v>5969920100.9499817</v>
      </c>
    </row>
    <row r="41" spans="1:77" ht="15.75" thickTop="1">
      <c r="B41" s="125"/>
      <c r="C41" s="125"/>
      <c r="D41" s="126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5"/>
      <c r="W41" s="205"/>
      <c r="X41" s="204"/>
      <c r="Y41" s="206"/>
      <c r="Z41" s="205"/>
      <c r="AA41" s="204"/>
      <c r="AB41" s="205"/>
      <c r="AC41" s="205"/>
      <c r="AD41" s="204"/>
      <c r="AE41" s="205"/>
      <c r="AF41" s="205"/>
      <c r="AG41" s="204"/>
      <c r="AH41" s="205"/>
      <c r="AI41" s="205"/>
      <c r="AJ41" s="204"/>
      <c r="AK41" s="205"/>
      <c r="AL41" s="205"/>
      <c r="AM41" s="204"/>
      <c r="AN41" s="207" t="e">
        <f>+AN40/1000000</f>
        <v>#REF!</v>
      </c>
      <c r="AO41" s="127"/>
      <c r="AQ41" s="128"/>
      <c r="AR41" s="128"/>
      <c r="AS41" s="128"/>
      <c r="AT41" s="128"/>
      <c r="AU41" s="99"/>
      <c r="AV41" s="99"/>
      <c r="AW41" s="128"/>
      <c r="AX41" s="128"/>
      <c r="AY41" s="128"/>
      <c r="AZ41" s="128"/>
      <c r="BA41" s="99"/>
    </row>
    <row r="42" spans="1:77">
      <c r="B42" s="125"/>
      <c r="C42" s="125"/>
      <c r="D42" s="126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5"/>
      <c r="W42" s="205"/>
      <c r="X42" s="204"/>
      <c r="Y42" s="206"/>
      <c r="Z42" s="205"/>
      <c r="AA42" s="204"/>
      <c r="AB42" s="205"/>
      <c r="AC42" s="205"/>
      <c r="AD42" s="204"/>
      <c r="AE42" s="205"/>
      <c r="AF42" s="205"/>
      <c r="AG42" s="204"/>
      <c r="AH42" s="205"/>
      <c r="AI42" s="205"/>
      <c r="AJ42" s="204"/>
      <c r="AK42" s="205"/>
      <c r="AL42" s="205"/>
      <c r="AM42" s="204"/>
      <c r="AN42" s="207"/>
      <c r="AO42" s="127"/>
      <c r="AQ42" s="128"/>
      <c r="AR42" s="128"/>
      <c r="AS42" s="128"/>
      <c r="AT42" s="128"/>
      <c r="AU42" s="99"/>
      <c r="AV42" s="99"/>
      <c r="AW42" s="128"/>
      <c r="AX42" s="128"/>
      <c r="AY42" s="128"/>
      <c r="AZ42" s="128"/>
      <c r="BA42" s="99"/>
    </row>
    <row r="43" spans="1:77" ht="15.75" thickBot="1">
      <c r="B43" s="41" t="s">
        <v>299</v>
      </c>
      <c r="C43" s="125"/>
      <c r="D43" s="126"/>
      <c r="E43" s="204"/>
      <c r="F43" s="204"/>
      <c r="G43" s="204"/>
      <c r="H43" s="204"/>
      <c r="I43" s="204"/>
      <c r="J43" s="204"/>
      <c r="K43" s="204"/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5"/>
      <c r="W43" s="205"/>
      <c r="X43" s="204"/>
      <c r="Y43" s="206"/>
      <c r="Z43" s="205"/>
      <c r="AA43" s="204"/>
      <c r="AB43" s="205"/>
      <c r="AC43" s="205"/>
      <c r="AD43" s="204"/>
      <c r="AE43" s="205"/>
      <c r="AF43" s="205"/>
      <c r="AG43" s="204"/>
      <c r="AH43" s="205"/>
      <c r="AI43" s="205"/>
      <c r="AJ43" s="204"/>
      <c r="AK43" s="205"/>
      <c r="AL43" s="205"/>
      <c r="AM43" s="204"/>
      <c r="AN43" s="207"/>
      <c r="AO43" s="127"/>
      <c r="AQ43" s="128"/>
      <c r="AR43" s="128"/>
      <c r="AS43" s="128"/>
      <c r="AT43" s="128"/>
      <c r="AU43" s="99"/>
      <c r="AV43" s="99"/>
      <c r="AW43" s="128"/>
      <c r="AX43" s="128"/>
      <c r="AY43" s="128"/>
      <c r="AZ43" s="128"/>
      <c r="BA43" s="99"/>
    </row>
    <row r="44" spans="1:77" s="113" customFormat="1" ht="37.5" customHeight="1" thickBot="1">
      <c r="A44" s="113" t="s">
        <v>237</v>
      </c>
      <c r="B44" s="104" t="s">
        <v>237</v>
      </c>
      <c r="C44" s="105" t="s">
        <v>261</v>
      </c>
      <c r="D44" s="44" t="s">
        <v>262</v>
      </c>
      <c r="E44" s="169" t="s">
        <v>263</v>
      </c>
      <c r="F44" s="170" t="s">
        <v>304</v>
      </c>
      <c r="G44" s="171" t="s">
        <v>264</v>
      </c>
      <c r="H44" s="169" t="s">
        <v>265</v>
      </c>
      <c r="I44" s="170" t="s">
        <v>305</v>
      </c>
      <c r="J44" s="171" t="s">
        <v>266</v>
      </c>
      <c r="K44" s="169" t="s">
        <v>267</v>
      </c>
      <c r="L44" s="170" t="s">
        <v>306</v>
      </c>
      <c r="M44" s="171" t="s">
        <v>268</v>
      </c>
      <c r="N44" s="169" t="s">
        <v>269</v>
      </c>
      <c r="O44" s="170" t="s">
        <v>307</v>
      </c>
      <c r="P44" s="171" t="s">
        <v>270</v>
      </c>
      <c r="Q44" s="169" t="s">
        <v>271</v>
      </c>
      <c r="R44" s="170" t="s">
        <v>308</v>
      </c>
      <c r="S44" s="171" t="s">
        <v>272</v>
      </c>
      <c r="T44" s="169" t="s">
        <v>273</v>
      </c>
      <c r="U44" s="170" t="s">
        <v>309</v>
      </c>
      <c r="V44" s="171" t="s">
        <v>274</v>
      </c>
      <c r="W44" s="169" t="s">
        <v>275</v>
      </c>
      <c r="X44" s="170" t="s">
        <v>310</v>
      </c>
      <c r="Y44" s="171" t="s">
        <v>276</v>
      </c>
      <c r="Z44" s="169" t="s">
        <v>277</v>
      </c>
      <c r="AA44" s="170" t="s">
        <v>311</v>
      </c>
      <c r="AB44" s="171" t="s">
        <v>278</v>
      </c>
      <c r="AC44" s="169" t="s">
        <v>279</v>
      </c>
      <c r="AD44" s="170" t="s">
        <v>312</v>
      </c>
      <c r="AE44" s="171" t="s">
        <v>280</v>
      </c>
      <c r="AF44" s="169" t="s">
        <v>281</v>
      </c>
      <c r="AG44" s="170" t="s">
        <v>313</v>
      </c>
      <c r="AH44" s="171" t="s">
        <v>282</v>
      </c>
      <c r="AI44" s="169" t="s">
        <v>283</v>
      </c>
      <c r="AJ44" s="170" t="s">
        <v>314</v>
      </c>
      <c r="AK44" s="171" t="s">
        <v>284</v>
      </c>
      <c r="AL44" s="169" t="s">
        <v>285</v>
      </c>
      <c r="AM44" s="170" t="s">
        <v>315</v>
      </c>
      <c r="AN44" s="196" t="s">
        <v>286</v>
      </c>
      <c r="AO44" s="106" t="s">
        <v>287</v>
      </c>
      <c r="AP44" s="107"/>
      <c r="AQ44" s="47" t="s">
        <v>288</v>
      </c>
      <c r="AR44" s="47" t="s">
        <v>289</v>
      </c>
      <c r="AS44" s="108" t="s">
        <v>286</v>
      </c>
      <c r="AT44" s="108" t="s">
        <v>287</v>
      </c>
      <c r="AU44" s="109"/>
      <c r="AV44" s="109"/>
      <c r="AW44" s="90" t="s">
        <v>290</v>
      </c>
      <c r="AX44" s="90" t="s">
        <v>291</v>
      </c>
      <c r="AY44" s="108" t="s">
        <v>286</v>
      </c>
      <c r="AZ44" s="108" t="s">
        <v>287</v>
      </c>
      <c r="BA44" s="109"/>
      <c r="BB44" s="109" t="s">
        <v>292</v>
      </c>
      <c r="BC44" s="110" t="s">
        <v>293</v>
      </c>
      <c r="BD44" s="111" t="s">
        <v>294</v>
      </c>
      <c r="BE44" s="109" t="s">
        <v>292</v>
      </c>
      <c r="BF44" s="110" t="s">
        <v>293</v>
      </c>
      <c r="BG44" s="112"/>
      <c r="BH44" s="112"/>
      <c r="BI44" s="112"/>
      <c r="BJ44" s="112"/>
      <c r="BK44" s="112"/>
      <c r="BL44" s="112"/>
      <c r="BM44" s="112"/>
      <c r="BN44" s="112"/>
      <c r="BO44" s="112"/>
      <c r="BP44" s="112"/>
      <c r="BQ44" s="112"/>
      <c r="BR44" s="112"/>
      <c r="BS44" s="112"/>
      <c r="BT44" s="112"/>
      <c r="BU44" s="112"/>
      <c r="BV44" s="112"/>
      <c r="BW44" s="112"/>
      <c r="BX44" s="112"/>
      <c r="BY44" s="112"/>
    </row>
    <row r="45" spans="1:77" ht="38.25" customHeight="1" thickBot="1">
      <c r="A45" s="40" t="s">
        <v>248</v>
      </c>
      <c r="B45" s="129" t="s">
        <v>7</v>
      </c>
      <c r="C45" s="130" t="s">
        <v>8</v>
      </c>
      <c r="D45" s="63">
        <v>49691487184</v>
      </c>
      <c r="E45" s="175">
        <v>67879430670</v>
      </c>
      <c r="F45" s="175" t="e">
        <f>+VLOOKUP(B45,#REF!,20,FALSE)</f>
        <v>#REF!</v>
      </c>
      <c r="G45" s="175">
        <v>57557167413</v>
      </c>
      <c r="H45" s="208">
        <v>64995286647</v>
      </c>
      <c r="I45" s="175" t="e">
        <f>+VLOOKUP($B45,#REF!,26,FALSE)</f>
        <v>#REF!</v>
      </c>
      <c r="J45" s="175">
        <v>73272920729</v>
      </c>
      <c r="K45" s="208">
        <v>62858550503</v>
      </c>
      <c r="L45" s="175" t="e">
        <f>+VLOOKUP($B45,#REF!,32,FALSE)</f>
        <v>#REF!</v>
      </c>
      <c r="M45" s="175">
        <v>74790594108</v>
      </c>
      <c r="N45" s="208">
        <v>64683829133</v>
      </c>
      <c r="O45" s="175" t="e">
        <f>+VLOOKUP($B45,#REF!,38,FALSE)</f>
        <v>#REF!</v>
      </c>
      <c r="P45" s="175">
        <v>72551559250</v>
      </c>
      <c r="Q45" s="208">
        <v>69272718861</v>
      </c>
      <c r="R45" s="175" t="e">
        <f>+VLOOKUP($B45,#REF!,44,FALSE)</f>
        <v>#REF!</v>
      </c>
      <c r="S45" s="175">
        <v>62457493324</v>
      </c>
      <c r="T45" s="208">
        <v>59962441810</v>
      </c>
      <c r="U45" s="175" t="e">
        <f>+VLOOKUP($B45,#REF!,50,FALSE)</f>
        <v>#REF!</v>
      </c>
      <c r="V45" s="176">
        <v>63849372089</v>
      </c>
      <c r="W45" s="209">
        <v>69456456913</v>
      </c>
      <c r="X45" s="175" t="e">
        <f>+VLOOKUP($B45,#REF!,56,FALSE)</f>
        <v>#REF!</v>
      </c>
      <c r="Y45" s="176">
        <v>66420132863</v>
      </c>
      <c r="Z45" s="209">
        <v>69273172192</v>
      </c>
      <c r="AA45" s="175" t="e">
        <f>+VLOOKUP($B45,#REF!,62,FALSE)</f>
        <v>#REF!</v>
      </c>
      <c r="AB45" s="176">
        <v>73926058311</v>
      </c>
      <c r="AC45" s="209">
        <v>63414972485</v>
      </c>
      <c r="AD45" s="175" t="e">
        <f>+VLOOKUP($B45,#REF!,68,FALSE)</f>
        <v>#REF!</v>
      </c>
      <c r="AE45" s="176">
        <v>79538700587</v>
      </c>
      <c r="AF45" s="209">
        <v>70484027778</v>
      </c>
      <c r="AG45" s="175" t="e">
        <f>+VLOOKUP($B45,#REF!,74,FALSE)</f>
        <v>#REF!</v>
      </c>
      <c r="AH45" s="176">
        <v>77356873612</v>
      </c>
      <c r="AI45" s="209">
        <v>64400742809</v>
      </c>
      <c r="AJ45" s="175" t="e">
        <f>+VLOOKUP($B45,#REF!,80,FALSE)</f>
        <v>#REF!</v>
      </c>
      <c r="AK45" s="178">
        <v>74227155374</v>
      </c>
      <c r="AL45" s="209">
        <v>57929227327</v>
      </c>
      <c r="AM45" s="175" t="e">
        <f>+VLOOKUP($B45,#REF!,86,FALSE)</f>
        <v>#REF!</v>
      </c>
      <c r="AN45" s="209" t="e">
        <f t="shared" ref="AN45:AN46" si="12">+I45-H45</f>
        <v>#REF!</v>
      </c>
      <c r="AO45" s="132">
        <f t="shared" ref="AO45:AO46" si="13">IFERROR(((I45/H45-1)*100),0)</f>
        <v>0</v>
      </c>
      <c r="AQ45" s="131">
        <v>594516785271</v>
      </c>
      <c r="AR45" s="131">
        <v>591796859214</v>
      </c>
      <c r="AS45" s="131">
        <v>-2719926057</v>
      </c>
      <c r="AT45" s="131">
        <v>-0.45750197881463395</v>
      </c>
      <c r="AU45" s="133"/>
      <c r="AV45" s="133"/>
      <c r="AW45" s="131">
        <v>435318292836</v>
      </c>
      <c r="AX45" s="131">
        <v>394958599504</v>
      </c>
      <c r="AY45" s="131">
        <v>-40359693332</v>
      </c>
      <c r="AZ45" s="131">
        <v>-9.2713065350563895</v>
      </c>
      <c r="BA45" s="133"/>
      <c r="BB45" s="35">
        <v>843822851721</v>
      </c>
      <c r="BC45" s="60">
        <v>-249306066450</v>
      </c>
    </row>
    <row r="46" spans="1:77" ht="15.75" thickBot="1">
      <c r="B46" s="134" t="s">
        <v>39</v>
      </c>
      <c r="C46" s="135"/>
      <c r="D46" s="136">
        <v>49691487184</v>
      </c>
      <c r="E46" s="210">
        <v>67879430670</v>
      </c>
      <c r="F46" s="210"/>
      <c r="G46" s="210">
        <v>57557167413</v>
      </c>
      <c r="H46" s="210">
        <v>64995286647</v>
      </c>
      <c r="I46" s="210"/>
      <c r="J46" s="210">
        <v>73272920729</v>
      </c>
      <c r="K46" s="210">
        <v>62858550503</v>
      </c>
      <c r="L46" s="210"/>
      <c r="M46" s="210">
        <v>74790594108</v>
      </c>
      <c r="N46" s="210">
        <v>64683829133</v>
      </c>
      <c r="O46" s="210"/>
      <c r="P46" s="210">
        <v>72551559250</v>
      </c>
      <c r="Q46" s="210">
        <v>69272718861</v>
      </c>
      <c r="R46" s="210"/>
      <c r="S46" s="210">
        <v>62457493324</v>
      </c>
      <c r="T46" s="210">
        <v>59962441810</v>
      </c>
      <c r="U46" s="210"/>
      <c r="V46" s="210">
        <v>63849372089</v>
      </c>
      <c r="W46" s="210">
        <v>69456456913</v>
      </c>
      <c r="X46" s="210"/>
      <c r="Y46" s="210">
        <v>66420132863</v>
      </c>
      <c r="Z46" s="210">
        <v>69273172192</v>
      </c>
      <c r="AA46" s="210"/>
      <c r="AB46" s="210">
        <v>73926058311</v>
      </c>
      <c r="AC46" s="210">
        <v>63414972485</v>
      </c>
      <c r="AD46" s="210"/>
      <c r="AE46" s="210">
        <v>79538700587</v>
      </c>
      <c r="AF46" s="210">
        <v>70484027778</v>
      </c>
      <c r="AG46" s="210"/>
      <c r="AH46" s="210">
        <v>77356873612</v>
      </c>
      <c r="AI46" s="210">
        <v>64400742809</v>
      </c>
      <c r="AJ46" s="210"/>
      <c r="AK46" s="210">
        <v>74227155374</v>
      </c>
      <c r="AL46" s="210">
        <v>57929227327</v>
      </c>
      <c r="AM46" s="210"/>
      <c r="AN46" s="211">
        <f t="shared" si="12"/>
        <v>-64995286647</v>
      </c>
      <c r="AO46" s="137">
        <f t="shared" si="13"/>
        <v>-100</v>
      </c>
      <c r="AQ46" s="136">
        <v>594516785271</v>
      </c>
      <c r="AR46" s="136">
        <v>591796859214</v>
      </c>
      <c r="AS46" s="136">
        <v>-2719926057</v>
      </c>
      <c r="AT46" s="136">
        <v>-0.45750197881463395</v>
      </c>
      <c r="AU46" s="99"/>
      <c r="AV46" s="99"/>
      <c r="AW46" s="136">
        <v>435318292836</v>
      </c>
      <c r="AX46" s="136">
        <v>394958599504</v>
      </c>
      <c r="AY46" s="136">
        <v>-40359693332</v>
      </c>
      <c r="AZ46" s="136">
        <v>-9.2713065350563895</v>
      </c>
      <c r="BA46" s="99"/>
      <c r="BB46" s="35">
        <v>843822851721</v>
      </c>
      <c r="BC46" s="60">
        <v>-249306066450</v>
      </c>
    </row>
    <row r="47" spans="1:77" ht="15.75" thickTop="1">
      <c r="B47" s="125"/>
      <c r="C47" s="125"/>
      <c r="D47" s="126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5"/>
      <c r="W47" s="205"/>
      <c r="X47" s="204"/>
      <c r="Y47" s="206"/>
      <c r="Z47" s="205"/>
      <c r="AA47" s="204"/>
      <c r="AB47" s="205"/>
      <c r="AC47" s="205"/>
      <c r="AD47" s="204"/>
      <c r="AE47" s="205"/>
      <c r="AF47" s="205"/>
      <c r="AG47" s="204"/>
      <c r="AH47" s="205"/>
      <c r="AI47" s="205"/>
      <c r="AJ47" s="204"/>
      <c r="AK47" s="205"/>
      <c r="AL47" s="205"/>
      <c r="AM47" s="204"/>
      <c r="AN47" s="207" t="e">
        <f>+AN45/1000000</f>
        <v>#REF!</v>
      </c>
      <c r="AO47" s="127"/>
      <c r="AQ47" s="128"/>
      <c r="AR47" s="128"/>
      <c r="AS47" s="128"/>
      <c r="AT47" s="128"/>
      <c r="AU47" s="99"/>
      <c r="AV47" s="99"/>
      <c r="AW47" s="128"/>
      <c r="AX47" s="128"/>
      <c r="AY47" s="128"/>
      <c r="AZ47" s="128"/>
      <c r="BA47" s="99"/>
    </row>
    <row r="48" spans="1:77">
      <c r="B48" s="125"/>
      <c r="C48" s="125"/>
      <c r="D48" s="126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5"/>
      <c r="W48" s="205"/>
      <c r="X48" s="204"/>
      <c r="Y48" s="206"/>
      <c r="Z48" s="205"/>
      <c r="AA48" s="204"/>
      <c r="AB48" s="205"/>
      <c r="AC48" s="205"/>
      <c r="AD48" s="204"/>
      <c r="AE48" s="205"/>
      <c r="AF48" s="205"/>
      <c r="AG48" s="204"/>
      <c r="AH48" s="205"/>
      <c r="AI48" s="205"/>
      <c r="AJ48" s="204"/>
      <c r="AK48" s="205"/>
      <c r="AL48" s="205"/>
      <c r="AM48" s="204"/>
      <c r="AN48" s="207"/>
      <c r="AO48" s="127"/>
      <c r="AQ48" s="128"/>
      <c r="AR48" s="128"/>
      <c r="AS48" s="128"/>
      <c r="AT48" s="128"/>
      <c r="AU48" s="99"/>
      <c r="AV48" s="99"/>
      <c r="AW48" s="128"/>
      <c r="AX48" s="128"/>
      <c r="AY48" s="128"/>
      <c r="AZ48" s="128"/>
      <c r="BA48" s="99"/>
    </row>
    <row r="49" spans="1:77">
      <c r="B49" s="41" t="s">
        <v>300</v>
      </c>
    </row>
    <row r="50" spans="1:77" ht="15.75" thickBot="1"/>
    <row r="51" spans="1:77" s="113" customFormat="1" ht="37.5" customHeight="1" thickBot="1">
      <c r="A51" s="113" t="s">
        <v>237</v>
      </c>
      <c r="B51" s="104" t="s">
        <v>237</v>
      </c>
      <c r="C51" s="105" t="s">
        <v>261</v>
      </c>
      <c r="D51" s="44" t="s">
        <v>262</v>
      </c>
      <c r="E51" s="169" t="s">
        <v>263</v>
      </c>
      <c r="F51" s="170" t="s">
        <v>304</v>
      </c>
      <c r="G51" s="171" t="s">
        <v>264</v>
      </c>
      <c r="H51" s="169" t="s">
        <v>265</v>
      </c>
      <c r="I51" s="170" t="s">
        <v>305</v>
      </c>
      <c r="J51" s="171" t="s">
        <v>266</v>
      </c>
      <c r="K51" s="169" t="s">
        <v>267</v>
      </c>
      <c r="L51" s="170" t="s">
        <v>306</v>
      </c>
      <c r="M51" s="171" t="s">
        <v>268</v>
      </c>
      <c r="N51" s="169" t="s">
        <v>269</v>
      </c>
      <c r="O51" s="170" t="s">
        <v>307</v>
      </c>
      <c r="P51" s="171" t="s">
        <v>270</v>
      </c>
      <c r="Q51" s="169" t="s">
        <v>271</v>
      </c>
      <c r="R51" s="170" t="s">
        <v>308</v>
      </c>
      <c r="S51" s="171" t="s">
        <v>272</v>
      </c>
      <c r="T51" s="169" t="s">
        <v>273</v>
      </c>
      <c r="U51" s="170" t="s">
        <v>309</v>
      </c>
      <c r="V51" s="171" t="s">
        <v>274</v>
      </c>
      <c r="W51" s="169" t="s">
        <v>275</v>
      </c>
      <c r="X51" s="170" t="s">
        <v>310</v>
      </c>
      <c r="Y51" s="171" t="s">
        <v>276</v>
      </c>
      <c r="Z51" s="169" t="s">
        <v>277</v>
      </c>
      <c r="AA51" s="170" t="s">
        <v>311</v>
      </c>
      <c r="AB51" s="171" t="s">
        <v>278</v>
      </c>
      <c r="AC51" s="169" t="s">
        <v>279</v>
      </c>
      <c r="AD51" s="170" t="s">
        <v>312</v>
      </c>
      <c r="AE51" s="171" t="s">
        <v>280</v>
      </c>
      <c r="AF51" s="169" t="s">
        <v>281</v>
      </c>
      <c r="AG51" s="170" t="s">
        <v>313</v>
      </c>
      <c r="AH51" s="171" t="s">
        <v>282</v>
      </c>
      <c r="AI51" s="169" t="s">
        <v>283</v>
      </c>
      <c r="AJ51" s="170" t="s">
        <v>314</v>
      </c>
      <c r="AK51" s="171" t="s">
        <v>284</v>
      </c>
      <c r="AL51" s="169" t="s">
        <v>285</v>
      </c>
      <c r="AM51" s="170" t="s">
        <v>315</v>
      </c>
      <c r="AN51" s="196" t="s">
        <v>286</v>
      </c>
      <c r="AO51" s="106" t="s">
        <v>287</v>
      </c>
      <c r="AP51" s="107"/>
      <c r="AQ51" s="47" t="s">
        <v>288</v>
      </c>
      <c r="AR51" s="47" t="s">
        <v>289</v>
      </c>
      <c r="AS51" s="108" t="s">
        <v>286</v>
      </c>
      <c r="AT51" s="108" t="s">
        <v>287</v>
      </c>
      <c r="AU51" s="109"/>
      <c r="AV51" s="109"/>
      <c r="AW51" s="90" t="s">
        <v>290</v>
      </c>
      <c r="AX51" s="90" t="s">
        <v>291</v>
      </c>
      <c r="AY51" s="108" t="s">
        <v>286</v>
      </c>
      <c r="AZ51" s="108" t="s">
        <v>287</v>
      </c>
      <c r="BA51" s="109"/>
      <c r="BB51" s="109" t="s">
        <v>292</v>
      </c>
      <c r="BC51" s="110" t="s">
        <v>293</v>
      </c>
      <c r="BD51" s="111" t="s">
        <v>294</v>
      </c>
      <c r="BE51" s="109" t="s">
        <v>292</v>
      </c>
      <c r="BF51" s="110" t="s">
        <v>293</v>
      </c>
      <c r="BG51" s="112"/>
      <c r="BH51" s="112"/>
      <c r="BI51" s="112"/>
      <c r="BJ51" s="112"/>
      <c r="BK51" s="112"/>
      <c r="BL51" s="112"/>
      <c r="BM51" s="112"/>
      <c r="BN51" s="112"/>
      <c r="BO51" s="112"/>
      <c r="BP51" s="112"/>
      <c r="BQ51" s="112"/>
      <c r="BR51" s="112"/>
      <c r="BS51" s="112"/>
      <c r="BT51" s="112"/>
      <c r="BU51" s="112"/>
      <c r="BV51" s="112"/>
      <c r="BW51" s="112"/>
      <c r="BX51" s="112"/>
      <c r="BY51" s="112"/>
    </row>
    <row r="52" spans="1:77" ht="38.25" customHeight="1" thickBot="1">
      <c r="A52" s="40" t="s">
        <v>241</v>
      </c>
      <c r="B52" s="138" t="s">
        <v>37</v>
      </c>
      <c r="C52" s="139" t="s">
        <v>38</v>
      </c>
      <c r="D52" s="63">
        <v>380720979</v>
      </c>
      <c r="E52" s="175">
        <v>360643106</v>
      </c>
      <c r="F52" s="175"/>
      <c r="G52" s="175">
        <v>378964185</v>
      </c>
      <c r="H52" s="212">
        <v>481510208</v>
      </c>
      <c r="I52" s="213"/>
      <c r="J52" s="175">
        <v>257212194</v>
      </c>
      <c r="K52" s="212">
        <v>333281131</v>
      </c>
      <c r="L52" s="213" t="e">
        <f>+VLOOKUP($B52,#REF!,32,FALSE)</f>
        <v>#REF!</v>
      </c>
      <c r="M52" s="175">
        <v>270590513</v>
      </c>
      <c r="N52" s="212">
        <v>0</v>
      </c>
      <c r="O52" s="213" t="e">
        <f>+VLOOKUP($B52,#REF!,38,FALSE)</f>
        <v>#REF!</v>
      </c>
      <c r="P52" s="175">
        <v>376289994</v>
      </c>
      <c r="Q52" s="201">
        <v>0</v>
      </c>
      <c r="R52" s="213" t="e">
        <f>+VLOOKUP($B52,#REF!,44,FALSE)</f>
        <v>#REF!</v>
      </c>
      <c r="S52" s="175">
        <v>197585673</v>
      </c>
      <c r="T52" s="175">
        <v>0</v>
      </c>
      <c r="U52" s="213" t="e">
        <f>+VLOOKUP($B52,#REF!,50,FALSE)</f>
        <v>#REF!</v>
      </c>
      <c r="V52" s="176">
        <v>143504445</v>
      </c>
      <c r="W52" s="175">
        <v>0</v>
      </c>
      <c r="X52" s="213" t="e">
        <f>+VLOOKUP($B52,#REF!,56,FALSE)</f>
        <v>#REF!</v>
      </c>
      <c r="Y52" s="176">
        <v>202326938</v>
      </c>
      <c r="Z52" s="214">
        <v>0</v>
      </c>
      <c r="AA52" s="213" t="e">
        <f>+VLOOKUP($B52,#REF!,62,FALSE)</f>
        <v>#REF!</v>
      </c>
      <c r="AB52" s="176">
        <v>267372677</v>
      </c>
      <c r="AC52" s="215">
        <v>0</v>
      </c>
      <c r="AD52" s="213" t="e">
        <f>+VLOOKUP($B52,#REF!,68,FALSE)</f>
        <v>#REF!</v>
      </c>
      <c r="AE52" s="176">
        <v>59791233</v>
      </c>
      <c r="AF52" s="214">
        <v>0</v>
      </c>
      <c r="AG52" s="213" t="e">
        <f>+VLOOKUP($B52,#REF!,74,FALSE)</f>
        <v>#REF!</v>
      </c>
      <c r="AH52" s="176">
        <v>142092371</v>
      </c>
      <c r="AI52" s="214">
        <v>0</v>
      </c>
      <c r="AJ52" s="213" t="e">
        <f>+VLOOKUP($B52,#REF!,80,FALSE)</f>
        <v>#REF!</v>
      </c>
      <c r="AK52" s="178">
        <v>190354602</v>
      </c>
      <c r="AL52" s="214">
        <v>0</v>
      </c>
      <c r="AM52" s="213" t="e">
        <f>+VLOOKUP($B52,#REF!,86,FALSE)</f>
        <v>#REF!</v>
      </c>
      <c r="AN52" s="216">
        <f t="shared" ref="AN52:AN54" si="14">+I52-H52</f>
        <v>-481510208</v>
      </c>
      <c r="AO52" s="142">
        <f t="shared" ref="AO52:AO54" si="15">IFERROR(((I52/H52-1)*100),0)</f>
        <v>-100</v>
      </c>
      <c r="AQ52" s="94">
        <v>2474567598</v>
      </c>
      <c r="AR52" s="94">
        <v>1175434445</v>
      </c>
      <c r="AS52" s="94"/>
      <c r="AT52" s="94"/>
      <c r="AU52" s="143"/>
      <c r="AV52" s="143"/>
      <c r="AW52" s="94">
        <v>1005442266</v>
      </c>
      <c r="AX52" s="94">
        <v>0</v>
      </c>
      <c r="AY52" s="94"/>
      <c r="AZ52" s="94"/>
      <c r="BA52" s="143"/>
      <c r="BB52" s="35">
        <v>3180302428</v>
      </c>
      <c r="BC52" s="60">
        <v>-705734830</v>
      </c>
    </row>
    <row r="53" spans="1:77" ht="38.25" customHeight="1" thickBot="1">
      <c r="A53" s="40" t="s">
        <v>259</v>
      </c>
      <c r="B53" s="121" t="s">
        <v>37</v>
      </c>
      <c r="C53" s="122" t="s">
        <v>38</v>
      </c>
      <c r="D53" s="63"/>
      <c r="E53" s="175">
        <v>360643106</v>
      </c>
      <c r="F53" s="175" t="e">
        <f>+VLOOKUP(B53,#REF!,20,FALSE)</f>
        <v>#REF!</v>
      </c>
      <c r="G53" s="175"/>
      <c r="H53" s="201"/>
      <c r="I53" s="213" t="e">
        <f>+VLOOKUP($B53,#REF!,26,FALSE)</f>
        <v>#REF!</v>
      </c>
      <c r="J53" s="175"/>
      <c r="K53" s="212">
        <v>0</v>
      </c>
      <c r="L53" s="213" t="e">
        <f>+VLOOKUP($B53,#REF!,32,FALSE)</f>
        <v>#REF!</v>
      </c>
      <c r="M53" s="175"/>
      <c r="N53" s="212">
        <v>181867453</v>
      </c>
      <c r="O53" s="213" t="e">
        <f>+VLOOKUP($B53,#REF!,38,FALSE)</f>
        <v>#REF!</v>
      </c>
      <c r="P53" s="175"/>
      <c r="Q53" s="201">
        <v>316200087</v>
      </c>
      <c r="R53" s="213" t="e">
        <f>+VLOOKUP($B53,#REF!,44,FALSE)</f>
        <v>#REF!</v>
      </c>
      <c r="S53" s="175"/>
      <c r="T53" s="175">
        <v>138475351</v>
      </c>
      <c r="U53" s="213" t="e">
        <f>+VLOOKUP($B53,#REF!,50,FALSE)</f>
        <v>#REF!</v>
      </c>
      <c r="V53" s="176"/>
      <c r="W53" s="175">
        <v>124492770</v>
      </c>
      <c r="X53" s="213" t="e">
        <f>+VLOOKUP($B53,#REF!,56,FALSE)</f>
        <v>#REF!</v>
      </c>
      <c r="Y53" s="176"/>
      <c r="Z53" s="214">
        <v>70454406</v>
      </c>
      <c r="AA53" s="213" t="e">
        <f>+VLOOKUP($B53,#REF!,62,FALSE)</f>
        <v>#REF!</v>
      </c>
      <c r="AB53" s="176"/>
      <c r="AC53" s="215">
        <v>80824008</v>
      </c>
      <c r="AD53" s="213" t="e">
        <f>+VLOOKUP($B53,#REF!,68,FALSE)</f>
        <v>#REF!</v>
      </c>
      <c r="AE53" s="176"/>
      <c r="AF53" s="214">
        <v>85130636</v>
      </c>
      <c r="AG53" s="213" t="e">
        <f>+VLOOKUP($B53,#REF!,74,FALSE)</f>
        <v>#REF!</v>
      </c>
      <c r="AH53" s="176"/>
      <c r="AI53" s="214">
        <v>37314241</v>
      </c>
      <c r="AJ53" s="213" t="e">
        <f>+VLOOKUP($B53,#REF!,80,FALSE)</f>
        <v>#REF!</v>
      </c>
      <c r="AK53" s="178"/>
      <c r="AL53" s="214">
        <v>10679330</v>
      </c>
      <c r="AM53" s="213" t="e">
        <f>+VLOOKUP($B53,#REF!,86,FALSE)</f>
        <v>#REF!</v>
      </c>
      <c r="AN53" s="217" t="e">
        <f t="shared" si="14"/>
        <v>#REF!</v>
      </c>
      <c r="AO53" s="144">
        <f t="shared" si="15"/>
        <v>0</v>
      </c>
      <c r="AQ53" s="145">
        <v>0</v>
      </c>
      <c r="AR53" s="145">
        <v>912314075</v>
      </c>
      <c r="AS53" s="145"/>
      <c r="AT53" s="145"/>
      <c r="AU53" s="143">
        <v>912314075</v>
      </c>
      <c r="AV53" s="143">
        <v>0</v>
      </c>
      <c r="AW53" s="145">
        <v>0</v>
      </c>
      <c r="AX53" s="145">
        <v>408895391</v>
      </c>
      <c r="AY53" s="145"/>
      <c r="AZ53" s="145"/>
      <c r="BA53" s="143"/>
      <c r="BB53" s="35"/>
      <c r="BC53" s="60"/>
    </row>
    <row r="54" spans="1:77" ht="15.75" thickBot="1">
      <c r="B54" s="101" t="s">
        <v>39</v>
      </c>
      <c r="C54" s="101" t="s">
        <v>38</v>
      </c>
      <c r="D54" s="102">
        <v>380720979</v>
      </c>
      <c r="E54" s="195">
        <v>360643106</v>
      </c>
      <c r="F54" s="195" t="e">
        <f>+SUM(F52:F53)</f>
        <v>#REF!</v>
      </c>
      <c r="G54" s="195">
        <v>378964185</v>
      </c>
      <c r="H54" s="195">
        <f>+SUM(H52:H53)</f>
        <v>481510208</v>
      </c>
      <c r="I54" s="195" t="e">
        <f>+SUM(I52:I53)</f>
        <v>#REF!</v>
      </c>
      <c r="J54" s="195">
        <v>257212194</v>
      </c>
      <c r="K54" s="195">
        <v>333281131</v>
      </c>
      <c r="L54" s="195"/>
      <c r="M54" s="195">
        <v>270590513</v>
      </c>
      <c r="N54" s="195">
        <v>181867453</v>
      </c>
      <c r="O54" s="195"/>
      <c r="P54" s="195">
        <v>376289994</v>
      </c>
      <c r="Q54" s="195">
        <v>316200087</v>
      </c>
      <c r="R54" s="195"/>
      <c r="S54" s="195">
        <v>197585673</v>
      </c>
      <c r="T54" s="195">
        <v>138475351</v>
      </c>
      <c r="U54" s="195"/>
      <c r="V54" s="195">
        <v>143504445</v>
      </c>
      <c r="W54" s="195">
        <v>124492770</v>
      </c>
      <c r="X54" s="195"/>
      <c r="Y54" s="195">
        <v>202326938</v>
      </c>
      <c r="Z54" s="195">
        <v>70454406</v>
      </c>
      <c r="AA54" s="195"/>
      <c r="AB54" s="195">
        <v>267372677</v>
      </c>
      <c r="AC54" s="195">
        <v>80824008</v>
      </c>
      <c r="AD54" s="195"/>
      <c r="AE54" s="195">
        <v>59791233</v>
      </c>
      <c r="AF54" s="195">
        <v>85130636</v>
      </c>
      <c r="AG54" s="195"/>
      <c r="AH54" s="195">
        <v>142092371</v>
      </c>
      <c r="AI54" s="195">
        <v>37314241</v>
      </c>
      <c r="AJ54" s="195"/>
      <c r="AK54" s="195">
        <v>190354602</v>
      </c>
      <c r="AL54" s="195">
        <v>10679330</v>
      </c>
      <c r="AM54" s="195"/>
      <c r="AN54" s="218" t="e">
        <f t="shared" si="14"/>
        <v>#REF!</v>
      </c>
      <c r="AO54" s="146">
        <f t="shared" si="15"/>
        <v>0</v>
      </c>
      <c r="AQ54" s="103">
        <v>2474567598</v>
      </c>
      <c r="AR54" s="103">
        <v>2087748520</v>
      </c>
      <c r="AS54" s="103">
        <v>-386819078</v>
      </c>
      <c r="AT54" s="103">
        <v>-15.631784652503967</v>
      </c>
      <c r="AU54" s="147"/>
      <c r="AV54" s="147"/>
      <c r="AW54" s="103">
        <v>1005442266</v>
      </c>
      <c r="AX54" s="103">
        <v>408895391</v>
      </c>
      <c r="AY54" s="103">
        <v>-596546875</v>
      </c>
      <c r="AZ54" s="103">
        <v>-59.331788126758546</v>
      </c>
      <c r="BA54" s="147"/>
      <c r="BB54" s="35">
        <v>3816845319</v>
      </c>
      <c r="BC54" s="60">
        <v>-1342277721</v>
      </c>
    </row>
    <row r="55" spans="1:77" ht="15.75" thickTop="1">
      <c r="D55" s="1">
        <v>0</v>
      </c>
      <c r="E55" s="168">
        <v>360643106</v>
      </c>
      <c r="G55" s="168">
        <v>378964185</v>
      </c>
      <c r="H55" s="168">
        <v>481510208</v>
      </c>
      <c r="J55" s="168">
        <v>257212194</v>
      </c>
      <c r="K55" s="168">
        <v>333281131</v>
      </c>
      <c r="M55" s="168">
        <v>270590513</v>
      </c>
      <c r="N55" s="168">
        <v>181867453</v>
      </c>
      <c r="P55" s="168">
        <v>376289994</v>
      </c>
      <c r="Q55" s="168">
        <v>316200087</v>
      </c>
      <c r="S55" s="168">
        <v>197585673</v>
      </c>
      <c r="T55" s="168">
        <v>138475351</v>
      </c>
      <c r="V55" s="164">
        <v>143504445</v>
      </c>
      <c r="W55" s="164">
        <v>124492770</v>
      </c>
      <c r="Y55" s="166">
        <v>202326938</v>
      </c>
      <c r="Z55" s="164">
        <v>0</v>
      </c>
      <c r="AB55" s="164">
        <v>267372677</v>
      </c>
      <c r="AC55" s="164">
        <v>80824008</v>
      </c>
      <c r="AE55" s="164">
        <v>59791233</v>
      </c>
      <c r="AF55" s="164">
        <v>0</v>
      </c>
      <c r="AH55" s="164">
        <v>142092371</v>
      </c>
      <c r="AI55" s="164">
        <v>0</v>
      </c>
      <c r="AK55" s="164">
        <v>190354602</v>
      </c>
      <c r="AL55" s="164">
        <v>0</v>
      </c>
      <c r="AN55" s="167">
        <v>-186548669</v>
      </c>
      <c r="AO55" s="36">
        <v>-69.77102937111259</v>
      </c>
      <c r="BC55" s="60">
        <v>0</v>
      </c>
    </row>
    <row r="56" spans="1:77">
      <c r="D56" s="148">
        <v>-380720979</v>
      </c>
      <c r="E56" s="219">
        <v>0</v>
      </c>
      <c r="F56" s="219"/>
      <c r="G56" s="219">
        <v>0</v>
      </c>
      <c r="H56" s="219">
        <v>0</v>
      </c>
      <c r="I56" s="219"/>
      <c r="J56" s="219">
        <v>0</v>
      </c>
      <c r="K56" s="219">
        <v>0</v>
      </c>
      <c r="L56" s="219"/>
      <c r="M56" s="219">
        <v>0</v>
      </c>
      <c r="N56" s="219">
        <v>0</v>
      </c>
      <c r="O56" s="219"/>
      <c r="P56" s="219">
        <v>0</v>
      </c>
      <c r="Q56" s="219">
        <v>0</v>
      </c>
      <c r="R56" s="219"/>
      <c r="S56" s="219">
        <v>0</v>
      </c>
      <c r="T56" s="219">
        <v>0</v>
      </c>
      <c r="U56" s="219"/>
      <c r="V56" s="219">
        <v>0</v>
      </c>
      <c r="W56" s="219">
        <v>0</v>
      </c>
      <c r="X56" s="219"/>
      <c r="Y56" s="219">
        <v>0</v>
      </c>
      <c r="Z56" s="219">
        <v>-70454406</v>
      </c>
      <c r="AA56" s="219"/>
      <c r="AB56" s="219">
        <v>0</v>
      </c>
      <c r="AC56" s="219">
        <v>0</v>
      </c>
      <c r="AD56" s="219"/>
      <c r="AE56" s="219">
        <v>0</v>
      </c>
      <c r="AF56" s="219">
        <v>-85130636</v>
      </c>
      <c r="AG56" s="219"/>
      <c r="AH56" s="219">
        <v>0</v>
      </c>
      <c r="AI56" s="219">
        <v>-37314241</v>
      </c>
      <c r="AJ56" s="219"/>
      <c r="AK56" s="219">
        <v>0</v>
      </c>
      <c r="AL56" s="167"/>
      <c r="AM56" s="219"/>
      <c r="AN56" s="167" t="e">
        <f>+AN54/1000000</f>
        <v>#REF!</v>
      </c>
    </row>
    <row r="57" spans="1:77">
      <c r="A57" s="40" t="s">
        <v>298</v>
      </c>
      <c r="B57" s="41" t="s">
        <v>298</v>
      </c>
    </row>
    <row r="58" spans="1:77" ht="15.75" thickBot="1"/>
    <row r="59" spans="1:77" s="113" customFormat="1" ht="37.5" customHeight="1" thickBot="1">
      <c r="A59" s="113" t="s">
        <v>237</v>
      </c>
      <c r="B59" s="104" t="s">
        <v>237</v>
      </c>
      <c r="C59" s="105" t="s">
        <v>261</v>
      </c>
      <c r="D59" s="44" t="s">
        <v>262</v>
      </c>
      <c r="E59" s="169" t="s">
        <v>263</v>
      </c>
      <c r="F59" s="170" t="s">
        <v>304</v>
      </c>
      <c r="G59" s="171" t="s">
        <v>264</v>
      </c>
      <c r="H59" s="169" t="s">
        <v>265</v>
      </c>
      <c r="I59" s="170" t="s">
        <v>305</v>
      </c>
      <c r="J59" s="171" t="s">
        <v>266</v>
      </c>
      <c r="K59" s="169" t="s">
        <v>267</v>
      </c>
      <c r="L59" s="170" t="s">
        <v>306</v>
      </c>
      <c r="M59" s="171" t="s">
        <v>268</v>
      </c>
      <c r="N59" s="169" t="s">
        <v>269</v>
      </c>
      <c r="O59" s="170" t="s">
        <v>307</v>
      </c>
      <c r="P59" s="171" t="s">
        <v>270</v>
      </c>
      <c r="Q59" s="169" t="s">
        <v>271</v>
      </c>
      <c r="R59" s="170" t="s">
        <v>308</v>
      </c>
      <c r="S59" s="171" t="s">
        <v>272</v>
      </c>
      <c r="T59" s="169" t="s">
        <v>273</v>
      </c>
      <c r="U59" s="170" t="s">
        <v>309</v>
      </c>
      <c r="V59" s="171" t="s">
        <v>274</v>
      </c>
      <c r="W59" s="169" t="s">
        <v>275</v>
      </c>
      <c r="X59" s="170" t="s">
        <v>310</v>
      </c>
      <c r="Y59" s="171" t="s">
        <v>276</v>
      </c>
      <c r="Z59" s="169" t="s">
        <v>277</v>
      </c>
      <c r="AA59" s="170" t="s">
        <v>311</v>
      </c>
      <c r="AB59" s="171" t="s">
        <v>278</v>
      </c>
      <c r="AC59" s="169" t="s">
        <v>279</v>
      </c>
      <c r="AD59" s="170" t="s">
        <v>312</v>
      </c>
      <c r="AE59" s="171" t="s">
        <v>280</v>
      </c>
      <c r="AF59" s="169" t="s">
        <v>281</v>
      </c>
      <c r="AG59" s="170" t="s">
        <v>313</v>
      </c>
      <c r="AH59" s="171" t="s">
        <v>282</v>
      </c>
      <c r="AI59" s="169" t="s">
        <v>283</v>
      </c>
      <c r="AJ59" s="170" t="s">
        <v>314</v>
      </c>
      <c r="AK59" s="171" t="s">
        <v>284</v>
      </c>
      <c r="AL59" s="169" t="s">
        <v>285</v>
      </c>
      <c r="AM59" s="170" t="s">
        <v>315</v>
      </c>
      <c r="AN59" s="196" t="s">
        <v>286</v>
      </c>
      <c r="AO59" s="106" t="s">
        <v>287</v>
      </c>
      <c r="AP59" s="107"/>
      <c r="AQ59" s="47" t="s">
        <v>288</v>
      </c>
      <c r="AR59" s="47" t="s">
        <v>289</v>
      </c>
      <c r="AS59" s="108" t="s">
        <v>286</v>
      </c>
      <c r="AT59" s="108" t="s">
        <v>287</v>
      </c>
      <c r="AU59" s="109"/>
      <c r="AV59" s="109"/>
      <c r="AW59" s="90" t="s">
        <v>290</v>
      </c>
      <c r="AX59" s="90" t="s">
        <v>291</v>
      </c>
      <c r="AY59" s="108" t="s">
        <v>286</v>
      </c>
      <c r="AZ59" s="108" t="s">
        <v>287</v>
      </c>
      <c r="BA59" s="109"/>
      <c r="BB59" s="109" t="s">
        <v>292</v>
      </c>
      <c r="BC59" s="110" t="s">
        <v>293</v>
      </c>
      <c r="BD59" s="111" t="s">
        <v>294</v>
      </c>
      <c r="BE59" s="109" t="s">
        <v>292</v>
      </c>
      <c r="BF59" s="110" t="s">
        <v>293</v>
      </c>
      <c r="BG59" s="112"/>
      <c r="BH59" s="112"/>
      <c r="BI59" s="112"/>
      <c r="BJ59" s="112"/>
      <c r="BK59" s="112"/>
      <c r="BL59" s="112"/>
      <c r="BM59" s="112"/>
      <c r="BN59" s="112"/>
      <c r="BO59" s="112"/>
      <c r="BP59" s="112"/>
      <c r="BQ59" s="112"/>
      <c r="BR59" s="112"/>
      <c r="BS59" s="112"/>
      <c r="BT59" s="112"/>
      <c r="BU59" s="112"/>
      <c r="BV59" s="112"/>
      <c r="BW59" s="112"/>
      <c r="BX59" s="112"/>
      <c r="BY59" s="112"/>
    </row>
    <row r="60" spans="1:77" ht="38.25" customHeight="1">
      <c r="A60" s="40" t="s">
        <v>250</v>
      </c>
      <c r="B60" s="138" t="s">
        <v>20</v>
      </c>
      <c r="C60" s="139" t="s">
        <v>21</v>
      </c>
      <c r="D60" s="63">
        <v>2150455631</v>
      </c>
      <c r="E60" s="175">
        <v>3204560767</v>
      </c>
      <c r="F60" s="175" t="e">
        <f>+VLOOKUP(B60,#REF!,20,FALSE)</f>
        <v>#REF!</v>
      </c>
      <c r="G60" s="175">
        <v>2150455631</v>
      </c>
      <c r="H60" s="212">
        <v>2958034371</v>
      </c>
      <c r="I60" s="175" t="e">
        <f>+VLOOKUP($B60,#REF!,26,FALSE)</f>
        <v>#REF!</v>
      </c>
      <c r="J60" s="175">
        <v>2150455631</v>
      </c>
      <c r="K60" s="212">
        <v>2958034371</v>
      </c>
      <c r="L60" s="175" t="e">
        <f>+VLOOKUP($B60,#REF!,32,FALSE)</f>
        <v>#REF!</v>
      </c>
      <c r="M60" s="212">
        <v>2150455631</v>
      </c>
      <c r="N60" s="212">
        <v>2484249756.8699999</v>
      </c>
      <c r="O60" s="175" t="e">
        <f>+VLOOKUP($B60,#REF!,38,FALSE)</f>
        <v>#REF!</v>
      </c>
      <c r="P60" s="175">
        <v>2150455631</v>
      </c>
      <c r="Q60" s="212">
        <v>2484439281.2800002</v>
      </c>
      <c r="R60" s="175" t="e">
        <f>+VLOOKUP($B60,#REF!,44,FALSE)</f>
        <v>#REF!</v>
      </c>
      <c r="S60" s="212">
        <v>2150455631</v>
      </c>
      <c r="T60" s="212">
        <v>2484211881</v>
      </c>
      <c r="U60" s="175" t="e">
        <f>+VLOOKUP($B60,#REF!,50,FALSE)</f>
        <v>#REF!</v>
      </c>
      <c r="V60" s="176">
        <v>2150455631</v>
      </c>
      <c r="W60" s="214">
        <v>2484211881</v>
      </c>
      <c r="X60" s="175" t="e">
        <f>+VLOOKUP($B60,#REF!,56,FALSE)</f>
        <v>#REF!</v>
      </c>
      <c r="Y60" s="176">
        <v>2150455631</v>
      </c>
      <c r="Z60" s="214">
        <v>2484637753.5</v>
      </c>
      <c r="AA60" s="175" t="e">
        <f>+VLOOKUP($B60,#REF!,62,FALSE)</f>
        <v>#REF!</v>
      </c>
      <c r="AB60" s="176">
        <v>2277008420</v>
      </c>
      <c r="AC60" s="214">
        <v>1029608711.99</v>
      </c>
      <c r="AD60" s="175" t="e">
        <f>+VLOOKUP($B60,#REF!,68,FALSE)</f>
        <v>#REF!</v>
      </c>
      <c r="AE60" s="176">
        <v>2277008420</v>
      </c>
      <c r="AF60" s="214">
        <v>1026037913.03</v>
      </c>
      <c r="AG60" s="175" t="e">
        <f>+VLOOKUP($B60,#REF!,74,FALSE)</f>
        <v>#REF!</v>
      </c>
      <c r="AH60" s="176">
        <v>2277008420</v>
      </c>
      <c r="AI60" s="214">
        <v>1023684757.9</v>
      </c>
      <c r="AJ60" s="175" t="e">
        <f>+VLOOKUP($B60,#REF!,80,FALSE)</f>
        <v>#REF!</v>
      </c>
      <c r="AK60" s="178">
        <v>3270262331</v>
      </c>
      <c r="AL60" s="214">
        <v>1023683057.4</v>
      </c>
      <c r="AM60" s="175" t="e">
        <f>+VLOOKUP($B60,#REF!,86,FALSE)</f>
        <v>#REF!</v>
      </c>
      <c r="AN60" s="214" t="e">
        <f>+I60-H60</f>
        <v>#REF!</v>
      </c>
      <c r="AO60" s="141">
        <f>IFERROR(((I60/H60-1)*100),0)</f>
        <v>0</v>
      </c>
      <c r="AQ60" s="140">
        <v>19480653468</v>
      </c>
      <c r="AR60" s="140">
        <v>22571988774.640003</v>
      </c>
      <c r="AS60" s="140">
        <v>3091335306.6400032</v>
      </c>
      <c r="AT60" s="140">
        <v>15.868745428473453</v>
      </c>
      <c r="AU60" s="93"/>
      <c r="AV60" s="93"/>
      <c r="AW60" s="140">
        <v>14402198853</v>
      </c>
      <c r="AX60" s="140">
        <v>9071864074.8199997</v>
      </c>
      <c r="AY60" s="140">
        <v>-5330334778.1800003</v>
      </c>
      <c r="AZ60" s="140">
        <v>-37.010562293893642</v>
      </c>
      <c r="BA60" s="93"/>
      <c r="BB60" s="35">
        <v>31626719845.149998</v>
      </c>
      <c r="BC60" s="60">
        <v>-12146066377.149998</v>
      </c>
    </row>
    <row r="61" spans="1:77" ht="38.25" customHeight="1" thickBot="1">
      <c r="A61" s="40" t="s">
        <v>251</v>
      </c>
      <c r="B61" s="121" t="s">
        <v>22</v>
      </c>
      <c r="C61" s="122" t="s">
        <v>23</v>
      </c>
      <c r="D61" s="63">
        <v>1507712791019.8401</v>
      </c>
      <c r="E61" s="175">
        <v>1772866644554.1101</v>
      </c>
      <c r="F61" s="175" t="e">
        <f>+VLOOKUP(B61,#REF!,20,FALSE)</f>
        <v>#REF!</v>
      </c>
      <c r="G61" s="175">
        <v>1563529527170.6101</v>
      </c>
      <c r="H61" s="201">
        <v>1753919608365.0901</v>
      </c>
      <c r="I61" s="175" t="e">
        <f>+VLOOKUP($B61,#REF!,26,FALSE)</f>
        <v>#REF!</v>
      </c>
      <c r="J61" s="175">
        <v>1583111736956.05</v>
      </c>
      <c r="K61" s="201">
        <v>1774066459080.8799</v>
      </c>
      <c r="L61" s="175" t="e">
        <f>+VLOOKUP($B61,#REF!,32,FALSE)</f>
        <v>#REF!</v>
      </c>
      <c r="M61" s="201">
        <v>1602537752919.5601</v>
      </c>
      <c r="N61" s="201">
        <v>1822815280701.0701</v>
      </c>
      <c r="O61" s="175" t="e">
        <f>+VLOOKUP($B61,#REF!,38,FALSE)</f>
        <v>#REF!</v>
      </c>
      <c r="P61" s="175">
        <v>1607514801330.6699</v>
      </c>
      <c r="Q61" s="201">
        <v>1775590912951.8999</v>
      </c>
      <c r="R61" s="175" t="e">
        <f>+VLOOKUP($B61,#REF!,44,FALSE)</f>
        <v>#REF!</v>
      </c>
      <c r="S61" s="201">
        <v>1617193265067.22</v>
      </c>
      <c r="T61" s="201">
        <v>1874185286068.5701</v>
      </c>
      <c r="U61" s="175" t="e">
        <f>+VLOOKUP($B61,#REF!,50,FALSE)</f>
        <v>#REF!</v>
      </c>
      <c r="V61" s="176">
        <v>1612874244600.98</v>
      </c>
      <c r="W61" s="202">
        <v>2006763458525.8701</v>
      </c>
      <c r="X61" s="175" t="e">
        <f>+VLOOKUP($B61,#REF!,56,FALSE)</f>
        <v>#REF!</v>
      </c>
      <c r="Y61" s="176">
        <v>1616949935446.96</v>
      </c>
      <c r="Z61" s="202">
        <v>1822338812053.29</v>
      </c>
      <c r="AA61" s="175" t="e">
        <f>+VLOOKUP($B61,#REF!,62,FALSE)</f>
        <v>#REF!</v>
      </c>
      <c r="AB61" s="176">
        <v>1616199851589.1799</v>
      </c>
      <c r="AC61" s="202">
        <v>1831708390600.8999</v>
      </c>
      <c r="AD61" s="175" t="e">
        <f>+VLOOKUP($B61,#REF!,68,FALSE)</f>
        <v>#REF!</v>
      </c>
      <c r="AE61" s="176">
        <v>1633503797109.25</v>
      </c>
      <c r="AF61" s="202">
        <v>1826133480780.26</v>
      </c>
      <c r="AG61" s="175" t="e">
        <f>+VLOOKUP($B61,#REF!,74,FALSE)</f>
        <v>#REF!</v>
      </c>
      <c r="AH61" s="176">
        <v>1644486096800.0701</v>
      </c>
      <c r="AI61" s="202">
        <v>1829901352415.2</v>
      </c>
      <c r="AJ61" s="175" t="e">
        <f>+VLOOKUP($B61,#REF!,80,FALSE)</f>
        <v>#REF!</v>
      </c>
      <c r="AK61" s="178">
        <v>1631464709027.46</v>
      </c>
      <c r="AL61" s="202">
        <v>1828645114027.98</v>
      </c>
      <c r="AM61" s="175" t="e">
        <f>+VLOOKUP($B61,#REF!,86,FALSE)</f>
        <v>#REF!</v>
      </c>
      <c r="AN61" s="202" t="e">
        <f t="shared" ref="AN61:AN62" si="16">+I61-H61</f>
        <v>#REF!</v>
      </c>
      <c r="AO61" s="123">
        <f t="shared" ref="AO61:AO62" si="17">IFERROR(((I61/H61-1)*100),0)</f>
        <v>0</v>
      </c>
      <c r="AQ61" s="100">
        <v>14327623906101.07</v>
      </c>
      <c r="AR61" s="100">
        <v>16434254852901.682</v>
      </c>
      <c r="AS61" s="100">
        <v>2106630946800.6113</v>
      </c>
      <c r="AT61" s="100">
        <v>14.703281999910356</v>
      </c>
      <c r="AU61" s="93"/>
      <c r="AV61" s="93"/>
      <c r="AW61" s="100">
        <v>9755478634573.9004</v>
      </c>
      <c r="AX61" s="100">
        <v>11145490608403.5</v>
      </c>
      <c r="AY61" s="100">
        <v>1390011973829.5996</v>
      </c>
      <c r="AZ61" s="100">
        <v>14.248526657660122</v>
      </c>
      <c r="BA61" s="93"/>
      <c r="BB61" s="35">
        <v>21867918310786.551</v>
      </c>
      <c r="BC61" s="60">
        <v>-7540294404685.4805</v>
      </c>
    </row>
    <row r="62" spans="1:77" ht="15.75" thickBot="1">
      <c r="B62" s="101" t="s">
        <v>39</v>
      </c>
      <c r="C62" s="101" t="s">
        <v>321</v>
      </c>
      <c r="D62" s="102">
        <v>1509863246650.8401</v>
      </c>
      <c r="E62" s="195">
        <v>1776071205321.1101</v>
      </c>
      <c r="F62" s="227" t="e">
        <f>+SUM(F60:F61)</f>
        <v>#REF!</v>
      </c>
      <c r="G62" s="195">
        <v>1565679982801.6101</v>
      </c>
      <c r="H62" s="195">
        <v>1756877642736.0901</v>
      </c>
      <c r="I62" s="227" t="e">
        <f>+SUM(I60:I61)</f>
        <v>#REF!</v>
      </c>
      <c r="J62" s="195">
        <v>1585262192587.05</v>
      </c>
      <c r="K62" s="195">
        <v>1777024493451.8799</v>
      </c>
      <c r="L62" s="195"/>
      <c r="M62" s="195">
        <v>1604688208550.5601</v>
      </c>
      <c r="N62" s="195">
        <v>1825299530457.9402</v>
      </c>
      <c r="O62" s="195"/>
      <c r="P62" s="195">
        <v>1609665256961.6699</v>
      </c>
      <c r="Q62" s="195">
        <v>1778075352233.1799</v>
      </c>
      <c r="R62" s="195"/>
      <c r="S62" s="195">
        <v>1619343720698.22</v>
      </c>
      <c r="T62" s="195">
        <v>1876669497949.5701</v>
      </c>
      <c r="U62" s="195"/>
      <c r="V62" s="195">
        <v>1615024700231.98</v>
      </c>
      <c r="W62" s="195">
        <v>2009247670406.8701</v>
      </c>
      <c r="X62" s="195"/>
      <c r="Y62" s="195">
        <v>1619100391077.96</v>
      </c>
      <c r="Z62" s="195">
        <v>1824823449806.79</v>
      </c>
      <c r="AA62" s="195"/>
      <c r="AB62" s="195">
        <v>1618476860009.1799</v>
      </c>
      <c r="AC62" s="195">
        <v>1832737999312.8899</v>
      </c>
      <c r="AD62" s="195"/>
      <c r="AE62" s="195">
        <v>1635780805529.25</v>
      </c>
      <c r="AF62" s="195">
        <v>1827159518693.29</v>
      </c>
      <c r="AG62" s="195"/>
      <c r="AH62" s="195">
        <v>1646763105220.0701</v>
      </c>
      <c r="AI62" s="195">
        <v>1830925037173.0999</v>
      </c>
      <c r="AJ62" s="195"/>
      <c r="AK62" s="195">
        <v>1634734971358.46</v>
      </c>
      <c r="AL62" s="195">
        <v>1829668797085.3799</v>
      </c>
      <c r="AM62" s="195"/>
      <c r="AN62" s="203" t="e">
        <f t="shared" si="16"/>
        <v>#REF!</v>
      </c>
      <c r="AO62" s="124">
        <f t="shared" si="17"/>
        <v>0</v>
      </c>
      <c r="AQ62" s="102">
        <v>14347104559569.07</v>
      </c>
      <c r="AR62" s="102">
        <v>16456826841676.32</v>
      </c>
      <c r="AS62" s="102">
        <v>2109722282107.25</v>
      </c>
      <c r="AT62" s="102">
        <v>14.704864478736447</v>
      </c>
      <c r="AU62" s="149"/>
      <c r="AV62" s="149"/>
      <c r="AW62" s="102">
        <v>9769880833426.9004</v>
      </c>
      <c r="AX62" s="102">
        <v>11154562472478.32</v>
      </c>
      <c r="AY62" s="102">
        <v>1384681639051.4199</v>
      </c>
      <c r="AZ62" s="102">
        <v>14.172963444076391</v>
      </c>
      <c r="BA62" s="149"/>
      <c r="BB62" s="35">
        <v>21899545030631.699</v>
      </c>
      <c r="BC62" s="60">
        <v>-7552440471062.6289</v>
      </c>
    </row>
    <row r="63" spans="1:77" ht="15.75" thickTop="1">
      <c r="AN63" s="167" t="e">
        <f>+AN62/1000000</f>
        <v>#REF!</v>
      </c>
    </row>
    <row r="65" spans="1:77" ht="15.75" thickBot="1">
      <c r="A65" s="40" t="s">
        <v>301</v>
      </c>
      <c r="B65" s="41" t="s">
        <v>301</v>
      </c>
    </row>
    <row r="66" spans="1:77" s="113" customFormat="1" ht="37.5" customHeight="1" thickBot="1">
      <c r="A66" s="113" t="s">
        <v>237</v>
      </c>
      <c r="B66" s="104" t="s">
        <v>237</v>
      </c>
      <c r="C66" s="105" t="s">
        <v>261</v>
      </c>
      <c r="D66" s="44" t="s">
        <v>262</v>
      </c>
      <c r="E66" s="169" t="s">
        <v>263</v>
      </c>
      <c r="F66" s="170" t="s">
        <v>304</v>
      </c>
      <c r="G66" s="171" t="s">
        <v>264</v>
      </c>
      <c r="H66" s="169" t="s">
        <v>265</v>
      </c>
      <c r="I66" s="170" t="s">
        <v>305</v>
      </c>
      <c r="J66" s="171" t="s">
        <v>266</v>
      </c>
      <c r="K66" s="169" t="s">
        <v>267</v>
      </c>
      <c r="L66" s="170" t="s">
        <v>306</v>
      </c>
      <c r="M66" s="171" t="s">
        <v>268</v>
      </c>
      <c r="N66" s="169" t="s">
        <v>269</v>
      </c>
      <c r="O66" s="170" t="s">
        <v>307</v>
      </c>
      <c r="P66" s="171" t="s">
        <v>270</v>
      </c>
      <c r="Q66" s="169" t="s">
        <v>271</v>
      </c>
      <c r="R66" s="170" t="s">
        <v>308</v>
      </c>
      <c r="S66" s="171" t="s">
        <v>272</v>
      </c>
      <c r="T66" s="169" t="s">
        <v>273</v>
      </c>
      <c r="U66" s="170" t="s">
        <v>309</v>
      </c>
      <c r="V66" s="171" t="s">
        <v>274</v>
      </c>
      <c r="W66" s="169" t="s">
        <v>275</v>
      </c>
      <c r="X66" s="170" t="s">
        <v>310</v>
      </c>
      <c r="Y66" s="171" t="s">
        <v>276</v>
      </c>
      <c r="Z66" s="169" t="s">
        <v>277</v>
      </c>
      <c r="AA66" s="170" t="s">
        <v>311</v>
      </c>
      <c r="AB66" s="171" t="s">
        <v>278</v>
      </c>
      <c r="AC66" s="169" t="s">
        <v>279</v>
      </c>
      <c r="AD66" s="170" t="s">
        <v>312</v>
      </c>
      <c r="AE66" s="171" t="s">
        <v>280</v>
      </c>
      <c r="AF66" s="169" t="s">
        <v>281</v>
      </c>
      <c r="AG66" s="170" t="s">
        <v>313</v>
      </c>
      <c r="AH66" s="171" t="s">
        <v>282</v>
      </c>
      <c r="AI66" s="169" t="s">
        <v>283</v>
      </c>
      <c r="AJ66" s="170" t="s">
        <v>314</v>
      </c>
      <c r="AK66" s="171" t="s">
        <v>284</v>
      </c>
      <c r="AL66" s="169" t="s">
        <v>285</v>
      </c>
      <c r="AM66" s="170" t="s">
        <v>315</v>
      </c>
      <c r="AN66" s="196" t="s">
        <v>286</v>
      </c>
      <c r="AO66" s="106" t="s">
        <v>287</v>
      </c>
      <c r="AP66" s="107"/>
      <c r="AQ66" s="47" t="s">
        <v>288</v>
      </c>
      <c r="AR66" s="47" t="s">
        <v>289</v>
      </c>
      <c r="AS66" s="108" t="s">
        <v>286</v>
      </c>
      <c r="AT66" s="108" t="s">
        <v>287</v>
      </c>
      <c r="AU66" s="109"/>
      <c r="AV66" s="109"/>
      <c r="AW66" s="90" t="s">
        <v>290</v>
      </c>
      <c r="AX66" s="90" t="s">
        <v>291</v>
      </c>
      <c r="AY66" s="108" t="s">
        <v>286</v>
      </c>
      <c r="AZ66" s="108" t="s">
        <v>287</v>
      </c>
      <c r="BA66" s="109"/>
      <c r="BB66" s="109" t="s">
        <v>292</v>
      </c>
      <c r="BC66" s="110" t="s">
        <v>293</v>
      </c>
      <c r="BD66" s="111" t="s">
        <v>294</v>
      </c>
      <c r="BE66" s="109" t="s">
        <v>292</v>
      </c>
      <c r="BF66" s="110" t="s">
        <v>293</v>
      </c>
      <c r="BG66" s="112"/>
      <c r="BH66" s="112"/>
      <c r="BI66" s="112"/>
      <c r="BJ66" s="112"/>
      <c r="BK66" s="112"/>
      <c r="BL66" s="112"/>
      <c r="BM66" s="112"/>
      <c r="BN66" s="112"/>
      <c r="BO66" s="112"/>
      <c r="BP66" s="112"/>
      <c r="BQ66" s="112"/>
      <c r="BR66" s="112"/>
      <c r="BS66" s="112"/>
      <c r="BT66" s="112"/>
      <c r="BU66" s="112"/>
      <c r="BV66" s="112"/>
      <c r="BW66" s="112"/>
      <c r="BX66" s="112"/>
      <c r="BY66" s="112"/>
    </row>
    <row r="67" spans="1:77" ht="38.25" customHeight="1" thickBot="1">
      <c r="A67" s="40" t="s">
        <v>249</v>
      </c>
      <c r="B67" s="150" t="s">
        <v>9</v>
      </c>
      <c r="C67" s="151" t="s">
        <v>10</v>
      </c>
      <c r="D67" s="63">
        <v>222828664</v>
      </c>
      <c r="E67" s="175">
        <v>73201075</v>
      </c>
      <c r="F67" s="175" t="e">
        <f>+VLOOKUP(B67,#REF!,20,FALSE)</f>
        <v>#REF!</v>
      </c>
      <c r="G67" s="175">
        <v>166176767</v>
      </c>
      <c r="H67" s="220">
        <v>499896927</v>
      </c>
      <c r="I67" s="175" t="e">
        <f>+VLOOKUP($B67,#REF!,26,FALSE)</f>
        <v>#REF!</v>
      </c>
      <c r="J67" s="175">
        <v>241573594</v>
      </c>
      <c r="K67" s="220">
        <v>512934097</v>
      </c>
      <c r="L67" s="175" t="e">
        <f>+VLOOKUP($B67,#REF!,32,FALSE)</f>
        <v>#REF!</v>
      </c>
      <c r="M67" s="220">
        <v>398252510</v>
      </c>
      <c r="N67" s="220">
        <v>423398032</v>
      </c>
      <c r="O67" s="175" t="e">
        <f>+VLOOKUP($B67,#REF!,38,FALSE)</f>
        <v>#REF!</v>
      </c>
      <c r="P67" s="175">
        <v>129434721</v>
      </c>
      <c r="Q67" s="220">
        <v>437105952</v>
      </c>
      <c r="R67" s="175" t="e">
        <f>+VLOOKUP($B67,#REF!,44,FALSE)</f>
        <v>#REF!</v>
      </c>
      <c r="S67" s="220">
        <v>83507671</v>
      </c>
      <c r="T67" s="220">
        <v>298726073</v>
      </c>
      <c r="U67" s="175" t="e">
        <f>+VLOOKUP($B67,#REF!,50,FALSE)</f>
        <v>#REF!</v>
      </c>
      <c r="V67" s="176">
        <v>213932519</v>
      </c>
      <c r="W67" s="221">
        <v>307502149</v>
      </c>
      <c r="X67" s="175" t="e">
        <f>+VLOOKUP($B67,#REF!,56,FALSE)</f>
        <v>#REF!</v>
      </c>
      <c r="Y67" s="221">
        <v>194712770</v>
      </c>
      <c r="Z67" s="221">
        <v>362080103</v>
      </c>
      <c r="AA67" s="175" t="e">
        <f>+VLOOKUP($B67,#REF!,62,FALSE)</f>
        <v>#REF!</v>
      </c>
      <c r="AB67" s="176">
        <v>291351425</v>
      </c>
      <c r="AC67" s="221">
        <v>372157811</v>
      </c>
      <c r="AD67" s="175" t="e">
        <f>+VLOOKUP($B67,#REF!,68,FALSE)</f>
        <v>#REF!</v>
      </c>
      <c r="AE67" s="176">
        <v>296573357</v>
      </c>
      <c r="AF67" s="221">
        <v>231634213</v>
      </c>
      <c r="AG67" s="175" t="e">
        <f>+VLOOKUP($B67,#REF!,74,FALSE)</f>
        <v>#REF!</v>
      </c>
      <c r="AH67" s="176">
        <v>251273366</v>
      </c>
      <c r="AI67" s="221">
        <v>565599472</v>
      </c>
      <c r="AJ67" s="175" t="e">
        <f>+VLOOKUP($B67,#REF!,80,FALSE)</f>
        <v>#REF!</v>
      </c>
      <c r="AK67" s="178">
        <v>455577365</v>
      </c>
      <c r="AL67" s="221">
        <v>997870318</v>
      </c>
      <c r="AM67" s="175" t="e">
        <f>+VLOOKUP($B67,#REF!,86,FALSE)</f>
        <v>#REF!</v>
      </c>
      <c r="AN67" s="221" t="e">
        <f t="shared" ref="AN67:AN68" si="18">+I67-H67</f>
        <v>#REF!</v>
      </c>
      <c r="AO67" s="153">
        <f t="shared" ref="AO67:AO68" si="19">IFERROR(((I67/H67-1)*100),0)</f>
        <v>0</v>
      </c>
      <c r="AQ67" s="152">
        <v>1941770641</v>
      </c>
      <c r="AR67" s="152">
        <v>3287002219</v>
      </c>
      <c r="AS67" s="152">
        <v>1345231578</v>
      </c>
      <c r="AT67" s="152">
        <v>69.27860322922659</v>
      </c>
      <c r="AU67" s="93"/>
      <c r="AV67" s="93"/>
      <c r="AW67" s="152">
        <v>1703420802</v>
      </c>
      <c r="AX67" s="152">
        <v>2836844066</v>
      </c>
      <c r="AY67" s="152">
        <v>1133423264</v>
      </c>
      <c r="AZ67" s="152">
        <v>66.538066382026017</v>
      </c>
      <c r="BA67" s="93"/>
      <c r="BB67" s="35">
        <v>3700968602</v>
      </c>
      <c r="BC67" s="60">
        <v>-1759197961</v>
      </c>
    </row>
    <row r="68" spans="1:77" ht="15.75" thickBot="1">
      <c r="B68" s="154" t="s">
        <v>39</v>
      </c>
      <c r="C68" s="155"/>
      <c r="D68" s="156">
        <v>222828664</v>
      </c>
      <c r="E68" s="222">
        <v>73201075</v>
      </c>
      <c r="F68" s="222">
        <v>73201075</v>
      </c>
      <c r="G68" s="222">
        <v>166176767</v>
      </c>
      <c r="H68" s="222">
        <v>499896927</v>
      </c>
      <c r="I68" s="222" t="e">
        <f>+I67</f>
        <v>#REF!</v>
      </c>
      <c r="J68" s="222">
        <v>241573594</v>
      </c>
      <c r="K68" s="222">
        <v>512934097</v>
      </c>
      <c r="L68" s="222"/>
      <c r="M68" s="222">
        <v>398252510</v>
      </c>
      <c r="N68" s="222">
        <v>423398032</v>
      </c>
      <c r="O68" s="222"/>
      <c r="P68" s="222">
        <v>129434721</v>
      </c>
      <c r="Q68" s="222">
        <v>437105952</v>
      </c>
      <c r="R68" s="222"/>
      <c r="S68" s="222">
        <v>83507671</v>
      </c>
      <c r="T68" s="222">
        <v>298726073</v>
      </c>
      <c r="U68" s="222"/>
      <c r="V68" s="223">
        <v>213932519</v>
      </c>
      <c r="W68" s="223">
        <v>307502149</v>
      </c>
      <c r="X68" s="222"/>
      <c r="Y68" s="223">
        <v>194712770</v>
      </c>
      <c r="Z68" s="223">
        <v>362080103</v>
      </c>
      <c r="AA68" s="222"/>
      <c r="AB68" s="224">
        <v>291351425</v>
      </c>
      <c r="AC68" s="223">
        <v>372157811</v>
      </c>
      <c r="AD68" s="222"/>
      <c r="AE68" s="224">
        <v>296573357</v>
      </c>
      <c r="AF68" s="223">
        <v>231634213</v>
      </c>
      <c r="AG68" s="222"/>
      <c r="AH68" s="224">
        <v>251273366</v>
      </c>
      <c r="AI68" s="223">
        <v>565599472</v>
      </c>
      <c r="AJ68" s="222"/>
      <c r="AK68" s="224">
        <v>455577365</v>
      </c>
      <c r="AL68" s="223">
        <v>997870318</v>
      </c>
      <c r="AM68" s="222"/>
      <c r="AN68" s="223" t="e">
        <f t="shared" si="18"/>
        <v>#REF!</v>
      </c>
      <c r="AO68" s="157">
        <f t="shared" si="19"/>
        <v>0</v>
      </c>
      <c r="AQ68" s="156">
        <v>1941770641</v>
      </c>
      <c r="AR68" s="156">
        <v>3287002219</v>
      </c>
      <c r="AS68" s="156">
        <v>1345231578</v>
      </c>
      <c r="AT68" s="156">
        <v>69.27860322922659</v>
      </c>
      <c r="AU68" s="149"/>
      <c r="AV68" s="149"/>
      <c r="AW68" s="156">
        <v>1703420802</v>
      </c>
      <c r="AX68" s="156">
        <v>2836844066</v>
      </c>
      <c r="AY68" s="156">
        <v>1133423264</v>
      </c>
      <c r="AZ68" s="156">
        <v>66.538066382026017</v>
      </c>
      <c r="BA68" s="149"/>
      <c r="BB68" s="35">
        <v>3700968602</v>
      </c>
      <c r="BC68" s="60">
        <v>-1759197961</v>
      </c>
    </row>
    <row r="69" spans="1:77" ht="15.75" thickBot="1">
      <c r="C69" s="225" t="s">
        <v>324</v>
      </c>
      <c r="H69" s="169" t="s">
        <v>265</v>
      </c>
      <c r="I69" s="170" t="s">
        <v>305</v>
      </c>
      <c r="J69" s="171" t="s">
        <v>266</v>
      </c>
      <c r="K69" s="169" t="s">
        <v>267</v>
      </c>
      <c r="L69" s="170" t="s">
        <v>306</v>
      </c>
      <c r="M69" s="171" t="s">
        <v>268</v>
      </c>
      <c r="N69" s="169" t="s">
        <v>269</v>
      </c>
      <c r="O69" s="170" t="s">
        <v>307</v>
      </c>
      <c r="P69" s="171" t="s">
        <v>270</v>
      </c>
      <c r="Q69" s="169" t="s">
        <v>271</v>
      </c>
      <c r="R69" s="170" t="s">
        <v>308</v>
      </c>
      <c r="S69" s="171" t="s">
        <v>272</v>
      </c>
      <c r="T69" s="169" t="s">
        <v>273</v>
      </c>
      <c r="U69" s="170" t="s">
        <v>309</v>
      </c>
      <c r="V69" s="171" t="s">
        <v>274</v>
      </c>
      <c r="W69" s="169" t="s">
        <v>275</v>
      </c>
      <c r="X69" s="170" t="s">
        <v>310</v>
      </c>
      <c r="Y69" s="171" t="s">
        <v>276</v>
      </c>
      <c r="Z69" s="169" t="s">
        <v>277</v>
      </c>
      <c r="AA69" s="170" t="s">
        <v>311</v>
      </c>
      <c r="AB69" s="171" t="s">
        <v>278</v>
      </c>
      <c r="AC69" s="169" t="s">
        <v>279</v>
      </c>
      <c r="AD69" s="170" t="s">
        <v>312</v>
      </c>
      <c r="AE69" s="171" t="s">
        <v>280</v>
      </c>
      <c r="AF69" s="169" t="s">
        <v>281</v>
      </c>
      <c r="AG69" s="170" t="s">
        <v>313</v>
      </c>
      <c r="AH69" s="171" t="s">
        <v>282</v>
      </c>
      <c r="AI69" s="169" t="s">
        <v>283</v>
      </c>
      <c r="AJ69" s="170" t="s">
        <v>314</v>
      </c>
      <c r="AK69" s="171" t="s">
        <v>284</v>
      </c>
      <c r="AL69" s="169" t="s">
        <v>285</v>
      </c>
      <c r="AM69" s="170" t="s">
        <v>315</v>
      </c>
      <c r="AN69" s="196" t="s">
        <v>286</v>
      </c>
      <c r="AO69" s="106" t="s">
        <v>287</v>
      </c>
      <c r="AQ69" s="36">
        <v>1941770641</v>
      </c>
      <c r="AR69" s="36">
        <v>3287002219</v>
      </c>
      <c r="AS69" s="36">
        <v>1345231578</v>
      </c>
      <c r="AT69" s="36">
        <v>69.27860322922659</v>
      </c>
      <c r="AW69" s="36">
        <v>1703420802</v>
      </c>
      <c r="AX69" s="36">
        <v>2836844066</v>
      </c>
      <c r="AY69" s="36">
        <v>1133423264</v>
      </c>
      <c r="AZ69" s="36">
        <v>66.538066382026017</v>
      </c>
      <c r="BB69" s="38">
        <v>3700968602</v>
      </c>
      <c r="BC69" s="39">
        <v>-1759197961</v>
      </c>
    </row>
    <row r="70" spans="1:77">
      <c r="E70" s="168">
        <f>+E67/1000000</f>
        <v>73.201075000000003</v>
      </c>
      <c r="G70" s="168" t="s">
        <v>326</v>
      </c>
      <c r="H70" s="168">
        <f>+H68/1000000-H71</f>
        <v>9.2300000000022919E-2</v>
      </c>
      <c r="I70" s="168" t="e">
        <f>+I68/1000000-I71</f>
        <v>#REF!</v>
      </c>
      <c r="AN70" s="36" t="e">
        <f>+I70-H70</f>
        <v>#REF!</v>
      </c>
      <c r="AO70" s="36">
        <f>IFERROR(((I70/H70-1)*100),0)</f>
        <v>0</v>
      </c>
      <c r="AQ70" s="36">
        <v>1941770641</v>
      </c>
      <c r="AR70" s="36">
        <v>3287002219</v>
      </c>
      <c r="AS70" s="36">
        <v>1345231578</v>
      </c>
      <c r="AT70" s="36">
        <v>69.27860322922659</v>
      </c>
      <c r="AW70" s="36">
        <v>1703420802</v>
      </c>
      <c r="AX70" s="36">
        <v>2836844066</v>
      </c>
      <c r="AY70" s="36">
        <v>1133423264</v>
      </c>
      <c r="AZ70" s="36">
        <v>66.538066382026017</v>
      </c>
      <c r="BB70" s="38">
        <v>3700968602</v>
      </c>
      <c r="BC70" s="39">
        <v>-1759197961</v>
      </c>
    </row>
    <row r="71" spans="1:77">
      <c r="G71" s="168" t="s">
        <v>325</v>
      </c>
      <c r="H71" s="226">
        <f>499804627/1000000</f>
        <v>499.80462699999998</v>
      </c>
      <c r="I71" s="226">
        <f>289434548/1000000</f>
        <v>289.43454800000001</v>
      </c>
      <c r="AN71" s="36">
        <f>+I71-H71</f>
        <v>-210.37007899999998</v>
      </c>
      <c r="AO71" s="36">
        <f>IFERROR(((I71/H71-1)*100),0)</f>
        <v>-42.09046247985215</v>
      </c>
      <c r="AQ71" s="36">
        <v>1941770641</v>
      </c>
      <c r="AR71" s="36">
        <v>3287002219</v>
      </c>
      <c r="AS71" s="36">
        <v>1345231578</v>
      </c>
      <c r="AT71" s="36">
        <v>69.27860322922659</v>
      </c>
      <c r="AW71" s="36">
        <v>1703420802</v>
      </c>
      <c r="AX71" s="36">
        <v>2836844066</v>
      </c>
      <c r="AY71" s="36">
        <v>1133423264</v>
      </c>
      <c r="AZ71" s="36">
        <v>66.538066382026017</v>
      </c>
      <c r="BB71" s="38">
        <v>3700968602</v>
      </c>
      <c r="BC71" s="39">
        <v>-1759197961</v>
      </c>
    </row>
    <row r="72" spans="1:77">
      <c r="G72" s="168" t="s">
        <v>39</v>
      </c>
      <c r="H72" s="168">
        <f>+H70+H71</f>
        <v>499.89692700000001</v>
      </c>
      <c r="I72" s="168" t="e">
        <f>+I70+I71</f>
        <v>#REF!</v>
      </c>
      <c r="AN72" s="36" t="e">
        <f t="shared" ref="AN72" si="20">+I72-H72</f>
        <v>#REF!</v>
      </c>
      <c r="AO72" s="36">
        <f t="shared" ref="AO72" si="21">IFERROR(((I72/H72-1)*100),0)</f>
        <v>0</v>
      </c>
    </row>
    <row r="92" ht="15.75" customHeight="1"/>
    <row r="93" ht="15" customHeight="1"/>
    <row r="107" spans="3:3">
      <c r="C107" s="1" t="s">
        <v>302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0B1815C-4CD2-49C3-B012-0831E65CA9D0}"/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2020-10-15T15:33:44Z</cp:lastPrinted>
  <dcterms:created xsi:type="dcterms:W3CDTF">2020-02-07T13:30:09Z</dcterms:created>
  <dcterms:modified xsi:type="dcterms:W3CDTF">2020-10-15T18:44:08Z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