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\OneDrive\Escritorio\HECTOR OFICINA 2023\PROPOSICIONES\RESPUESTAS PROPOSICIÓN 012 DE 2023\Mindeportes\"/>
    </mc:Choice>
  </mc:AlternateContent>
  <bookViews>
    <workbookView xWindow="0" yWindow="0" windowWidth="28800" windowHeight="12315"/>
  </bookViews>
  <sheets>
    <sheet name="VIGENCIA ACTUAL " sheetId="1" r:id="rId1"/>
  </sheets>
  <definedNames>
    <definedName name="_xlnm._FilterDatabase" localSheetId="0" hidden="1">'VIGENCIA ACTUAL '!#REF!</definedName>
    <definedName name="_xlnm.Print_Area" localSheetId="0">'VIGENCIA ACTUAL '!$A$1:$X$21</definedName>
    <definedName name="_xlnm.Print_Titles" localSheetId="0">'VIGENCIA ACTUAL 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21" i="1" l="1"/>
  <c r="X78" i="1"/>
  <c r="X39" i="1"/>
  <c r="X40" i="1"/>
  <c r="X38" i="1"/>
  <c r="N155" i="1"/>
  <c r="Q155" i="1" s="1"/>
  <c r="Q154" i="1"/>
  <c r="X154" i="1" s="1"/>
  <c r="M154" i="1"/>
  <c r="W153" i="1"/>
  <c r="V153" i="1"/>
  <c r="U153" i="1"/>
  <c r="T153" i="1"/>
  <c r="T148" i="1" s="1"/>
  <c r="S153" i="1"/>
  <c r="R153" i="1"/>
  <c r="P153" i="1"/>
  <c r="P148" i="1" s="1"/>
  <c r="P147" i="1" s="1"/>
  <c r="O153" i="1"/>
  <c r="N153" i="1"/>
  <c r="M153" i="1"/>
  <c r="L153" i="1"/>
  <c r="L148" i="1" s="1"/>
  <c r="Q152" i="1"/>
  <c r="X152" i="1" s="1"/>
  <c r="W151" i="1"/>
  <c r="W148" i="1" s="1"/>
  <c r="W147" i="1" s="1"/>
  <c r="V151" i="1"/>
  <c r="U151" i="1"/>
  <c r="T151" i="1"/>
  <c r="X151" i="1" s="1"/>
  <c r="S151" i="1"/>
  <c r="R151" i="1"/>
  <c r="Q151" i="1"/>
  <c r="P151" i="1"/>
  <c r="O151" i="1"/>
  <c r="O148" i="1" s="1"/>
  <c r="O147" i="1" s="1"/>
  <c r="N151" i="1"/>
  <c r="M151" i="1"/>
  <c r="L151" i="1"/>
  <c r="X150" i="1"/>
  <c r="Q150" i="1"/>
  <c r="W149" i="1"/>
  <c r="V149" i="1"/>
  <c r="V148" i="1" s="1"/>
  <c r="V147" i="1" s="1"/>
  <c r="U149" i="1"/>
  <c r="T149" i="1"/>
  <c r="X149" i="1" s="1"/>
  <c r="S149" i="1"/>
  <c r="R149" i="1"/>
  <c r="R148" i="1" s="1"/>
  <c r="R147" i="1" s="1"/>
  <c r="Q149" i="1"/>
  <c r="P149" i="1"/>
  <c r="O149" i="1"/>
  <c r="N149" i="1"/>
  <c r="N148" i="1" s="1"/>
  <c r="N147" i="1" s="1"/>
  <c r="M149" i="1"/>
  <c r="L149" i="1"/>
  <c r="U148" i="1"/>
  <c r="U147" i="1" s="1"/>
  <c r="S148" i="1"/>
  <c r="S147" i="1" s="1"/>
  <c r="M148" i="1"/>
  <c r="M147" i="1" s="1"/>
  <c r="T147" i="1"/>
  <c r="L147" i="1"/>
  <c r="Q146" i="1"/>
  <c r="X146" i="1" s="1"/>
  <c r="W145" i="1"/>
  <c r="V145" i="1"/>
  <c r="U145" i="1"/>
  <c r="T145" i="1"/>
  <c r="X145" i="1" s="1"/>
  <c r="S145" i="1"/>
  <c r="R145" i="1"/>
  <c r="Q145" i="1"/>
  <c r="P145" i="1"/>
  <c r="O145" i="1"/>
  <c r="N145" i="1"/>
  <c r="M145" i="1"/>
  <c r="L145" i="1"/>
  <c r="X144" i="1"/>
  <c r="Q144" i="1"/>
  <c r="Q143" i="1"/>
  <c r="X143" i="1" s="1"/>
  <c r="X142" i="1"/>
  <c r="Q142" i="1"/>
  <c r="W141" i="1"/>
  <c r="V141" i="1"/>
  <c r="U141" i="1"/>
  <c r="T141" i="1"/>
  <c r="S141" i="1"/>
  <c r="R141" i="1"/>
  <c r="P141" i="1"/>
  <c r="O141" i="1"/>
  <c r="N141" i="1"/>
  <c r="M141" i="1"/>
  <c r="L141" i="1"/>
  <c r="Q140" i="1"/>
  <c r="Q139" i="1"/>
  <c r="Q138" i="1"/>
  <c r="X138" i="1" s="1"/>
  <c r="X137" i="1"/>
  <c r="Q137" i="1"/>
  <c r="Q136" i="1"/>
  <c r="X136" i="1" s="1"/>
  <c r="W135" i="1"/>
  <c r="V135" i="1"/>
  <c r="U135" i="1"/>
  <c r="T135" i="1"/>
  <c r="T102" i="1" s="1"/>
  <c r="S135" i="1"/>
  <c r="R135" i="1"/>
  <c r="P135" i="1"/>
  <c r="P102" i="1" s="1"/>
  <c r="P101" i="1" s="1"/>
  <c r="O135" i="1"/>
  <c r="N135" i="1"/>
  <c r="M135" i="1"/>
  <c r="L135" i="1"/>
  <c r="L102" i="1" s="1"/>
  <c r="L101" i="1" s="1"/>
  <c r="N134" i="1"/>
  <c r="Q134" i="1" s="1"/>
  <c r="X134" i="1" s="1"/>
  <c r="N133" i="1"/>
  <c r="M133" i="1"/>
  <c r="Q133" i="1" s="1"/>
  <c r="X133" i="1" s="1"/>
  <c r="M132" i="1"/>
  <c r="Q132" i="1" s="1"/>
  <c r="X132" i="1" s="1"/>
  <c r="Q131" i="1"/>
  <c r="M131" i="1"/>
  <c r="W130" i="1"/>
  <c r="V130" i="1"/>
  <c r="U130" i="1"/>
  <c r="T130" i="1"/>
  <c r="S130" i="1"/>
  <c r="R130" i="1"/>
  <c r="P130" i="1"/>
  <c r="O130" i="1"/>
  <c r="N130" i="1"/>
  <c r="L130" i="1"/>
  <c r="Q129" i="1"/>
  <c r="Q128" i="1"/>
  <c r="X128" i="1" s="1"/>
  <c r="W127" i="1"/>
  <c r="V127" i="1"/>
  <c r="U127" i="1"/>
  <c r="T127" i="1"/>
  <c r="S127" i="1"/>
  <c r="R127" i="1"/>
  <c r="P127" i="1"/>
  <c r="O127" i="1"/>
  <c r="N127" i="1"/>
  <c r="M127" i="1"/>
  <c r="L127" i="1"/>
  <c r="X126" i="1"/>
  <c r="Q126" i="1"/>
  <c r="W125" i="1"/>
  <c r="V125" i="1"/>
  <c r="V102" i="1" s="1"/>
  <c r="V101" i="1" s="1"/>
  <c r="V79" i="1" s="1"/>
  <c r="U125" i="1"/>
  <c r="T125" i="1"/>
  <c r="X125" i="1" s="1"/>
  <c r="S125" i="1"/>
  <c r="R125" i="1"/>
  <c r="R102" i="1" s="1"/>
  <c r="R101" i="1" s="1"/>
  <c r="R79" i="1" s="1"/>
  <c r="Q125" i="1"/>
  <c r="P125" i="1"/>
  <c r="O125" i="1"/>
  <c r="N125" i="1"/>
  <c r="M125" i="1"/>
  <c r="L125" i="1"/>
  <c r="Q124" i="1"/>
  <c r="X124" i="1" s="1"/>
  <c r="N124" i="1"/>
  <c r="M123" i="1"/>
  <c r="Q122" i="1"/>
  <c r="X122" i="1" s="1"/>
  <c r="Q121" i="1"/>
  <c r="X120" i="1"/>
  <c r="N120" i="1"/>
  <c r="Q120" i="1" s="1"/>
  <c r="Q119" i="1"/>
  <c r="X119" i="1" s="1"/>
  <c r="N118" i="1"/>
  <c r="Q118" i="1" s="1"/>
  <c r="X118" i="1" s="1"/>
  <c r="X117" i="1"/>
  <c r="N117" i="1"/>
  <c r="Q117" i="1" s="1"/>
  <c r="W116" i="1"/>
  <c r="V116" i="1"/>
  <c r="U116" i="1"/>
  <c r="T116" i="1"/>
  <c r="S116" i="1"/>
  <c r="R116" i="1"/>
  <c r="P116" i="1"/>
  <c r="O116" i="1"/>
  <c r="L116" i="1"/>
  <c r="X115" i="1"/>
  <c r="Q115" i="1"/>
  <c r="Q114" i="1"/>
  <c r="X114" i="1" s="1"/>
  <c r="X113" i="1"/>
  <c r="Q113" i="1"/>
  <c r="N112" i="1"/>
  <c r="Q111" i="1"/>
  <c r="X111" i="1" s="1"/>
  <c r="Q110" i="1"/>
  <c r="X110" i="1" s="1"/>
  <c r="W109" i="1"/>
  <c r="V109" i="1"/>
  <c r="U109" i="1"/>
  <c r="T109" i="1"/>
  <c r="S109" i="1"/>
  <c r="R109" i="1"/>
  <c r="P109" i="1"/>
  <c r="O109" i="1"/>
  <c r="M109" i="1"/>
  <c r="L109" i="1"/>
  <c r="M108" i="1"/>
  <c r="Q107" i="1"/>
  <c r="X107" i="1" s="1"/>
  <c r="W106" i="1"/>
  <c r="W102" i="1" s="1"/>
  <c r="V106" i="1"/>
  <c r="U106" i="1"/>
  <c r="T106" i="1"/>
  <c r="S106" i="1"/>
  <c r="S102" i="1" s="1"/>
  <c r="S101" i="1" s="1"/>
  <c r="S79" i="1" s="1"/>
  <c r="R106" i="1"/>
  <c r="P106" i="1"/>
  <c r="O106" i="1"/>
  <c r="N106" i="1"/>
  <c r="L106" i="1"/>
  <c r="X105" i="1"/>
  <c r="Q105" i="1"/>
  <c r="M104" i="1"/>
  <c r="Q104" i="1" s="1"/>
  <c r="X104" i="1" s="1"/>
  <c r="W103" i="1"/>
  <c r="V103" i="1"/>
  <c r="U103" i="1"/>
  <c r="T103" i="1"/>
  <c r="S103" i="1"/>
  <c r="R103" i="1"/>
  <c r="P103" i="1"/>
  <c r="O103" i="1"/>
  <c r="N103" i="1"/>
  <c r="L103" i="1"/>
  <c r="W101" i="1"/>
  <c r="X100" i="1"/>
  <c r="Q100" i="1"/>
  <c r="W99" i="1"/>
  <c r="V99" i="1"/>
  <c r="V81" i="1" s="1"/>
  <c r="V80" i="1" s="1"/>
  <c r="U99" i="1"/>
  <c r="T99" i="1"/>
  <c r="X99" i="1" s="1"/>
  <c r="S99" i="1"/>
  <c r="R99" i="1"/>
  <c r="R81" i="1" s="1"/>
  <c r="R80" i="1" s="1"/>
  <c r="Q99" i="1"/>
  <c r="P99" i="1"/>
  <c r="O99" i="1"/>
  <c r="N99" i="1"/>
  <c r="M99" i="1"/>
  <c r="L99" i="1"/>
  <c r="Q98" i="1"/>
  <c r="X98" i="1" s="1"/>
  <c r="Q97" i="1"/>
  <c r="X97" i="1" s="1"/>
  <c r="Q96" i="1"/>
  <c r="X96" i="1" s="1"/>
  <c r="Q95" i="1"/>
  <c r="X95" i="1" s="1"/>
  <c r="Q94" i="1"/>
  <c r="X94" i="1" s="1"/>
  <c r="W93" i="1"/>
  <c r="V93" i="1"/>
  <c r="U93" i="1"/>
  <c r="T93" i="1"/>
  <c r="S93" i="1"/>
  <c r="R93" i="1"/>
  <c r="Q93" i="1"/>
  <c r="P93" i="1"/>
  <c r="O93" i="1"/>
  <c r="N93" i="1"/>
  <c r="M93" i="1"/>
  <c r="L93" i="1"/>
  <c r="X92" i="1"/>
  <c r="Q92" i="1"/>
  <c r="X91" i="1"/>
  <c r="Q91" i="1"/>
  <c r="Q90" i="1"/>
  <c r="Q89" i="1"/>
  <c r="X89" i="1" s="1"/>
  <c r="W88" i="1"/>
  <c r="V88" i="1"/>
  <c r="U88" i="1"/>
  <c r="T88" i="1"/>
  <c r="S88" i="1"/>
  <c r="R88" i="1"/>
  <c r="Q88" i="1"/>
  <c r="P88" i="1"/>
  <c r="O88" i="1"/>
  <c r="N88" i="1"/>
  <c r="M88" i="1"/>
  <c r="L88" i="1"/>
  <c r="X87" i="1"/>
  <c r="Q87" i="1"/>
  <c r="X86" i="1"/>
  <c r="Q86" i="1"/>
  <c r="N85" i="1"/>
  <c r="W84" i="1"/>
  <c r="V84" i="1"/>
  <c r="U84" i="1"/>
  <c r="T84" i="1"/>
  <c r="S84" i="1"/>
  <c r="R84" i="1"/>
  <c r="P84" i="1"/>
  <c r="O84" i="1"/>
  <c r="M84" i="1"/>
  <c r="L84" i="1"/>
  <c r="Q83" i="1"/>
  <c r="X83" i="1" s="1"/>
  <c r="W82" i="1"/>
  <c r="V82" i="1"/>
  <c r="U82" i="1"/>
  <c r="T82" i="1"/>
  <c r="X82" i="1" s="1"/>
  <c r="S82" i="1"/>
  <c r="R82" i="1"/>
  <c r="Q82" i="1"/>
  <c r="P82" i="1"/>
  <c r="O82" i="1"/>
  <c r="M82" i="1"/>
  <c r="L82" i="1"/>
  <c r="W81" i="1"/>
  <c r="T81" i="1"/>
  <c r="T80" i="1" s="1"/>
  <c r="S81" i="1"/>
  <c r="P81" i="1"/>
  <c r="P80" i="1" s="1"/>
  <c r="O81" i="1"/>
  <c r="L81" i="1"/>
  <c r="L80" i="1" s="1"/>
  <c r="L79" i="1" s="1"/>
  <c r="W80" i="1"/>
  <c r="S80" i="1"/>
  <c r="O80" i="1"/>
  <c r="W77" i="1"/>
  <c r="V77" i="1"/>
  <c r="U77" i="1"/>
  <c r="T77" i="1"/>
  <c r="T76" i="1" s="1"/>
  <c r="S77" i="1"/>
  <c r="R77" i="1"/>
  <c r="Q77" i="1"/>
  <c r="P77" i="1"/>
  <c r="P76" i="1" s="1"/>
  <c r="O77" i="1"/>
  <c r="N77" i="1"/>
  <c r="M77" i="1"/>
  <c r="L77" i="1"/>
  <c r="L76" i="1" s="1"/>
  <c r="W76" i="1"/>
  <c r="V76" i="1"/>
  <c r="U76" i="1"/>
  <c r="S76" i="1"/>
  <c r="R76" i="1"/>
  <c r="Q76" i="1"/>
  <c r="O76" i="1"/>
  <c r="N76" i="1"/>
  <c r="M76" i="1"/>
  <c r="Q75" i="1"/>
  <c r="X75" i="1" s="1"/>
  <c r="X74" i="1"/>
  <c r="Q74" i="1"/>
  <c r="W73" i="1"/>
  <c r="V73" i="1"/>
  <c r="V72" i="1" s="1"/>
  <c r="U73" i="1"/>
  <c r="T73" i="1"/>
  <c r="X73" i="1" s="1"/>
  <c r="S73" i="1"/>
  <c r="R73" i="1"/>
  <c r="R72" i="1" s="1"/>
  <c r="R64" i="1" s="1"/>
  <c r="Q73" i="1"/>
  <c r="P73" i="1"/>
  <c r="O73" i="1"/>
  <c r="N73" i="1"/>
  <c r="N72" i="1" s="1"/>
  <c r="M73" i="1"/>
  <c r="L73" i="1"/>
  <c r="W72" i="1"/>
  <c r="U72" i="1"/>
  <c r="T72" i="1"/>
  <c r="X72" i="1" s="1"/>
  <c r="S72" i="1"/>
  <c r="Q72" i="1"/>
  <c r="P72" i="1"/>
  <c r="O72" i="1"/>
  <c r="M72" i="1"/>
  <c r="L72" i="1"/>
  <c r="X71" i="1"/>
  <c r="Q71" i="1"/>
  <c r="Q70" i="1"/>
  <c r="W69" i="1"/>
  <c r="W64" i="1" s="1"/>
  <c r="V69" i="1"/>
  <c r="U69" i="1"/>
  <c r="T69" i="1"/>
  <c r="X69" i="1" s="1"/>
  <c r="S69" i="1"/>
  <c r="S64" i="1" s="1"/>
  <c r="R69" i="1"/>
  <c r="Q69" i="1"/>
  <c r="P69" i="1"/>
  <c r="O69" i="1"/>
  <c r="O64" i="1" s="1"/>
  <c r="N69" i="1"/>
  <c r="M69" i="1"/>
  <c r="L69" i="1"/>
  <c r="X68" i="1"/>
  <c r="Q68" i="1"/>
  <c r="Q67" i="1"/>
  <c r="X67" i="1" s="1"/>
  <c r="W66" i="1"/>
  <c r="V66" i="1"/>
  <c r="U66" i="1"/>
  <c r="T66" i="1"/>
  <c r="T65" i="1" s="1"/>
  <c r="S66" i="1"/>
  <c r="R66" i="1"/>
  <c r="Q66" i="1"/>
  <c r="P66" i="1"/>
  <c r="P65" i="1" s="1"/>
  <c r="P64" i="1" s="1"/>
  <c r="O66" i="1"/>
  <c r="N66" i="1"/>
  <c r="M66" i="1"/>
  <c r="L66" i="1"/>
  <c r="L65" i="1" s="1"/>
  <c r="L64" i="1" s="1"/>
  <c r="W65" i="1"/>
  <c r="V65" i="1"/>
  <c r="U65" i="1"/>
  <c r="U64" i="1" s="1"/>
  <c r="S65" i="1"/>
  <c r="R65" i="1"/>
  <c r="Q65" i="1"/>
  <c r="Q64" i="1" s="1"/>
  <c r="O65" i="1"/>
  <c r="N65" i="1"/>
  <c r="M65" i="1"/>
  <c r="M64" i="1" s="1"/>
  <c r="V64" i="1"/>
  <c r="X63" i="1"/>
  <c r="W62" i="1"/>
  <c r="V62" i="1"/>
  <c r="U62" i="1"/>
  <c r="T62" i="1"/>
  <c r="X62" i="1" s="1"/>
  <c r="S62" i="1"/>
  <c r="R62" i="1"/>
  <c r="Q62" i="1"/>
  <c r="P62" i="1"/>
  <c r="O62" i="1"/>
  <c r="N62" i="1"/>
  <c r="M62" i="1"/>
  <c r="L62" i="1"/>
  <c r="X61" i="1"/>
  <c r="Q61" i="1"/>
  <c r="Q60" i="1"/>
  <c r="X60" i="1" s="1"/>
  <c r="W59" i="1"/>
  <c r="V59" i="1"/>
  <c r="U59" i="1"/>
  <c r="T59" i="1"/>
  <c r="T58" i="1" s="1"/>
  <c r="X58" i="1" s="1"/>
  <c r="S59" i="1"/>
  <c r="R59" i="1"/>
  <c r="Q59" i="1"/>
  <c r="P59" i="1"/>
  <c r="P58" i="1" s="1"/>
  <c r="O59" i="1"/>
  <c r="N59" i="1"/>
  <c r="N58" i="1" s="1"/>
  <c r="M59" i="1"/>
  <c r="L59" i="1"/>
  <c r="L58" i="1" s="1"/>
  <c r="W58" i="1"/>
  <c r="V58" i="1"/>
  <c r="U58" i="1"/>
  <c r="S58" i="1"/>
  <c r="R58" i="1"/>
  <c r="Q58" i="1"/>
  <c r="O58" i="1"/>
  <c r="M58" i="1"/>
  <c r="X57" i="1"/>
  <c r="Q57" i="1"/>
  <c r="W56" i="1"/>
  <c r="V56" i="1"/>
  <c r="V55" i="1" s="1"/>
  <c r="V54" i="1" s="1"/>
  <c r="U56" i="1"/>
  <c r="T56" i="1"/>
  <c r="T55" i="1" s="1"/>
  <c r="S56" i="1"/>
  <c r="R56" i="1"/>
  <c r="R55" i="1" s="1"/>
  <c r="R54" i="1" s="1"/>
  <c r="Q56" i="1"/>
  <c r="P56" i="1"/>
  <c r="P55" i="1" s="1"/>
  <c r="O56" i="1"/>
  <c r="N56" i="1"/>
  <c r="N55" i="1" s="1"/>
  <c r="N54" i="1" s="1"/>
  <c r="M56" i="1"/>
  <c r="L56" i="1"/>
  <c r="L55" i="1" s="1"/>
  <c r="W55" i="1"/>
  <c r="U55" i="1"/>
  <c r="U54" i="1" s="1"/>
  <c r="S55" i="1"/>
  <c r="Q55" i="1"/>
  <c r="Q54" i="1" s="1"/>
  <c r="O55" i="1"/>
  <c r="M55" i="1"/>
  <c r="M54" i="1" s="1"/>
  <c r="Q53" i="1"/>
  <c r="X53" i="1" s="1"/>
  <c r="Q52" i="1"/>
  <c r="X52" i="1" s="1"/>
  <c r="X51" i="1"/>
  <c r="N51" i="1"/>
  <c r="N47" i="1" s="1"/>
  <c r="M51" i="1"/>
  <c r="X50" i="1"/>
  <c r="Q49" i="1"/>
  <c r="Q48" i="1"/>
  <c r="X48" i="1" s="1"/>
  <c r="W47" i="1"/>
  <c r="V47" i="1"/>
  <c r="U47" i="1"/>
  <c r="T47" i="1"/>
  <c r="S47" i="1"/>
  <c r="R47" i="1"/>
  <c r="P47" i="1"/>
  <c r="O47" i="1"/>
  <c r="M47" i="1"/>
  <c r="L47" i="1"/>
  <c r="X46" i="1"/>
  <c r="Q46" i="1"/>
  <c r="X45" i="1"/>
  <c r="Q45" i="1"/>
  <c r="N44" i="1"/>
  <c r="N42" i="1" s="1"/>
  <c r="Q43" i="1"/>
  <c r="X43" i="1" s="1"/>
  <c r="W42" i="1"/>
  <c r="V42" i="1"/>
  <c r="U42" i="1"/>
  <c r="U41" i="1" s="1"/>
  <c r="T42" i="1"/>
  <c r="S42" i="1"/>
  <c r="R42" i="1"/>
  <c r="P42" i="1"/>
  <c r="O42" i="1"/>
  <c r="M42" i="1"/>
  <c r="M41" i="1" s="1"/>
  <c r="M37" i="1" s="1"/>
  <c r="L42" i="1"/>
  <c r="V41" i="1"/>
  <c r="T41" i="1"/>
  <c r="R41" i="1"/>
  <c r="P41" i="1"/>
  <c r="N41" i="1"/>
  <c r="N37" i="1" s="1"/>
  <c r="L41" i="1"/>
  <c r="Q40" i="1"/>
  <c r="W39" i="1"/>
  <c r="W38" i="1" s="1"/>
  <c r="V39" i="1"/>
  <c r="V38" i="1" s="1"/>
  <c r="U39" i="1"/>
  <c r="U38" i="1" s="1"/>
  <c r="U37" i="1" s="1"/>
  <c r="T39" i="1"/>
  <c r="T38" i="1" s="1"/>
  <c r="T37" i="1" s="1"/>
  <c r="S39" i="1"/>
  <c r="R39" i="1"/>
  <c r="R38" i="1" s="1"/>
  <c r="R37" i="1" s="1"/>
  <c r="Q39" i="1"/>
  <c r="P39" i="1"/>
  <c r="P38" i="1" s="1"/>
  <c r="P37" i="1" s="1"/>
  <c r="O39" i="1"/>
  <c r="N39" i="1"/>
  <c r="N38" i="1" s="1"/>
  <c r="S38" i="1"/>
  <c r="Q38" i="1"/>
  <c r="O38" i="1"/>
  <c r="L37" i="1"/>
  <c r="X36" i="1"/>
  <c r="X35" i="1"/>
  <c r="N35" i="1"/>
  <c r="X34" i="1"/>
  <c r="Q33" i="1"/>
  <c r="X33" i="1" s="1"/>
  <c r="X32" i="1"/>
  <c r="N32" i="1"/>
  <c r="N30" i="1" s="1"/>
  <c r="X31" i="1"/>
  <c r="M31" i="1"/>
  <c r="M30" i="1" s="1"/>
  <c r="M17" i="1" s="1"/>
  <c r="M16" i="1" s="1"/>
  <c r="M15" i="1" s="1"/>
  <c r="W30" i="1"/>
  <c r="V30" i="1"/>
  <c r="U30" i="1"/>
  <c r="T30" i="1"/>
  <c r="S30" i="1"/>
  <c r="R30" i="1"/>
  <c r="P30" i="1"/>
  <c r="O30" i="1"/>
  <c r="L30" i="1"/>
  <c r="X29" i="1"/>
  <c r="X28" i="1"/>
  <c r="X27" i="1"/>
  <c r="X26" i="1"/>
  <c r="X25" i="1"/>
  <c r="X24" i="1"/>
  <c r="X23" i="1"/>
  <c r="X22" i="1"/>
  <c r="X21" i="1"/>
  <c r="W20" i="1"/>
  <c r="W17" i="1" s="1"/>
  <c r="W16" i="1" s="1"/>
  <c r="V20" i="1"/>
  <c r="U20" i="1"/>
  <c r="T20" i="1"/>
  <c r="X20" i="1" s="1"/>
  <c r="S20" i="1"/>
  <c r="S17" i="1" s="1"/>
  <c r="S16" i="1" s="1"/>
  <c r="R20" i="1"/>
  <c r="Q20" i="1"/>
  <c r="P20" i="1"/>
  <c r="O20" i="1"/>
  <c r="O17" i="1" s="1"/>
  <c r="O16" i="1" s="1"/>
  <c r="N20" i="1"/>
  <c r="M20" i="1"/>
  <c r="L20" i="1"/>
  <c r="X19" i="1"/>
  <c r="W18" i="1"/>
  <c r="V18" i="1"/>
  <c r="U18" i="1"/>
  <c r="U17" i="1" s="1"/>
  <c r="U16" i="1" s="1"/>
  <c r="T18" i="1"/>
  <c r="X18" i="1" s="1"/>
  <c r="S18" i="1"/>
  <c r="R18" i="1"/>
  <c r="Q18" i="1"/>
  <c r="O18" i="1"/>
  <c r="N18" i="1"/>
  <c r="L18" i="1"/>
  <c r="V17" i="1"/>
  <c r="V16" i="1" s="1"/>
  <c r="T17" i="1"/>
  <c r="R17" i="1"/>
  <c r="R16" i="1" s="1"/>
  <c r="P17" i="1"/>
  <c r="P16" i="1" s="1"/>
  <c r="N17" i="1"/>
  <c r="N16" i="1" s="1"/>
  <c r="N15" i="1" s="1"/>
  <c r="L17" i="1"/>
  <c r="T16" i="1"/>
  <c r="L16" i="1"/>
  <c r="V37" i="1" l="1"/>
  <c r="V15" i="1" s="1"/>
  <c r="V14" i="1" s="1"/>
  <c r="U15" i="1"/>
  <c r="R15" i="1"/>
  <c r="R14" i="1" s="1"/>
  <c r="O54" i="1"/>
  <c r="W54" i="1"/>
  <c r="X59" i="1"/>
  <c r="U81" i="1"/>
  <c r="U80" i="1" s="1"/>
  <c r="X88" i="1"/>
  <c r="M103" i="1"/>
  <c r="Q103" i="1"/>
  <c r="U102" i="1"/>
  <c r="U101" i="1" s="1"/>
  <c r="O102" i="1"/>
  <c r="O101" i="1" s="1"/>
  <c r="O79" i="1" s="1"/>
  <c r="W79" i="1"/>
  <c r="X103" i="1"/>
  <c r="Q112" i="1"/>
  <c r="N109" i="1"/>
  <c r="X131" i="1"/>
  <c r="Q130" i="1"/>
  <c r="Q30" i="1"/>
  <c r="X30" i="1" s="1"/>
  <c r="Q47" i="1"/>
  <c r="X47" i="1" s="1"/>
  <c r="X49" i="1"/>
  <c r="L54" i="1"/>
  <c r="L15" i="1" s="1"/>
  <c r="L14" i="1" s="1"/>
  <c r="P54" i="1"/>
  <c r="P15" i="1" s="1"/>
  <c r="P14" i="1" s="1"/>
  <c r="T54" i="1"/>
  <c r="X55" i="1"/>
  <c r="X56" i="1"/>
  <c r="T64" i="1"/>
  <c r="X64" i="1" s="1"/>
  <c r="X65" i="1"/>
  <c r="X66" i="1"/>
  <c r="X76" i="1"/>
  <c r="X77" i="1"/>
  <c r="M81" i="1"/>
  <c r="M80" i="1" s="1"/>
  <c r="M106" i="1"/>
  <c r="Q108" i="1"/>
  <c r="T101" i="1"/>
  <c r="Q85" i="1"/>
  <c r="N84" i="1"/>
  <c r="N81" i="1" s="1"/>
  <c r="N80" i="1" s="1"/>
  <c r="Q127" i="1"/>
  <c r="X127" i="1" s="1"/>
  <c r="X129" i="1"/>
  <c r="X140" i="1"/>
  <c r="Q135" i="1"/>
  <c r="X135" i="1" s="1"/>
  <c r="Q17" i="1"/>
  <c r="O41" i="1"/>
  <c r="O37" i="1" s="1"/>
  <c r="O15" i="1" s="1"/>
  <c r="O14" i="1" s="1"/>
  <c r="S41" i="1"/>
  <c r="S37" i="1" s="1"/>
  <c r="S15" i="1" s="1"/>
  <c r="S14" i="1" s="1"/>
  <c r="W41" i="1"/>
  <c r="W37" i="1" s="1"/>
  <c r="W15" i="1" s="1"/>
  <c r="W14" i="1" s="1"/>
  <c r="S54" i="1"/>
  <c r="P79" i="1"/>
  <c r="X93" i="1"/>
  <c r="Q116" i="1"/>
  <c r="X116" i="1" s="1"/>
  <c r="M116" i="1"/>
  <c r="Q123" i="1"/>
  <c r="X123" i="1" s="1"/>
  <c r="X130" i="1"/>
  <c r="X155" i="1"/>
  <c r="Q153" i="1"/>
  <c r="Q148" i="1" s="1"/>
  <c r="Q147" i="1" s="1"/>
  <c r="X147" i="1" s="1"/>
  <c r="Q44" i="1"/>
  <c r="X44" i="1" s="1"/>
  <c r="N116" i="1"/>
  <c r="M130" i="1"/>
  <c r="Q141" i="1"/>
  <c r="X141" i="1" s="1"/>
  <c r="X153" i="1"/>
  <c r="Q16" i="1" l="1"/>
  <c r="X17" i="1"/>
  <c r="N102" i="1"/>
  <c r="N101" i="1" s="1"/>
  <c r="N79" i="1" s="1"/>
  <c r="N14" i="1" s="1"/>
  <c r="M102" i="1"/>
  <c r="M101" i="1" s="1"/>
  <c r="T79" i="1"/>
  <c r="M79" i="1"/>
  <c r="M14" i="1" s="1"/>
  <c r="X54" i="1"/>
  <c r="T15" i="1"/>
  <c r="X112" i="1"/>
  <c r="Q109" i="1"/>
  <c r="X109" i="1" s="1"/>
  <c r="Q42" i="1"/>
  <c r="X85" i="1"/>
  <c r="Q84" i="1"/>
  <c r="U79" i="1"/>
  <c r="U14" i="1" s="1"/>
  <c r="X108" i="1"/>
  <c r="Q106" i="1"/>
  <c r="X106" i="1" s="1"/>
  <c r="X148" i="1"/>
  <c r="Q81" i="1" l="1"/>
  <c r="X84" i="1"/>
  <c r="Q102" i="1"/>
  <c r="T14" i="1"/>
  <c r="Q41" i="1"/>
  <c r="X42" i="1"/>
  <c r="X16" i="1"/>
  <c r="Q37" i="1" l="1"/>
  <c r="X41" i="1"/>
  <c r="Q80" i="1"/>
  <c r="X81" i="1"/>
  <c r="Q101" i="1"/>
  <c r="X101" i="1" s="1"/>
  <c r="X102" i="1"/>
  <c r="Q79" i="1" l="1"/>
  <c r="X79" i="1" s="1"/>
  <c r="X80" i="1"/>
  <c r="X37" i="1"/>
  <c r="Q15" i="1"/>
  <c r="Q14" i="1" l="1"/>
  <c r="X14" i="1" s="1"/>
  <c r="X15" i="1"/>
</calcChain>
</file>

<file path=xl/sharedStrings.xml><?xml version="1.0" encoding="utf-8"?>
<sst xmlns="http://schemas.openxmlformats.org/spreadsheetml/2006/main" count="1011" uniqueCount="218">
  <si>
    <t>INFORME DE EJECUCION PRESUPUESTAL</t>
  </si>
  <si>
    <t xml:space="preserve">UNIDAD EJECUTORA:    </t>
  </si>
  <si>
    <t xml:space="preserve">AÑO FISCAL:                    </t>
  </si>
  <si>
    <t xml:space="preserve">PERIODO:                                </t>
  </si>
  <si>
    <t>NOVIEMBRE</t>
  </si>
  <si>
    <t>IDENTIFICACIÓN PRESUPUESTAL</t>
  </si>
  <si>
    <t>NOMBRE DEL RUBRO</t>
  </si>
  <si>
    <t>APROPIACIÓN INICIAL</t>
  </si>
  <si>
    <t>TRASLADOS</t>
  </si>
  <si>
    <t>REDUCCIÓN</t>
  </si>
  <si>
    <t>ADICIÓN</t>
  </si>
  <si>
    <t>APROPIACIÓN VIGENTE</t>
  </si>
  <si>
    <t>APROPIACIÓN BLOQUEADA . PREVIO CONCEPTO</t>
  </si>
  <si>
    <t>CDP ACUMULADOS</t>
  </si>
  <si>
    <t>COMPROMISO ACUMULADOS</t>
  </si>
  <si>
    <t>OBLIGACIÓN ACUMULADOS</t>
  </si>
  <si>
    <t>ORDEN PAGO ACUMULADOS</t>
  </si>
  <si>
    <t>PAGOS ACUMULADOS</t>
  </si>
  <si>
    <t>% EJECUCIÓN</t>
  </si>
  <si>
    <t>Tipo Presupuesto</t>
  </si>
  <si>
    <t>Cuenta / Programa</t>
  </si>
  <si>
    <t>Subcuenta / Subprograma</t>
  </si>
  <si>
    <t>Objeto
 / 
Proyecto</t>
  </si>
  <si>
    <t>Ordinal 
/ 
Subproy</t>
  </si>
  <si>
    <t>SubOrdinal 
/ 
Producto</t>
  </si>
  <si>
    <t>Item</t>
  </si>
  <si>
    <t>Rec</t>
  </si>
  <si>
    <t>FUENTE</t>
  </si>
  <si>
    <t>Situación</t>
  </si>
  <si>
    <t>CONTRACRÉDITO</t>
  </si>
  <si>
    <t>CRÉDITO</t>
  </si>
  <si>
    <t>A+B+C</t>
  </si>
  <si>
    <t>TOTAL PRESUPUESTO</t>
  </si>
  <si>
    <t>A</t>
  </si>
  <si>
    <t>A- FUNCIONAMIENTO</t>
  </si>
  <si>
    <t>01</t>
  </si>
  <si>
    <t>GASTOS DE PERSONAL</t>
  </si>
  <si>
    <t>PLANTA DE PERSONAL PERMANENTE</t>
  </si>
  <si>
    <t>SALARIO</t>
  </si>
  <si>
    <t>001</t>
  </si>
  <si>
    <t>Nación</t>
  </si>
  <si>
    <t>CSF</t>
  </si>
  <si>
    <t>FACTORES SALARIALES COMUNES</t>
  </si>
  <si>
    <t>02</t>
  </si>
  <si>
    <t>CONTRIBUCIONES INHERENTES A LA NÓMINA</t>
  </si>
  <si>
    <t>PENSIONES</t>
  </si>
  <si>
    <t>002</t>
  </si>
  <si>
    <t>SALUD</t>
  </si>
  <si>
    <t>003</t>
  </si>
  <si>
    <t>AUXILIO DE CESANTÍAS</t>
  </si>
  <si>
    <t>004</t>
  </si>
  <si>
    <t>CAJAS DE COMPENSACIÓN FAMILIAR</t>
  </si>
  <si>
    <t>005</t>
  </si>
  <si>
    <t>APORTES GENERALES AL SISTEMA DE RIESGOS LABORALES</t>
  </si>
  <si>
    <t>006</t>
  </si>
  <si>
    <t>APORTES AL ICBF</t>
  </si>
  <si>
    <t>007</t>
  </si>
  <si>
    <t>APORTES AL SENA</t>
  </si>
  <si>
    <t>008</t>
  </si>
  <si>
    <t>APORTES A LA ESAP</t>
  </si>
  <si>
    <t>009</t>
  </si>
  <si>
    <t>APORTES A ESCUELAS INDUSTRIALES E INSTITUTOS TÉCNICOS</t>
  </si>
  <si>
    <t>03</t>
  </si>
  <si>
    <t>REMUNERACIONES NO CONSTITUTIVAS DE FACTOR SALARIAL</t>
  </si>
  <si>
    <t>PRESTACIONES SOCIALES SEGÚN DEFINICIÓN LEGAL</t>
  </si>
  <si>
    <t>PRIMA TÉCNICA NO SALARIAL</t>
  </si>
  <si>
    <t>PRIMA DE RIESGO</t>
  </si>
  <si>
    <t>PRIMA DE DIRECCIÓN</t>
  </si>
  <si>
    <t>016</t>
  </si>
  <si>
    <t>PRIMA DE COORDINACIÓN</t>
  </si>
  <si>
    <t>030</t>
  </si>
  <si>
    <t>BONIFICACIÓN DE DIRECCIÓN</t>
  </si>
  <si>
    <t>ADQUISICIÓN DE BIENES Y SERVICIOS</t>
  </si>
  <si>
    <t>ADQUISICIÓN DE ACTIVOS NO FINANCIEROS</t>
  </si>
  <si>
    <t>ACTIVOS FIJOS</t>
  </si>
  <si>
    <t>MAQUINARIA Y EQUIPO</t>
  </si>
  <si>
    <t>ADQUISICIONES DIFERENTES DE ACTIVOS</t>
  </si>
  <si>
    <t>MATERIALES Y SUMINISTROS</t>
  </si>
  <si>
    <t>MINERALES; ELECTRICIDAD, GAS Y AGUA</t>
  </si>
  <si>
    <t>PRODUCTOS ALIMENTICIOS, BEBIDAS Y TABACO; TEXTILES, PRENDAS DE VESTIR Y PRODUCTOS DE CUERO</t>
  </si>
  <si>
    <t>OTROS BIENES TRANSPORTABLES (EXCEPTO PRODUCTOS METÁLICOS, MAQUINARIA Y EQUIPO)</t>
  </si>
  <si>
    <t>PRODUCTOS METÁLICOS Y PAQUETES DE SOFTWARE</t>
  </si>
  <si>
    <t>ADQUISICIÓN DE SERVICIOS</t>
  </si>
  <si>
    <t>SERVICIOS DE LA CONSTRUCCIÓN</t>
  </si>
  <si>
    <t>SERVICIOS DE ALOJAMIENTO; SERVICIOS DE SUMINISTRO DE COMIDAS Y BEBIDAS; SERVICIOS DE TRANSPORTE; Y SERVICIOS DE DISTRIBUCIÓN DE ELECTRICIDAD, GAS Y AGUA</t>
  </si>
  <si>
    <t>SERVICIOS FINANCIEROS Y SERVICIOS CONEXOS, SERVICIOS INMOBILIARIOS Y SERVICIOS DE LEASING</t>
  </si>
  <si>
    <t>SERVICIOS PRESTADOS A LAS EMPRESAS Y SERVICIOS DE PRODUCCIÓN.</t>
  </si>
  <si>
    <t>SERVICIOS PARA LA COMUNIDAD, SOCIALES Y PERSONALES</t>
  </si>
  <si>
    <t>010</t>
  </si>
  <si>
    <t>VIÁTICOS DE LOS FUNCIONARIOS EN COMISIÓN</t>
  </si>
  <si>
    <t>TRANSFERENCIAS CORRIENTES</t>
  </si>
  <si>
    <t>A ENTIDADES DEL GOBIERNO</t>
  </si>
  <si>
    <t>04</t>
  </si>
  <si>
    <t>A OTRAS ENTIDADES DEL GOBIERNO GENERAL</t>
  </si>
  <si>
    <t>048</t>
  </si>
  <si>
    <t>ESCUELA NACIONAL DEL DEPORTE - ART. 51 DECRETO 2845 DE 1984</t>
  </si>
  <si>
    <t>PRESTACIONES SOCIALES</t>
  </si>
  <si>
    <t>PRESTACIONES SOCIALES RELACIONADAS CON EL EMPLEO</t>
  </si>
  <si>
    <t>MESADAS PENSIONALES (DE PENSIONES)</t>
  </si>
  <si>
    <t>012</t>
  </si>
  <si>
    <t>INCAPACIDADES Y LICENCIAS DE MATERNIDAD Y PATERNIDAD (NO DE PENSIONES)</t>
  </si>
  <si>
    <t>SENTENCIAS Y CONCILIACIONES</t>
  </si>
  <si>
    <t xml:space="preserve">SENTENCIAS   </t>
  </si>
  <si>
    <t>08</t>
  </si>
  <si>
    <t>GASTOS POR TRIBUTOS, MULTAS, SANCIONES E INTERESES DE MORA</t>
  </si>
  <si>
    <t>IMPUESTOS</t>
  </si>
  <si>
    <t>IMPUESTOS TERRITORIALES</t>
  </si>
  <si>
    <t>IMPUESTO SOBRE VEHÍCULOS AUTOMOTORES</t>
  </si>
  <si>
    <t>TASAS Y DERECHOS ADMINISTRATIVOS</t>
  </si>
  <si>
    <t>CONTRIBUCIONES</t>
  </si>
  <si>
    <t>SSF</t>
  </si>
  <si>
    <t>CUOTA DE FISCALIZACIÓN Y AUDITAJE</t>
  </si>
  <si>
    <t>05</t>
  </si>
  <si>
    <t>MULTAS, SANCIONES E INTERESES DE MORA</t>
  </si>
  <si>
    <t>INTERESES DE MORA</t>
  </si>
  <si>
    <t>IMPUESTOS, CONTRIBUCIONES Y TASAS</t>
  </si>
  <si>
    <t>FINANCIEROS</t>
  </si>
  <si>
    <t>B</t>
  </si>
  <si>
    <t>B- SERVICIO DE LA DEUDA PÚBLICA</t>
  </si>
  <si>
    <t>SERVICIO DE LA DEUDA PÚBLICA INTERNA</t>
  </si>
  <si>
    <t>APORTES AL FONDO DE CONTINGENCIAS</t>
  </si>
  <si>
    <t>C</t>
  </si>
  <si>
    <t>C- INVERSIÓN</t>
  </si>
  <si>
    <t>4301</t>
  </si>
  <si>
    <t>FOMENTO A LA RECREACIÓN, LA ACTIVIDAD FÍSICA Y EL DEPORTE PARA DESARROLLAR ENTORNOS DE CONVIVENCIA Y PAZ</t>
  </si>
  <si>
    <t>1604</t>
  </si>
  <si>
    <t>RECREACIÓN Y DEPORTE</t>
  </si>
  <si>
    <t>8</t>
  </si>
  <si>
    <t>APOYO A LA EDUCACIÓN FÍSICA EXTRAESCOLAR Y EL DEPORTE FORMATIVO PARA LA INFANCIA, ADOLESCENCIA Y JUVENTUD A NIVEL   NACIONAL</t>
  </si>
  <si>
    <t>0</t>
  </si>
  <si>
    <t>4301037</t>
  </si>
  <si>
    <t>SERVICIO DE PROMOCIÓN DE LA ACTIVIDAD FÍSICA, LA RECREACIÓN Y EL DEPORTE</t>
  </si>
  <si>
    <t>9</t>
  </si>
  <si>
    <t>DESARROLLO DE LA ACTIVIDAD FÍSICA Y LOS HÁBITOS Y ESTILOS DE VIDA SALUDABLE A NIVEL   NACIONAL</t>
  </si>
  <si>
    <t>4301034</t>
  </si>
  <si>
    <t>SERVICIO DE APOYO FINANCIERO A ORGANISMOS DEPORTIVOS</t>
  </si>
  <si>
    <t>4301035</t>
  </si>
  <si>
    <t>SERVICIO DE EDUCACIÓN INFORMAL EN RECREACIÓN</t>
  </si>
  <si>
    <t>10</t>
  </si>
  <si>
    <t>DESARROLLO DE LA RECREACIÓN A NIVEL   NACIONAL</t>
  </si>
  <si>
    <t>4301032</t>
  </si>
  <si>
    <t>SERVICIO DE ORGANIZACIÓN DE EVENTOS DEPORTIVOS COMUNITARIOS</t>
  </si>
  <si>
    <t>11</t>
  </si>
  <si>
    <t>DESARROLLO AL DEPORTE SOCIAL COMUNITARIO  NACIONAL</t>
  </si>
  <si>
    <t>4301001</t>
  </si>
  <si>
    <t>SERVICIO DE APOYO A LA ACTIVIDAD FÍSICA, LA RECREACIÓN Y EL DEPORTE</t>
  </si>
  <si>
    <t xml:space="preserve">SERVICIO DE ORGANIZACIÓN DE EVENTOS DEPORTIVOS COMUNITARIOS </t>
  </si>
  <si>
    <t xml:space="preserve"> SERVICIO DE APOYO FINANCIERO A ORGANISMOS DEPORTIVOS</t>
  </si>
  <si>
    <t xml:space="preserve">SERVICIO DE PROMOCIÓN DE LA ACTIVIDAD FÍSICA, LA RECREACIÓN Y EL DEPORTE </t>
  </si>
  <si>
    <t>12</t>
  </si>
  <si>
    <t>DESARROLLO DEL DEPORTE ESCOLAR COMO HERRAMIENTA DE CONVIVENCIA Y PAZ   NACIONAL</t>
  </si>
  <si>
    <t>4301007</t>
  </si>
  <si>
    <t xml:space="preserve"> SERVICIO DE ESCUELAS DEPORTIVAS</t>
  </si>
  <si>
    <t>4302</t>
  </si>
  <si>
    <t>FORMACIÓN Y PREPARACIÓN DE DEPORTISTAS</t>
  </si>
  <si>
    <t>16</t>
  </si>
  <si>
    <t>APOYO A LA INFRAESTRUCTURA DEPORTIVA, RECREATIVA Y DE LA ACTIVIDAD FÍSICA A NIVEL   NACIONAL</t>
  </si>
  <si>
    <t>4302071</t>
  </si>
  <si>
    <t>SERVICIO DE APOYO FINANCIERO PARA EL FOMENTO DE LA INFRAESTRUCTURA DEPORTIVA</t>
  </si>
  <si>
    <t>17</t>
  </si>
  <si>
    <t>APOYO A LA INFRAESTRUCTURA DE ALTA COMPETENCIA A NIVEL   NACIONAL</t>
  </si>
  <si>
    <t>18</t>
  </si>
  <si>
    <t>DESARROLLO  DEL  SISTEMA PARALÍMPICO PARA EL POSICIONAMIENTO Y LIDERAZGO DEPORTIVO  NACIONAL</t>
  </si>
  <si>
    <t>4302001</t>
  </si>
  <si>
    <t>SERVICIO DE PREPARACIÓN DEPORTIVA</t>
  </si>
  <si>
    <t>4302002</t>
  </si>
  <si>
    <t>SERVICIO DE APOYO FINANCIERO A ATLETAS</t>
  </si>
  <si>
    <t>4302003</t>
  </si>
  <si>
    <t>SERVICIO DE ATENCIÓN MÉDICA ESPECIALIZADA</t>
  </si>
  <si>
    <t xml:space="preserve">SERVICIO DE ASISTENCIA TÉCNICA PARA LA PROMOCIÓN DEL DEPORTE </t>
  </si>
  <si>
    <t>19</t>
  </si>
  <si>
    <t>DESARROLLO  AL DEPORTE DEL SISTEMA OLÍMPICO Y CONVENCIONAL PARA EL POSICIONAMIENTO Y LIDERAZGO DEPORTIVO    NACIONAL</t>
  </si>
  <si>
    <t xml:space="preserve">SERVICIO DE APOYO FINANCIERO A ATLETAS </t>
  </si>
  <si>
    <t>4302075</t>
  </si>
  <si>
    <t>SERVICIO DE ASISTENCIA TÉCNICA PARA LA PROMOCIÓN DEL DEPORTE</t>
  </si>
  <si>
    <t>20</t>
  </si>
  <si>
    <t>DESARROLLO DE POLÍTICAS PÚBLICAS E INVESTIGACIÓN SECTORIAL A NIVEL    NACIONAL</t>
  </si>
  <si>
    <t>4302009</t>
  </si>
  <si>
    <t>DOCUMENTOS DE LINEAMIENTOS TÉCNICOS</t>
  </si>
  <si>
    <t>21</t>
  </si>
  <si>
    <t>ASISTENCIA A LA COOPERACIÓN INTERNACIONAL DEL SECTOR A NIVEL  NACIONAL</t>
  </si>
  <si>
    <t>4302008</t>
  </si>
  <si>
    <t xml:space="preserve">SERVICIO DE POSICIONAMIENTO INSTITUCIONAL </t>
  </si>
  <si>
    <t>22</t>
  </si>
  <si>
    <t>APOYO A LA ORGANIZACIÓN DE EVENTOS DEPORTIVOS PARA LA PREPARACIÓN DE ATLETAS Y LA PROMOCIÓN DEL DEPORTE  NACIONAL</t>
  </si>
  <si>
    <t>4302004</t>
  </si>
  <si>
    <t>SERVICIO DE ORGANIZACIÓN DE EVENTOS DEPORTIVOS DE ALTO RENDIMIENTO</t>
  </si>
  <si>
    <t>DOCUMENTOS DE LINEAMIENTOS TÉCNICO</t>
  </si>
  <si>
    <t>23</t>
  </si>
  <si>
    <t>APOYO A LA INSPECCIÓN, VIGILANCIA Y CONTROL A NIVEL   NACIONAL</t>
  </si>
  <si>
    <t>4302076</t>
  </si>
  <si>
    <t xml:space="preserve">SERVICIO DE INSPECCIÓN, VIGILANCIA Y CONTROL AL SISTEMA NACIONAL DEL DEPORTE </t>
  </si>
  <si>
    <t>24</t>
  </si>
  <si>
    <t>APOYO  AL PROGRAMA AL CONTROL DOPAJE   NACIONAL</t>
  </si>
  <si>
    <t>4302062</t>
  </si>
  <si>
    <t>SERVICIO DE EDUCACIÓN INFORMAL</t>
  </si>
  <si>
    <t>4302078</t>
  </si>
  <si>
    <t>SERVICIO DE CONTROL DE DOPAJE</t>
  </si>
  <si>
    <t>25</t>
  </si>
  <si>
    <t>DESARROLLO AL LABORATORIO DEL CONTROL AL DOPAJE   NACIONAL</t>
  </si>
  <si>
    <t>4302077</t>
  </si>
  <si>
    <t xml:space="preserve">SERVICIO DE ANÁLISIS DE MUESTRAS </t>
  </si>
  <si>
    <t>4399</t>
  </si>
  <si>
    <t>FORTALECIMIENTO DE LA GESTIÓN Y DIRECCIÓN DEL SECTOR DEPORTE Y RECREACIÓN</t>
  </si>
  <si>
    <t>7</t>
  </si>
  <si>
    <t>IMPLEMENTACIÓN DE LAS TECNOLOGÍAS DE LA INFORMACIÓN Y COMUNICACIÓN PARA EL SISTEMA NACIONAL DEL DEPORTE A NIVEL    NACIONAL</t>
  </si>
  <si>
    <t>4399062</t>
  </si>
  <si>
    <t>SERVICIOS TECNOLÓGICOS</t>
  </si>
  <si>
    <t>MEJORAMIENTO SEDES COLDEPORTES  BOGOTÁ</t>
  </si>
  <si>
    <t>4399016</t>
  </si>
  <si>
    <t xml:space="preserve">SEDES MANTENIDAS </t>
  </si>
  <si>
    <t>APOYO AL FORTALECIMIENTO DEL SECTOR A NIVEL   NACIONAL</t>
  </si>
  <si>
    <t>4399054</t>
  </si>
  <si>
    <t xml:space="preserve">DOCUMENTOS DE PLANEACIÓN </t>
  </si>
  <si>
    <t>4399061</t>
  </si>
  <si>
    <t>SERVICIOS DE INFORMACIÓN IMPLEMENTADOS</t>
  </si>
  <si>
    <t>Fuente de Información: SIIF - GIT Gestión Presupuestal</t>
  </si>
  <si>
    <r>
      <t>SECCION:</t>
    </r>
    <r>
      <rPr>
        <b/>
        <u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</si>
</sst>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\ #,##0.00;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.0%"/>
    <numFmt numFmtId="165" formatCode="[$-1240A]&quot;$&quot;\ #,##0.00;\-&quot;$&quot;\ #,##0.00"/>
    <numFmt numFmtId="166" formatCode="#,##0.0000"/>
  </numFmts>
  <fonts count="3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8"/>
      <color rgb="FF000000"/>
      <name val="Times New Roman"/>
      <family val="1"/>
    </font>
    <font>
      <sz val="7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theme="0"/>
      <name val="Arial"/>
      <family val="2"/>
    </font>
    <font>
      <b/>
      <sz val="10"/>
      <color theme="0"/>
      <name val="Arial"/>
      <family val="2"/>
    </font>
    <font>
      <b/>
      <sz val="6"/>
      <color theme="0"/>
      <name val="Arial"/>
      <family val="2"/>
    </font>
    <font>
      <b/>
      <sz val="7"/>
      <color rgb="FFFF0000"/>
      <name val="Arial"/>
      <family val="2"/>
    </font>
    <font>
      <b/>
      <sz val="10"/>
      <color rgb="FFFF0000"/>
      <name val="Arial"/>
      <family val="2"/>
    </font>
    <font>
      <sz val="6"/>
      <color rgb="FFFF0000"/>
      <name val="Arial"/>
      <family val="2"/>
    </font>
    <font>
      <sz val="8"/>
      <color rgb="FFFF0000"/>
      <name val="Times New Roman"/>
      <family val="1"/>
    </font>
    <font>
      <sz val="7"/>
      <color theme="0" tint="-0.499984740745262"/>
      <name val="Arial"/>
      <family val="2"/>
    </font>
    <font>
      <sz val="6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7"/>
      <color theme="1" tint="0.499984740745262"/>
      <name val="Arial"/>
      <family val="2"/>
    </font>
    <font>
      <sz val="6"/>
      <color theme="1" tint="0.499984740745262"/>
      <name val="Arial"/>
      <family val="2"/>
    </font>
    <font>
      <b/>
      <sz val="10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7"/>
      <color theme="1"/>
      <name val="Arial"/>
      <family val="2"/>
    </font>
    <font>
      <b/>
      <sz val="8"/>
      <color indexed="8"/>
      <name val="Arial"/>
      <family val="2"/>
    </font>
    <font>
      <b/>
      <sz val="6"/>
      <color indexed="8"/>
      <name val="Arial"/>
      <family val="2"/>
    </font>
    <font>
      <b/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95">
    <xf numFmtId="0" fontId="0" fillId="0" borderId="0" xfId="0"/>
    <xf numFmtId="0" fontId="2" fillId="2" borderId="1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/>
    </xf>
    <xf numFmtId="1" fontId="2" fillId="2" borderId="2" xfId="3" applyNumberFormat="1" applyFont="1" applyFill="1" applyBorder="1" applyAlignment="1">
      <alignment horizontal="center" vertical="center"/>
    </xf>
    <xf numFmtId="49" fontId="2" fillId="2" borderId="2" xfId="3" applyNumberFormat="1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justify" vertical="center" wrapText="1"/>
    </xf>
    <xf numFmtId="0" fontId="2" fillId="2" borderId="2" xfId="3" applyFont="1" applyFill="1" applyBorder="1" applyAlignment="1">
      <alignment vertical="center"/>
    </xf>
    <xf numFmtId="164" fontId="2" fillId="2" borderId="2" xfId="2" applyNumberFormat="1" applyFont="1" applyFill="1" applyBorder="1" applyAlignment="1" applyProtection="1">
      <alignment vertical="center"/>
    </xf>
    <xf numFmtId="0" fontId="1" fillId="2" borderId="0" xfId="3" applyFill="1" applyAlignment="1">
      <alignment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horizontal="center"/>
    </xf>
    <xf numFmtId="0" fontId="3" fillId="2" borderId="0" xfId="3" applyFont="1" applyFill="1" applyAlignment="1">
      <alignment horizontal="center"/>
    </xf>
    <xf numFmtId="1" fontId="2" fillId="2" borderId="0" xfId="3" applyNumberFormat="1" applyFont="1" applyFill="1" applyAlignment="1">
      <alignment horizontal="center" vertical="center"/>
    </xf>
    <xf numFmtId="49" fontId="2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justify" vertical="center" wrapText="1"/>
    </xf>
    <xf numFmtId="0" fontId="2" fillId="2" borderId="0" xfId="3" applyFont="1" applyFill="1" applyAlignment="1">
      <alignment vertical="center"/>
    </xf>
    <xf numFmtId="165" fontId="7" fillId="0" borderId="0" xfId="3" applyNumberFormat="1" applyFont="1" applyAlignment="1">
      <alignment horizontal="right" vertical="center" wrapText="1" readingOrder="1"/>
    </xf>
    <xf numFmtId="164" fontId="2" fillId="2" borderId="0" xfId="2" applyNumberFormat="1" applyFont="1" applyFill="1" applyBorder="1" applyAlignment="1" applyProtection="1">
      <alignment vertical="center"/>
    </xf>
    <xf numFmtId="4" fontId="2" fillId="2" borderId="0" xfId="3" applyNumberFormat="1" applyFont="1" applyFill="1" applyAlignment="1">
      <alignment vertical="center"/>
    </xf>
    <xf numFmtId="164" fontId="2" fillId="2" borderId="0" xfId="2" applyNumberFormat="1" applyFont="1" applyFill="1" applyBorder="1" applyAlignment="1" applyProtection="1">
      <alignment horizontal="center" vertical="center"/>
    </xf>
    <xf numFmtId="0" fontId="8" fillId="2" borderId="3" xfId="3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1" fillId="2" borderId="0" xfId="3" applyFill="1"/>
    <xf numFmtId="0" fontId="1" fillId="2" borderId="0" xfId="3" applyFill="1" applyAlignment="1">
      <alignment horizontal="center"/>
    </xf>
    <xf numFmtId="1" fontId="8" fillId="2" borderId="0" xfId="3" applyNumberFormat="1" applyFont="1" applyFill="1" applyAlignment="1">
      <alignment horizontal="center" vertical="center"/>
    </xf>
    <xf numFmtId="49" fontId="8" fillId="2" borderId="0" xfId="3" applyNumberFormat="1" applyFont="1" applyFill="1" applyAlignment="1">
      <alignment horizontal="center" vertical="center"/>
    </xf>
    <xf numFmtId="0" fontId="9" fillId="2" borderId="0" xfId="3" applyFont="1" applyFill="1" applyAlignment="1">
      <alignment horizontal="justify" wrapText="1"/>
    </xf>
    <xf numFmtId="4" fontId="8" fillId="2" borderId="0" xfId="3" applyNumberFormat="1" applyFont="1" applyFill="1" applyAlignment="1">
      <alignment vertical="center"/>
    </xf>
    <xf numFmtId="4" fontId="10" fillId="2" borderId="0" xfId="3" applyNumberFormat="1" applyFont="1" applyFill="1" applyAlignment="1" applyProtection="1">
      <alignment vertical="center"/>
      <protection locked="0"/>
    </xf>
    <xf numFmtId="164" fontId="10" fillId="2" borderId="0" xfId="2" applyNumberFormat="1" applyFont="1" applyFill="1" applyBorder="1" applyAlignment="1" applyProtection="1">
      <alignment vertical="center"/>
      <protection locked="0"/>
    </xf>
    <xf numFmtId="0" fontId="8" fillId="2" borderId="3" xfId="3" applyFont="1" applyFill="1" applyBorder="1" applyAlignment="1">
      <alignment horizontal="center"/>
    </xf>
    <xf numFmtId="0" fontId="8" fillId="2" borderId="0" xfId="3" applyFont="1" applyFill="1" applyAlignment="1">
      <alignment horizontal="center"/>
    </xf>
    <xf numFmtId="0" fontId="1" fillId="2" borderId="0" xfId="3" applyFill="1" applyAlignment="1">
      <alignment horizontal="center" vertical="center"/>
    </xf>
    <xf numFmtId="1" fontId="8" fillId="2" borderId="0" xfId="3" applyNumberFormat="1" applyFont="1" applyFill="1" applyAlignment="1">
      <alignment horizontal="center"/>
    </xf>
    <xf numFmtId="49" fontId="8" fillId="2" borderId="0" xfId="3" applyNumberFormat="1" applyFont="1" applyFill="1" applyAlignment="1">
      <alignment horizontal="center"/>
    </xf>
    <xf numFmtId="0" fontId="9" fillId="2" borderId="0" xfId="3" quotePrefix="1" applyFont="1" applyFill="1" applyAlignment="1">
      <alignment horizontal="justify" vertical="center" wrapText="1"/>
    </xf>
    <xf numFmtId="4" fontId="1" fillId="2" borderId="0" xfId="3" applyNumberFormat="1" applyFill="1" applyAlignment="1">
      <alignment vertical="center"/>
    </xf>
    <xf numFmtId="4" fontId="6" fillId="2" borderId="0" xfId="3" applyNumberFormat="1" applyFont="1" applyFill="1" applyAlignment="1">
      <alignment vertical="center"/>
    </xf>
    <xf numFmtId="4" fontId="9" fillId="2" borderId="0" xfId="3" applyNumberFormat="1" applyFont="1" applyFill="1" applyAlignment="1">
      <alignment vertical="center"/>
    </xf>
    <xf numFmtId="44" fontId="8" fillId="2" borderId="0" xfId="1" applyFont="1" applyFill="1" applyBorder="1" applyAlignment="1" applyProtection="1">
      <alignment vertical="center"/>
    </xf>
    <xf numFmtId="4" fontId="8" fillId="2" borderId="0" xfId="3" applyNumberFormat="1" applyFont="1" applyFill="1" applyAlignment="1">
      <alignment horizontal="left" vertical="center"/>
    </xf>
    <xf numFmtId="164" fontId="8" fillId="2" borderId="0" xfId="2" applyNumberFormat="1" applyFont="1" applyFill="1" applyBorder="1" applyAlignment="1" applyProtection="1">
      <alignment horizontal="left" vertical="center"/>
    </xf>
    <xf numFmtId="0" fontId="8" fillId="2" borderId="3" xfId="3" applyFont="1" applyFill="1" applyBorder="1" applyAlignment="1">
      <alignment horizontal="left"/>
    </xf>
    <xf numFmtId="0" fontId="8" fillId="2" borderId="0" xfId="3" applyFont="1" applyFill="1" applyAlignment="1">
      <alignment horizontal="left"/>
    </xf>
    <xf numFmtId="1" fontId="8" fillId="2" borderId="0" xfId="3" applyNumberFormat="1" applyFont="1" applyFill="1" applyAlignment="1">
      <alignment horizontal="left"/>
    </xf>
    <xf numFmtId="49" fontId="8" fillId="2" borderId="0" xfId="3" applyNumberFormat="1" applyFont="1" applyFill="1" applyAlignment="1">
      <alignment horizontal="left"/>
    </xf>
    <xf numFmtId="0" fontId="1" fillId="2" borderId="0" xfId="3" applyFill="1" applyAlignment="1">
      <alignment horizontal="left" vertical="center"/>
    </xf>
    <xf numFmtId="4" fontId="9" fillId="2" borderId="0" xfId="3" quotePrefix="1" applyNumberFormat="1" applyFont="1" applyFill="1" applyAlignment="1">
      <alignment horizontal="justify" vertical="center" wrapText="1"/>
    </xf>
    <xf numFmtId="44" fontId="8" fillId="2" borderId="0" xfId="3" applyNumberFormat="1" applyFont="1" applyFill="1" applyAlignment="1">
      <alignment vertical="center"/>
    </xf>
    <xf numFmtId="3" fontId="1" fillId="2" borderId="0" xfId="3" applyNumberFormat="1" applyFill="1" applyAlignment="1">
      <alignment vertical="center"/>
    </xf>
    <xf numFmtId="0" fontId="6" fillId="2" borderId="3" xfId="3" applyFont="1" applyFill="1" applyBorder="1" applyAlignment="1">
      <alignment horizontal="right"/>
    </xf>
    <xf numFmtId="4" fontId="3" fillId="2" borderId="0" xfId="3" applyNumberFormat="1" applyFont="1" applyFill="1" applyAlignment="1">
      <alignment horizontal="left" vertical="center"/>
    </xf>
    <xf numFmtId="0" fontId="3" fillId="2" borderId="0" xfId="3" applyFont="1" applyFill="1" applyAlignment="1">
      <alignment horizontal="right" vertical="center"/>
    </xf>
    <xf numFmtId="0" fontId="3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right"/>
    </xf>
    <xf numFmtId="1" fontId="6" fillId="2" borderId="0" xfId="3" applyNumberFormat="1" applyFont="1" applyFill="1" applyAlignment="1">
      <alignment horizontal="right"/>
    </xf>
    <xf numFmtId="49" fontId="6" fillId="2" borderId="0" xfId="3" applyNumberFormat="1" applyFont="1" applyFill="1" applyAlignment="1">
      <alignment horizontal="right"/>
    </xf>
    <xf numFmtId="0" fontId="6" fillId="2" borderId="0" xfId="3" applyFont="1" applyFill="1" applyAlignment="1">
      <alignment horizontal="right" vertical="center"/>
    </xf>
    <xf numFmtId="0" fontId="6" fillId="2" borderId="0" xfId="3" quotePrefix="1" applyFont="1" applyFill="1" applyAlignment="1">
      <alignment horizontal="right" vertical="center" wrapText="1"/>
    </xf>
    <xf numFmtId="4" fontId="6" fillId="2" borderId="0" xfId="3" applyNumberFormat="1" applyFont="1" applyFill="1" applyAlignment="1">
      <alignment horizontal="right" vertical="center"/>
    </xf>
    <xf numFmtId="43" fontId="6" fillId="2" borderId="0" xfId="3" applyNumberFormat="1" applyFont="1" applyFill="1" applyAlignment="1">
      <alignment horizontal="right" vertical="center"/>
    </xf>
    <xf numFmtId="164" fontId="6" fillId="2" borderId="0" xfId="2" applyNumberFormat="1" applyFont="1" applyFill="1" applyBorder="1" applyAlignment="1" applyProtection="1">
      <alignment horizontal="right" vertical="center"/>
    </xf>
    <xf numFmtId="4" fontId="14" fillId="2" borderId="0" xfId="3" applyNumberFormat="1" applyFont="1" applyFill="1" applyAlignment="1">
      <alignment vertical="center"/>
    </xf>
    <xf numFmtId="164" fontId="15" fillId="2" borderId="0" xfId="2" applyNumberFormat="1" applyFont="1" applyFill="1" applyBorder="1" applyAlignment="1" applyProtection="1">
      <alignment horizontal="left" vertical="center"/>
    </xf>
    <xf numFmtId="0" fontId="17" fillId="2" borderId="0" xfId="3" applyFont="1" applyFill="1" applyAlignment="1">
      <alignment horizontal="right" vertical="center" wrapText="1"/>
    </xf>
    <xf numFmtId="0" fontId="17" fillId="0" borderId="0" xfId="3" applyFont="1" applyAlignment="1">
      <alignment horizontal="right" vertical="center" wrapText="1"/>
    </xf>
    <xf numFmtId="0" fontId="9" fillId="2" borderId="0" xfId="3" applyFont="1" applyFill="1" applyAlignment="1">
      <alignment horizontal="center" vertical="center" wrapText="1"/>
    </xf>
    <xf numFmtId="0" fontId="18" fillId="3" borderId="6" xfId="3" applyFont="1" applyFill="1" applyBorder="1" applyAlignment="1">
      <alignment horizontal="center" vertical="center" wrapText="1"/>
    </xf>
    <xf numFmtId="1" fontId="18" fillId="3" borderId="6" xfId="3" applyNumberFormat="1" applyFont="1" applyFill="1" applyBorder="1" applyAlignment="1">
      <alignment horizontal="center" vertical="center" wrapText="1"/>
    </xf>
    <xf numFmtId="49" fontId="18" fillId="3" borderId="6" xfId="3" applyNumberFormat="1" applyFont="1" applyFill="1" applyBorder="1" applyAlignment="1">
      <alignment horizontal="center" vertical="center" wrapText="1"/>
    </xf>
    <xf numFmtId="0" fontId="18" fillId="3" borderId="7" xfId="3" applyFont="1" applyFill="1" applyBorder="1" applyAlignment="1">
      <alignment horizontal="center" vertical="center" wrapText="1"/>
    </xf>
    <xf numFmtId="4" fontId="18" fillId="3" borderId="10" xfId="3" applyNumberFormat="1" applyFont="1" applyFill="1" applyBorder="1" applyAlignment="1">
      <alignment horizontal="center" vertical="center" wrapText="1"/>
    </xf>
    <xf numFmtId="1" fontId="16" fillId="4" borderId="11" xfId="3" applyNumberFormat="1" applyFont="1" applyFill="1" applyBorder="1" applyAlignment="1">
      <alignment horizontal="center" vertical="center"/>
    </xf>
    <xf numFmtId="49" fontId="16" fillId="4" borderId="11" xfId="3" applyNumberFormat="1" applyFont="1" applyFill="1" applyBorder="1" applyAlignment="1">
      <alignment horizontal="center" vertical="center"/>
    </xf>
    <xf numFmtId="1" fontId="16" fillId="4" borderId="12" xfId="3" applyNumberFormat="1" applyFont="1" applyFill="1" applyBorder="1" applyAlignment="1">
      <alignment horizontal="center" vertical="center"/>
    </xf>
    <xf numFmtId="1" fontId="16" fillId="4" borderId="11" xfId="3" applyNumberFormat="1" applyFont="1" applyFill="1" applyBorder="1" applyAlignment="1">
      <alignment horizontal="justify" vertical="center" wrapText="1"/>
    </xf>
    <xf numFmtId="4" fontId="16" fillId="4" borderId="11" xfId="3" applyNumberFormat="1" applyFont="1" applyFill="1" applyBorder="1" applyAlignment="1">
      <alignment horizontal="right" vertical="center"/>
    </xf>
    <xf numFmtId="0" fontId="10" fillId="2" borderId="0" xfId="3" applyFont="1" applyFill="1"/>
    <xf numFmtId="1" fontId="10" fillId="5" borderId="13" xfId="3" applyNumberFormat="1" applyFont="1" applyFill="1" applyBorder="1" applyAlignment="1">
      <alignment horizontal="center" vertical="center"/>
    </xf>
    <xf numFmtId="49" fontId="10" fillId="5" borderId="13" xfId="3" applyNumberFormat="1" applyFont="1" applyFill="1" applyBorder="1" applyAlignment="1">
      <alignment horizontal="center" vertical="center"/>
    </xf>
    <xf numFmtId="1" fontId="10" fillId="5" borderId="14" xfId="3" applyNumberFormat="1" applyFont="1" applyFill="1" applyBorder="1" applyAlignment="1">
      <alignment horizontal="center" vertical="center"/>
    </xf>
    <xf numFmtId="1" fontId="4" fillId="5" borderId="13" xfId="3" applyNumberFormat="1" applyFont="1" applyFill="1" applyBorder="1" applyAlignment="1">
      <alignment horizontal="justify" vertical="center" wrapText="1"/>
    </xf>
    <xf numFmtId="4" fontId="10" fillId="5" borderId="13" xfId="3" applyNumberFormat="1" applyFont="1" applyFill="1" applyBorder="1" applyAlignment="1">
      <alignment horizontal="right" vertical="center"/>
    </xf>
    <xf numFmtId="0" fontId="12" fillId="2" borderId="0" xfId="3" applyFont="1" applyFill="1"/>
    <xf numFmtId="1" fontId="10" fillId="0" borderId="15" xfId="3" applyNumberFormat="1" applyFont="1" applyBorder="1" applyAlignment="1">
      <alignment horizontal="center" vertical="center"/>
    </xf>
    <xf numFmtId="49" fontId="10" fillId="0" borderId="15" xfId="3" applyNumberFormat="1" applyFont="1" applyBorder="1" applyAlignment="1">
      <alignment horizontal="center" vertical="center"/>
    </xf>
    <xf numFmtId="1" fontId="10" fillId="0" borderId="16" xfId="3" applyNumberFormat="1" applyFont="1" applyBorder="1" applyAlignment="1">
      <alignment horizontal="center" vertical="center"/>
    </xf>
    <xf numFmtId="1" fontId="4" fillId="0" borderId="15" xfId="3" applyNumberFormat="1" applyFont="1" applyBorder="1" applyAlignment="1">
      <alignment horizontal="justify" vertical="center" wrapText="1"/>
    </xf>
    <xf numFmtId="4" fontId="10" fillId="0" borderId="15" xfId="3" applyNumberFormat="1" applyFont="1" applyBorder="1" applyAlignment="1">
      <alignment horizontal="right" vertical="center"/>
    </xf>
    <xf numFmtId="0" fontId="12" fillId="0" borderId="0" xfId="3" applyFont="1"/>
    <xf numFmtId="1" fontId="10" fillId="0" borderId="17" xfId="3" applyNumberFormat="1" applyFont="1" applyBorder="1" applyAlignment="1">
      <alignment horizontal="center" vertical="center"/>
    </xf>
    <xf numFmtId="4" fontId="10" fillId="0" borderId="17" xfId="4" applyNumberFormat="1" applyFont="1" applyFill="1" applyBorder="1" applyAlignment="1">
      <alignment horizontal="center" vertical="center"/>
    </xf>
    <xf numFmtId="1" fontId="10" fillId="0" borderId="17" xfId="4" applyNumberFormat="1" applyFont="1" applyFill="1" applyBorder="1" applyAlignment="1">
      <alignment horizontal="center" vertical="center"/>
    </xf>
    <xf numFmtId="49" fontId="10" fillId="0" borderId="17" xfId="4" applyNumberFormat="1" applyFont="1" applyFill="1" applyBorder="1" applyAlignment="1">
      <alignment horizontal="center" vertical="center"/>
    </xf>
    <xf numFmtId="4" fontId="10" fillId="0" borderId="18" xfId="4" applyNumberFormat="1" applyFont="1" applyFill="1" applyBorder="1" applyAlignment="1">
      <alignment horizontal="center" vertical="center"/>
    </xf>
    <xf numFmtId="1" fontId="4" fillId="0" borderId="17" xfId="3" applyNumberFormat="1" applyFont="1" applyBorder="1" applyAlignment="1">
      <alignment horizontal="left" vertical="justify" wrapText="1"/>
    </xf>
    <xf numFmtId="4" fontId="10" fillId="0" borderId="17" xfId="3" applyNumberFormat="1" applyFont="1" applyBorder="1" applyAlignment="1">
      <alignment horizontal="right" vertical="center"/>
    </xf>
    <xf numFmtId="1" fontId="23" fillId="0" borderId="17" xfId="3" applyNumberFormat="1" applyFont="1" applyBorder="1" applyAlignment="1">
      <alignment horizontal="center" vertical="center"/>
    </xf>
    <xf numFmtId="4" fontId="23" fillId="0" borderId="17" xfId="4" applyNumberFormat="1" applyFont="1" applyFill="1" applyBorder="1" applyAlignment="1">
      <alignment horizontal="center" vertical="center"/>
    </xf>
    <xf numFmtId="1" fontId="23" fillId="0" borderId="17" xfId="4" applyNumberFormat="1" applyFont="1" applyFill="1" applyBorder="1" applyAlignment="1">
      <alignment horizontal="center" vertical="center"/>
    </xf>
    <xf numFmtId="49" fontId="23" fillId="0" borderId="17" xfId="4" applyNumberFormat="1" applyFont="1" applyFill="1" applyBorder="1" applyAlignment="1">
      <alignment horizontal="center" vertical="center"/>
    </xf>
    <xf numFmtId="4" fontId="23" fillId="0" borderId="18" xfId="4" applyNumberFormat="1" applyFont="1" applyFill="1" applyBorder="1" applyAlignment="1">
      <alignment horizontal="center" vertical="center"/>
    </xf>
    <xf numFmtId="1" fontId="24" fillId="0" borderId="17" xfId="3" applyNumberFormat="1" applyFont="1" applyBorder="1" applyAlignment="1">
      <alignment horizontal="left" vertical="center" wrapText="1"/>
    </xf>
    <xf numFmtId="4" fontId="23" fillId="0" borderId="17" xfId="3" applyNumberFormat="1" applyFont="1" applyBorder="1" applyAlignment="1">
      <alignment horizontal="right" vertical="center"/>
    </xf>
    <xf numFmtId="0" fontId="26" fillId="0" borderId="0" xfId="3" applyFont="1"/>
    <xf numFmtId="1" fontId="4" fillId="0" borderId="17" xfId="3" applyNumberFormat="1" applyFont="1" applyBorder="1" applyAlignment="1">
      <alignment horizontal="left" vertical="center" wrapText="1"/>
    </xf>
    <xf numFmtId="1" fontId="27" fillId="0" borderId="17" xfId="3" applyNumberFormat="1" applyFont="1" applyBorder="1" applyAlignment="1">
      <alignment horizontal="center" vertical="center"/>
    </xf>
    <xf numFmtId="4" fontId="27" fillId="0" borderId="17" xfId="4" applyNumberFormat="1" applyFont="1" applyFill="1" applyBorder="1" applyAlignment="1">
      <alignment horizontal="center" vertical="center"/>
    </xf>
    <xf numFmtId="1" fontId="27" fillId="0" borderId="17" xfId="4" applyNumberFormat="1" applyFont="1" applyFill="1" applyBorder="1" applyAlignment="1">
      <alignment horizontal="center" vertical="center"/>
    </xf>
    <xf numFmtId="49" fontId="27" fillId="0" borderId="17" xfId="4" applyNumberFormat="1" applyFont="1" applyFill="1" applyBorder="1" applyAlignment="1">
      <alignment horizontal="center" vertical="center"/>
    </xf>
    <xf numFmtId="4" fontId="27" fillId="0" borderId="18" xfId="4" applyNumberFormat="1" applyFont="1" applyFill="1" applyBorder="1" applyAlignment="1">
      <alignment horizontal="center" vertical="center"/>
    </xf>
    <xf numFmtId="1" fontId="28" fillId="0" borderId="17" xfId="3" applyNumberFormat="1" applyFont="1" applyBorder="1" applyAlignment="1">
      <alignment horizontal="left" vertical="center" wrapText="1"/>
    </xf>
    <xf numFmtId="4" fontId="27" fillId="0" borderId="17" xfId="3" applyNumberFormat="1" applyFont="1" applyBorder="1" applyAlignment="1">
      <alignment horizontal="right" vertical="center"/>
    </xf>
    <xf numFmtId="0" fontId="30" fillId="2" borderId="0" xfId="3" applyFont="1" applyFill="1"/>
    <xf numFmtId="0" fontId="30" fillId="0" borderId="0" xfId="3" applyFont="1"/>
    <xf numFmtId="1" fontId="27" fillId="0" borderId="19" xfId="3" applyNumberFormat="1" applyFont="1" applyBorder="1" applyAlignment="1">
      <alignment horizontal="center" vertical="center"/>
    </xf>
    <xf numFmtId="4" fontId="27" fillId="0" borderId="19" xfId="4" applyNumberFormat="1" applyFont="1" applyFill="1" applyBorder="1" applyAlignment="1">
      <alignment horizontal="center" vertical="center"/>
    </xf>
    <xf numFmtId="1" fontId="27" fillId="0" borderId="19" xfId="4" applyNumberFormat="1" applyFont="1" applyFill="1" applyBorder="1" applyAlignment="1">
      <alignment horizontal="center" vertical="center"/>
    </xf>
    <xf numFmtId="49" fontId="27" fillId="0" borderId="19" xfId="4" applyNumberFormat="1" applyFont="1" applyFill="1" applyBorder="1" applyAlignment="1">
      <alignment horizontal="center" vertical="center"/>
    </xf>
    <xf numFmtId="4" fontId="27" fillId="0" borderId="20" xfId="4" applyNumberFormat="1" applyFont="1" applyFill="1" applyBorder="1" applyAlignment="1">
      <alignment horizontal="center" vertical="center"/>
    </xf>
    <xf numFmtId="1" fontId="28" fillId="0" borderId="19" xfId="3" applyNumberFormat="1" applyFont="1" applyBorder="1" applyAlignment="1">
      <alignment horizontal="left" vertical="center" wrapText="1"/>
    </xf>
    <xf numFmtId="4" fontId="27" fillId="0" borderId="19" xfId="3" applyNumberFormat="1" applyFont="1" applyBorder="1" applyAlignment="1">
      <alignment horizontal="right" vertical="center"/>
    </xf>
    <xf numFmtId="1" fontId="10" fillId="0" borderId="21" xfId="3" applyNumberFormat="1" applyFont="1" applyBorder="1" applyAlignment="1">
      <alignment horizontal="center" vertical="center"/>
    </xf>
    <xf numFmtId="49" fontId="10" fillId="0" borderId="21" xfId="3" applyNumberFormat="1" applyFont="1" applyBorder="1" applyAlignment="1">
      <alignment horizontal="center" vertical="center"/>
    </xf>
    <xf numFmtId="1" fontId="10" fillId="0" borderId="22" xfId="3" applyNumberFormat="1" applyFont="1" applyBorder="1" applyAlignment="1">
      <alignment horizontal="center" vertical="center"/>
    </xf>
    <xf numFmtId="1" fontId="4" fillId="0" borderId="21" xfId="3" applyNumberFormat="1" applyFont="1" applyBorder="1" applyAlignment="1">
      <alignment horizontal="justify" vertical="center" wrapText="1"/>
    </xf>
    <xf numFmtId="4" fontId="10" fillId="0" borderId="21" xfId="3" applyNumberFormat="1" applyFont="1" applyBorder="1" applyAlignment="1">
      <alignment horizontal="right" vertical="center"/>
    </xf>
    <xf numFmtId="49" fontId="10" fillId="0" borderId="17" xfId="3" applyNumberFormat="1" applyFont="1" applyBorder="1" applyAlignment="1">
      <alignment horizontal="center" vertical="center"/>
    </xf>
    <xf numFmtId="49" fontId="10" fillId="0" borderId="18" xfId="4" applyNumberFormat="1" applyFont="1" applyFill="1" applyBorder="1" applyAlignment="1">
      <alignment horizontal="center" vertical="center"/>
    </xf>
    <xf numFmtId="4" fontId="31" fillId="0" borderId="17" xfId="3" applyNumberFormat="1" applyFont="1" applyBorder="1" applyAlignment="1">
      <alignment horizontal="right" vertical="center"/>
    </xf>
    <xf numFmtId="49" fontId="10" fillId="0" borderId="17" xfId="3" applyNumberFormat="1" applyFont="1" applyBorder="1" applyAlignment="1">
      <alignment horizontal="center" vertical="center" wrapText="1"/>
    </xf>
    <xf numFmtId="1" fontId="10" fillId="0" borderId="17" xfId="3" applyNumberFormat="1" applyFont="1" applyBorder="1" applyAlignment="1">
      <alignment horizontal="center" vertical="center" wrapText="1"/>
    </xf>
    <xf numFmtId="3" fontId="10" fillId="0" borderId="17" xfId="4" applyNumberFormat="1" applyFont="1" applyFill="1" applyBorder="1" applyAlignment="1">
      <alignment horizontal="center" vertical="center" wrapText="1"/>
    </xf>
    <xf numFmtId="4" fontId="10" fillId="0" borderId="17" xfId="4" applyNumberFormat="1" applyFont="1" applyFill="1" applyBorder="1" applyAlignment="1">
      <alignment horizontal="center" vertical="center" wrapText="1"/>
    </xf>
    <xf numFmtId="1" fontId="10" fillId="0" borderId="17" xfId="4" applyNumberFormat="1" applyFont="1" applyFill="1" applyBorder="1" applyAlignment="1">
      <alignment horizontal="center" vertical="center" wrapText="1"/>
    </xf>
    <xf numFmtId="49" fontId="10" fillId="0" borderId="17" xfId="4" applyNumberFormat="1" applyFont="1" applyFill="1" applyBorder="1" applyAlignment="1">
      <alignment horizontal="center" vertical="center" wrapText="1"/>
    </xf>
    <xf numFmtId="4" fontId="10" fillId="0" borderId="18" xfId="4" applyNumberFormat="1" applyFont="1" applyFill="1" applyBorder="1" applyAlignment="1">
      <alignment horizontal="center" vertical="center" wrapText="1"/>
    </xf>
    <xf numFmtId="4" fontId="31" fillId="0" borderId="17" xfId="3" applyNumberFormat="1" applyFont="1" applyBorder="1" applyAlignment="1">
      <alignment horizontal="right" vertical="center" wrapText="1"/>
    </xf>
    <xf numFmtId="0" fontId="12" fillId="2" borderId="0" xfId="3" applyFont="1" applyFill="1" applyAlignment="1">
      <alignment wrapText="1"/>
    </xf>
    <xf numFmtId="0" fontId="12" fillId="0" borderId="0" xfId="3" applyFont="1" applyAlignment="1">
      <alignment wrapText="1"/>
    </xf>
    <xf numFmtId="4" fontId="10" fillId="0" borderId="17" xfId="3" applyNumberFormat="1" applyFont="1" applyBorder="1" applyAlignment="1">
      <alignment horizontal="right" vertical="center" wrapText="1"/>
    </xf>
    <xf numFmtId="1" fontId="27" fillId="0" borderId="17" xfId="3" applyNumberFormat="1" applyFont="1" applyBorder="1" applyAlignment="1">
      <alignment horizontal="center" vertical="center" wrapText="1"/>
    </xf>
    <xf numFmtId="4" fontId="27" fillId="0" borderId="17" xfId="4" applyNumberFormat="1" applyFont="1" applyFill="1" applyBorder="1" applyAlignment="1">
      <alignment horizontal="center" vertical="center" wrapText="1"/>
    </xf>
    <xf numFmtId="1" fontId="27" fillId="0" borderId="17" xfId="4" applyNumberFormat="1" applyFont="1" applyFill="1" applyBorder="1" applyAlignment="1">
      <alignment horizontal="center" vertical="center" wrapText="1"/>
    </xf>
    <xf numFmtId="49" fontId="27" fillId="0" borderId="17" xfId="4" applyNumberFormat="1" applyFont="1" applyFill="1" applyBorder="1" applyAlignment="1">
      <alignment horizontal="center" vertical="center" wrapText="1"/>
    </xf>
    <xf numFmtId="4" fontId="27" fillId="0" borderId="18" xfId="4" applyNumberFormat="1" applyFont="1" applyFill="1" applyBorder="1" applyAlignment="1">
      <alignment horizontal="center" vertical="center" wrapText="1"/>
    </xf>
    <xf numFmtId="4" fontId="27" fillId="0" borderId="17" xfId="3" applyNumberFormat="1" applyFont="1" applyBorder="1" applyAlignment="1">
      <alignment horizontal="right" vertical="center" wrapText="1"/>
    </xf>
    <xf numFmtId="0" fontId="30" fillId="2" borderId="0" xfId="3" applyFont="1" applyFill="1" applyAlignment="1">
      <alignment wrapText="1"/>
    </xf>
    <xf numFmtId="0" fontId="30" fillId="0" borderId="0" xfId="3" applyFont="1" applyAlignment="1">
      <alignment wrapText="1"/>
    </xf>
    <xf numFmtId="3" fontId="10" fillId="0" borderId="17" xfId="4" applyNumberFormat="1" applyFont="1" applyFill="1" applyBorder="1" applyAlignment="1">
      <alignment horizontal="center" vertical="center"/>
    </xf>
    <xf numFmtId="1" fontId="10" fillId="5" borderId="11" xfId="3" applyNumberFormat="1" applyFont="1" applyFill="1" applyBorder="1" applyAlignment="1">
      <alignment horizontal="center" vertical="center"/>
    </xf>
    <xf numFmtId="49" fontId="10" fillId="5" borderId="11" xfId="3" applyNumberFormat="1" applyFont="1" applyFill="1" applyBorder="1" applyAlignment="1">
      <alignment horizontal="center" vertical="center"/>
    </xf>
    <xf numFmtId="1" fontId="10" fillId="5" borderId="12" xfId="3" applyNumberFormat="1" applyFont="1" applyFill="1" applyBorder="1" applyAlignment="1">
      <alignment horizontal="center" vertical="center"/>
    </xf>
    <xf numFmtId="1" fontId="4" fillId="5" borderId="11" xfId="3" applyNumberFormat="1" applyFont="1" applyFill="1" applyBorder="1" applyAlignment="1">
      <alignment horizontal="justify" vertical="center" wrapText="1"/>
    </xf>
    <xf numFmtId="4" fontId="31" fillId="5" borderId="11" xfId="3" applyNumberFormat="1" applyFont="1" applyFill="1" applyBorder="1" applyAlignment="1">
      <alignment horizontal="right" vertical="center"/>
    </xf>
    <xf numFmtId="4" fontId="10" fillId="5" borderId="11" xfId="3" applyNumberFormat="1" applyFont="1" applyFill="1" applyBorder="1" applyAlignment="1">
      <alignment horizontal="right" vertical="center"/>
    </xf>
    <xf numFmtId="4" fontId="10" fillId="0" borderId="15" xfId="4" applyNumberFormat="1" applyFont="1" applyFill="1" applyBorder="1" applyAlignment="1">
      <alignment horizontal="center" vertical="center"/>
    </xf>
    <xf numFmtId="1" fontId="10" fillId="0" borderId="15" xfId="4" applyNumberFormat="1" applyFont="1" applyFill="1" applyBorder="1" applyAlignment="1">
      <alignment horizontal="center" vertical="center"/>
    </xf>
    <xf numFmtId="49" fontId="10" fillId="0" borderId="15" xfId="4" applyNumberFormat="1" applyFont="1" applyFill="1" applyBorder="1" applyAlignment="1">
      <alignment horizontal="center" vertical="center"/>
    </xf>
    <xf numFmtId="4" fontId="10" fillId="0" borderId="16" xfId="4" applyNumberFormat="1" applyFont="1" applyFill="1" applyBorder="1" applyAlignment="1">
      <alignment horizontal="center" vertical="center"/>
    </xf>
    <xf numFmtId="1" fontId="27" fillId="0" borderId="15" xfId="3" applyNumberFormat="1" applyFont="1" applyBorder="1" applyAlignment="1">
      <alignment horizontal="center" vertical="center"/>
    </xf>
    <xf numFmtId="4" fontId="27" fillId="0" borderId="15" xfId="4" applyNumberFormat="1" applyFont="1" applyFill="1" applyBorder="1" applyAlignment="1">
      <alignment horizontal="center" vertical="center"/>
    </xf>
    <xf numFmtId="1" fontId="27" fillId="0" borderId="15" xfId="4" applyNumberFormat="1" applyFont="1" applyFill="1" applyBorder="1" applyAlignment="1">
      <alignment horizontal="center" vertical="center"/>
    </xf>
    <xf numFmtId="49" fontId="27" fillId="0" borderId="15" xfId="4" applyNumberFormat="1" applyFont="1" applyFill="1" applyBorder="1" applyAlignment="1">
      <alignment horizontal="center" vertical="center"/>
    </xf>
    <xf numFmtId="4" fontId="27" fillId="0" borderId="16" xfId="4" applyNumberFormat="1" applyFont="1" applyFill="1" applyBorder="1" applyAlignment="1">
      <alignment horizontal="center" vertical="center"/>
    </xf>
    <xf numFmtId="1" fontId="28" fillId="0" borderId="15" xfId="3" applyNumberFormat="1" applyFont="1" applyBorder="1" applyAlignment="1">
      <alignment horizontal="left" vertical="center" wrapText="1"/>
    </xf>
    <xf numFmtId="4" fontId="27" fillId="0" borderId="15" xfId="3" applyNumberFormat="1" applyFont="1" applyBorder="1" applyAlignment="1">
      <alignment horizontal="right" vertical="center"/>
    </xf>
    <xf numFmtId="1" fontId="10" fillId="0" borderId="11" xfId="3" applyNumberFormat="1" applyFont="1" applyBorder="1" applyAlignment="1">
      <alignment horizontal="center" vertical="top"/>
    </xf>
    <xf numFmtId="49" fontId="10" fillId="0" borderId="11" xfId="3" applyNumberFormat="1" applyFont="1" applyBorder="1" applyAlignment="1">
      <alignment horizontal="center" vertical="top"/>
    </xf>
    <xf numFmtId="1" fontId="10" fillId="0" borderId="12" xfId="3" applyNumberFormat="1" applyFont="1" applyBorder="1" applyAlignment="1">
      <alignment horizontal="center" vertical="top"/>
    </xf>
    <xf numFmtId="1" fontId="4" fillId="0" borderId="11" xfId="3" applyNumberFormat="1" applyFont="1" applyBorder="1" applyAlignment="1">
      <alignment horizontal="justify" vertical="top" wrapText="1"/>
    </xf>
    <xf numFmtId="4" fontId="10" fillId="0" borderId="11" xfId="3" applyNumberFormat="1" applyFont="1" applyBorder="1" applyAlignment="1">
      <alignment horizontal="right" vertical="top"/>
    </xf>
    <xf numFmtId="0" fontId="12" fillId="2" borderId="0" xfId="3" applyFont="1" applyFill="1" applyAlignment="1">
      <alignment vertical="top"/>
    </xf>
    <xf numFmtId="0" fontId="12" fillId="0" borderId="0" xfId="3" applyFont="1" applyAlignment="1">
      <alignment vertical="top"/>
    </xf>
    <xf numFmtId="1" fontId="4" fillId="0" borderId="17" xfId="3" applyNumberFormat="1" applyFont="1" applyBorder="1" applyAlignment="1">
      <alignment horizontal="justify" vertical="justify" wrapText="1"/>
    </xf>
    <xf numFmtId="1" fontId="28" fillId="0" borderId="17" xfId="3" applyNumberFormat="1" applyFont="1" applyBorder="1" applyAlignment="1">
      <alignment horizontal="justify" vertical="justify"/>
    </xf>
    <xf numFmtId="1" fontId="28" fillId="0" borderId="17" xfId="3" applyNumberFormat="1" applyFont="1" applyBorder="1" applyAlignment="1">
      <alignment horizontal="justify" vertical="justify" wrapText="1"/>
    </xf>
    <xf numFmtId="1" fontId="28" fillId="0" borderId="17" xfId="3" applyNumberFormat="1" applyFont="1" applyBorder="1" applyAlignment="1">
      <alignment vertical="justify" wrapText="1"/>
    </xf>
    <xf numFmtId="1" fontId="28" fillId="0" borderId="19" xfId="3" applyNumberFormat="1" applyFont="1" applyBorder="1" applyAlignment="1">
      <alignment horizontal="justify" vertical="center" wrapText="1"/>
    </xf>
    <xf numFmtId="1" fontId="10" fillId="0" borderId="21" xfId="3" applyNumberFormat="1" applyFont="1" applyBorder="1" applyAlignment="1">
      <alignment horizontal="center" vertical="top"/>
    </xf>
    <xf numFmtId="49" fontId="10" fillId="0" borderId="21" xfId="3" applyNumberFormat="1" applyFont="1" applyBorder="1" applyAlignment="1">
      <alignment horizontal="center" vertical="top"/>
    </xf>
    <xf numFmtId="1" fontId="10" fillId="0" borderId="22" xfId="3" applyNumberFormat="1" applyFont="1" applyBorder="1" applyAlignment="1">
      <alignment horizontal="center" vertical="top"/>
    </xf>
    <xf numFmtId="4" fontId="10" fillId="0" borderId="21" xfId="3" applyNumberFormat="1" applyFont="1" applyBorder="1" applyAlignment="1">
      <alignment horizontal="right" vertical="top"/>
    </xf>
    <xf numFmtId="1" fontId="4" fillId="0" borderId="17" xfId="3" applyNumberFormat="1" applyFont="1" applyBorder="1" applyAlignment="1">
      <alignment horizontal="justify" vertical="center" wrapText="1"/>
    </xf>
    <xf numFmtId="1" fontId="28" fillId="0" borderId="17" xfId="3" applyNumberFormat="1" applyFont="1" applyBorder="1" applyAlignment="1">
      <alignment horizontal="justify" vertical="center" wrapText="1"/>
    </xf>
    <xf numFmtId="1" fontId="27" fillId="0" borderId="17" xfId="5" applyNumberFormat="1" applyFont="1" applyBorder="1" applyAlignment="1">
      <alignment horizontal="center" vertical="center"/>
    </xf>
    <xf numFmtId="4" fontId="27" fillId="0" borderId="17" xfId="6" applyNumberFormat="1" applyFont="1" applyFill="1" applyBorder="1" applyAlignment="1">
      <alignment horizontal="center" vertical="center"/>
    </xf>
    <xf numFmtId="49" fontId="27" fillId="0" borderId="17" xfId="6" applyNumberFormat="1" applyFont="1" applyFill="1" applyBorder="1" applyAlignment="1">
      <alignment horizontal="center" vertical="center"/>
    </xf>
    <xf numFmtId="1" fontId="27" fillId="0" borderId="17" xfId="6" applyNumberFormat="1" applyFont="1" applyFill="1" applyBorder="1" applyAlignment="1">
      <alignment horizontal="center" vertical="center"/>
    </xf>
    <xf numFmtId="4" fontId="27" fillId="0" borderId="18" xfId="6" applyNumberFormat="1" applyFont="1" applyFill="1" applyBorder="1" applyAlignment="1">
      <alignment horizontal="center" vertical="center"/>
    </xf>
    <xf numFmtId="1" fontId="28" fillId="0" borderId="17" xfId="5" applyNumberFormat="1" applyFont="1" applyBorder="1" applyAlignment="1">
      <alignment horizontal="justify" vertical="center" wrapText="1"/>
    </xf>
    <xf numFmtId="4" fontId="27" fillId="0" borderId="17" xfId="5" applyNumberFormat="1" applyFont="1" applyBorder="1" applyAlignment="1">
      <alignment horizontal="right" vertical="center"/>
    </xf>
    <xf numFmtId="1" fontId="28" fillId="0" borderId="17" xfId="3" applyNumberFormat="1" applyFont="1" applyBorder="1" applyAlignment="1">
      <alignment horizontal="justify" vertical="center"/>
    </xf>
    <xf numFmtId="1" fontId="4" fillId="0" borderId="21" xfId="3" applyNumberFormat="1" applyFont="1" applyBorder="1" applyAlignment="1">
      <alignment horizontal="justify" vertical="top" wrapText="1"/>
    </xf>
    <xf numFmtId="0" fontId="30" fillId="0" borderId="0" xfId="3" applyFont="1" applyAlignment="1">
      <alignment vertical="center"/>
    </xf>
    <xf numFmtId="1" fontId="27" fillId="0" borderId="24" xfId="3" applyNumberFormat="1" applyFont="1" applyBorder="1" applyAlignment="1">
      <alignment horizontal="center" vertical="center"/>
    </xf>
    <xf numFmtId="4" fontId="27" fillId="0" borderId="24" xfId="4" applyNumberFormat="1" applyFont="1" applyFill="1" applyBorder="1" applyAlignment="1">
      <alignment horizontal="center" vertical="center"/>
    </xf>
    <xf numFmtId="1" fontId="27" fillId="0" borderId="24" xfId="4" applyNumberFormat="1" applyFont="1" applyFill="1" applyBorder="1" applyAlignment="1">
      <alignment horizontal="center" vertical="center"/>
    </xf>
    <xf numFmtId="49" fontId="27" fillId="0" borderId="24" xfId="4" applyNumberFormat="1" applyFont="1" applyFill="1" applyBorder="1" applyAlignment="1">
      <alignment horizontal="center" vertical="center"/>
    </xf>
    <xf numFmtId="4" fontId="27" fillId="0" borderId="25" xfId="4" applyNumberFormat="1" applyFont="1" applyFill="1" applyBorder="1" applyAlignment="1">
      <alignment horizontal="center" vertical="center"/>
    </xf>
    <xf numFmtId="1" fontId="28" fillId="0" borderId="24" xfId="3" applyNumberFormat="1" applyFont="1" applyBorder="1" applyAlignment="1">
      <alignment horizontal="justify" vertical="justify" wrapText="1"/>
    </xf>
    <xf numFmtId="4" fontId="27" fillId="0" borderId="24" xfId="3" applyNumberFormat="1" applyFont="1" applyBorder="1" applyAlignment="1">
      <alignment horizontal="right" vertical="center"/>
    </xf>
    <xf numFmtId="4" fontId="9" fillId="2" borderId="0" xfId="3" applyNumberFormat="1" applyFont="1" applyFill="1" applyAlignment="1">
      <alignment horizontal="justify" wrapText="1"/>
    </xf>
    <xf numFmtId="4" fontId="8" fillId="2" borderId="0" xfId="3" applyNumberFormat="1" applyFont="1" applyFill="1"/>
    <xf numFmtId="166" fontId="8" fillId="2" borderId="0" xfId="3" applyNumberFormat="1" applyFont="1" applyFill="1"/>
    <xf numFmtId="164" fontId="8" fillId="2" borderId="0" xfId="2" applyNumberFormat="1" applyFont="1" applyFill="1" applyAlignment="1"/>
    <xf numFmtId="0" fontId="32" fillId="2" borderId="0" xfId="3" applyFont="1" applyFill="1" applyAlignment="1">
      <alignment horizontal="center"/>
    </xf>
    <xf numFmtId="1" fontId="32" fillId="2" borderId="0" xfId="3" applyNumberFormat="1" applyFont="1" applyFill="1" applyAlignment="1">
      <alignment horizontal="center"/>
    </xf>
    <xf numFmtId="0" fontId="33" fillId="2" borderId="0" xfId="3" applyFont="1" applyFill="1" applyAlignment="1">
      <alignment horizontal="justify" wrapText="1"/>
    </xf>
    <xf numFmtId="0" fontId="32" fillId="2" borderId="0" xfId="3" applyFont="1" applyFill="1"/>
    <xf numFmtId="164" fontId="32" fillId="2" borderId="0" xfId="3" applyNumberFormat="1" applyFont="1" applyFill="1"/>
    <xf numFmtId="49" fontId="10" fillId="0" borderId="16" xfId="3" applyNumberFormat="1" applyFont="1" applyBorder="1" applyAlignment="1">
      <alignment horizontal="center" vertical="center"/>
    </xf>
    <xf numFmtId="4" fontId="12" fillId="0" borderId="0" xfId="3" applyNumberFormat="1" applyFont="1"/>
    <xf numFmtId="0" fontId="20" fillId="0" borderId="0" xfId="3" applyFont="1"/>
    <xf numFmtId="165" fontId="22" fillId="0" borderId="0" xfId="3" applyNumberFormat="1" applyFont="1" applyAlignment="1">
      <alignment horizontal="right" vertical="center" wrapText="1" readingOrder="1"/>
    </xf>
    <xf numFmtId="7" fontId="12" fillId="0" borderId="0" xfId="3" applyNumberFormat="1" applyFont="1"/>
    <xf numFmtId="0" fontId="1" fillId="0" borderId="0" xfId="3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horizontal="right" vertical="center"/>
    </xf>
    <xf numFmtId="0" fontId="13" fillId="0" borderId="0" xfId="3" applyFont="1" applyAlignment="1">
      <alignment horizontal="right" vertical="center"/>
    </xf>
    <xf numFmtId="0" fontId="20" fillId="0" borderId="0" xfId="3" applyFont="1" applyAlignment="1">
      <alignment horizontal="right" vertical="center" wrapText="1"/>
    </xf>
    <xf numFmtId="0" fontId="9" fillId="0" borderId="0" xfId="3" applyFont="1" applyAlignment="1">
      <alignment horizontal="center" vertical="center" wrapText="1"/>
    </xf>
    <xf numFmtId="0" fontId="21" fillId="0" borderId="0" xfId="3" applyFont="1" applyAlignment="1">
      <alignment horizontal="center" vertical="center" wrapText="1"/>
    </xf>
    <xf numFmtId="4" fontId="9" fillId="0" borderId="0" xfId="3" applyNumberFormat="1" applyFont="1" applyAlignment="1">
      <alignment horizontal="center" vertical="center" wrapText="1"/>
    </xf>
    <xf numFmtId="10" fontId="10" fillId="0" borderId="0" xfId="2" applyNumberFormat="1" applyFont="1" applyFill="1" applyBorder="1" applyAlignment="1"/>
    <xf numFmtId="0" fontId="19" fillId="0" borderId="0" xfId="3" applyFont="1"/>
    <xf numFmtId="0" fontId="10" fillId="0" borderId="0" xfId="3" applyFont="1"/>
    <xf numFmtId="4" fontId="25" fillId="0" borderId="0" xfId="3" applyNumberFormat="1" applyFont="1"/>
    <xf numFmtId="0" fontId="5" fillId="0" borderId="0" xfId="3" applyFont="1"/>
    <xf numFmtId="4" fontId="29" fillId="0" borderId="0" xfId="3" applyNumberFormat="1" applyFont="1"/>
    <xf numFmtId="7" fontId="20" fillId="0" borderId="0" xfId="3" applyNumberFormat="1" applyFont="1"/>
    <xf numFmtId="4" fontId="12" fillId="0" borderId="0" xfId="3" applyNumberFormat="1" applyFont="1" applyAlignment="1">
      <alignment wrapText="1"/>
    </xf>
    <xf numFmtId="0" fontId="20" fillId="0" borderId="0" xfId="3" applyFont="1" applyAlignment="1">
      <alignment wrapText="1"/>
    </xf>
    <xf numFmtId="4" fontId="29" fillId="0" borderId="0" xfId="3" applyNumberFormat="1" applyFont="1" applyAlignment="1">
      <alignment wrapText="1"/>
    </xf>
    <xf numFmtId="0" fontId="5" fillId="0" borderId="0" xfId="3" applyFont="1" applyAlignment="1">
      <alignment wrapText="1"/>
    </xf>
    <xf numFmtId="4" fontId="12" fillId="0" borderId="0" xfId="3" applyNumberFormat="1" applyFont="1" applyAlignment="1">
      <alignment vertical="top"/>
    </xf>
    <xf numFmtId="0" fontId="20" fillId="0" borderId="0" xfId="3" applyFont="1" applyAlignment="1">
      <alignment vertical="top"/>
    </xf>
    <xf numFmtId="4" fontId="29" fillId="0" borderId="0" xfId="3" applyNumberFormat="1" applyFont="1" applyAlignment="1">
      <alignment vertical="center"/>
    </xf>
    <xf numFmtId="0" fontId="1" fillId="0" borderId="0" xfId="3"/>
    <xf numFmtId="0" fontId="18" fillId="2" borderId="0" xfId="3" applyFont="1" applyFill="1" applyAlignment="1">
      <alignment horizontal="right" vertical="center" wrapText="1"/>
    </xf>
    <xf numFmtId="4" fontId="19" fillId="2" borderId="0" xfId="3" applyNumberFormat="1" applyFont="1" applyFill="1" applyAlignment="1">
      <alignment horizontal="right" vertical="center" wrapText="1"/>
    </xf>
    <xf numFmtId="4" fontId="19" fillId="2" borderId="0" xfId="2" applyNumberFormat="1" applyFont="1" applyFill="1" applyBorder="1" applyAlignment="1">
      <alignment horizontal="right" vertical="center" wrapText="1"/>
    </xf>
    <xf numFmtId="164" fontId="19" fillId="2" borderId="0" xfId="2" applyNumberFormat="1" applyFont="1" applyFill="1" applyBorder="1" applyAlignment="1">
      <alignment horizontal="right" vertical="center" wrapText="1"/>
    </xf>
    <xf numFmtId="0" fontId="18" fillId="3" borderId="13" xfId="3" applyFont="1" applyFill="1" applyBorder="1" applyAlignment="1">
      <alignment horizontal="center" vertical="center" wrapText="1"/>
    </xf>
    <xf numFmtId="164" fontId="16" fillId="4" borderId="32" xfId="2" applyNumberFormat="1" applyFont="1" applyFill="1" applyBorder="1" applyAlignment="1">
      <alignment horizontal="center" vertical="center"/>
    </xf>
    <xf numFmtId="164" fontId="10" fillId="5" borderId="13" xfId="2" applyNumberFormat="1" applyFont="1" applyFill="1" applyBorder="1" applyAlignment="1">
      <alignment horizontal="center" vertical="center"/>
    </xf>
    <xf numFmtId="164" fontId="10" fillId="0" borderId="33" xfId="2" applyNumberFormat="1" applyFont="1" applyFill="1" applyBorder="1" applyAlignment="1">
      <alignment horizontal="center" vertical="center"/>
    </xf>
    <xf numFmtId="1" fontId="10" fillId="0" borderId="18" xfId="3" applyNumberFormat="1" applyFont="1" applyBorder="1" applyAlignment="1">
      <alignment horizontal="center" vertical="center"/>
    </xf>
    <xf numFmtId="164" fontId="10" fillId="0" borderId="17" xfId="2" applyNumberFormat="1" applyFont="1" applyFill="1" applyBorder="1" applyAlignment="1">
      <alignment horizontal="center" vertical="center"/>
    </xf>
    <xf numFmtId="164" fontId="10" fillId="0" borderId="15" xfId="2" applyNumberFormat="1" applyFont="1" applyFill="1" applyBorder="1" applyAlignment="1">
      <alignment horizontal="center" vertical="center"/>
    </xf>
    <xf numFmtId="1" fontId="23" fillId="0" borderId="18" xfId="3" applyNumberFormat="1" applyFont="1" applyBorder="1" applyAlignment="1">
      <alignment horizontal="center" vertical="center"/>
    </xf>
    <xf numFmtId="164" fontId="23" fillId="0" borderId="17" xfId="2" applyNumberFormat="1" applyFont="1" applyFill="1" applyBorder="1" applyAlignment="1">
      <alignment horizontal="center" vertical="center"/>
    </xf>
    <xf numFmtId="1" fontId="27" fillId="0" borderId="18" xfId="3" applyNumberFormat="1" applyFont="1" applyBorder="1" applyAlignment="1">
      <alignment horizontal="center" vertical="center"/>
    </xf>
    <xf numFmtId="164" fontId="27" fillId="0" borderId="17" xfId="2" applyNumberFormat="1" applyFont="1" applyFill="1" applyBorder="1" applyAlignment="1">
      <alignment horizontal="center" vertical="center"/>
    </xf>
    <xf numFmtId="1" fontId="27" fillId="0" borderId="20" xfId="3" applyNumberFormat="1" applyFont="1" applyBorder="1" applyAlignment="1">
      <alignment horizontal="center" vertical="center"/>
    </xf>
    <xf numFmtId="164" fontId="27" fillId="0" borderId="19" xfId="2" applyNumberFormat="1" applyFont="1" applyFill="1" applyBorder="1" applyAlignment="1">
      <alignment horizontal="center" vertical="center"/>
    </xf>
    <xf numFmtId="164" fontId="10" fillId="0" borderId="21" xfId="2" applyNumberFormat="1" applyFont="1" applyFill="1" applyBorder="1" applyAlignment="1">
      <alignment horizontal="center" vertical="center"/>
    </xf>
    <xf numFmtId="164" fontId="10" fillId="0" borderId="30" xfId="2" applyNumberFormat="1" applyFont="1" applyFill="1" applyBorder="1" applyAlignment="1">
      <alignment horizontal="center" vertical="center"/>
    </xf>
    <xf numFmtId="1" fontId="10" fillId="0" borderId="18" xfId="3" applyNumberFormat="1" applyFont="1" applyBorder="1" applyAlignment="1">
      <alignment horizontal="center" vertical="center" wrapText="1"/>
    </xf>
    <xf numFmtId="164" fontId="10" fillId="0" borderId="17" xfId="2" applyNumberFormat="1" applyFont="1" applyFill="1" applyBorder="1" applyAlignment="1">
      <alignment horizontal="center" vertical="center" wrapText="1"/>
    </xf>
    <xf numFmtId="164" fontId="10" fillId="0" borderId="15" xfId="2" applyNumberFormat="1" applyFont="1" applyFill="1" applyBorder="1" applyAlignment="1">
      <alignment horizontal="center" vertical="center" wrapText="1"/>
    </xf>
    <xf numFmtId="1" fontId="27" fillId="0" borderId="18" xfId="3" applyNumberFormat="1" applyFont="1" applyBorder="1" applyAlignment="1">
      <alignment horizontal="center" vertical="center" wrapText="1"/>
    </xf>
    <xf numFmtId="164" fontId="27" fillId="0" borderId="17" xfId="2" applyNumberFormat="1" applyFont="1" applyFill="1" applyBorder="1" applyAlignment="1">
      <alignment horizontal="center" vertical="center" wrapText="1"/>
    </xf>
    <xf numFmtId="1" fontId="27" fillId="0" borderId="16" xfId="3" applyNumberFormat="1" applyFont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top"/>
    </xf>
    <xf numFmtId="164" fontId="8" fillId="0" borderId="17" xfId="2" applyNumberFormat="1" applyFont="1" applyFill="1" applyBorder="1" applyAlignment="1">
      <alignment horizontal="center" vertical="center"/>
    </xf>
    <xf numFmtId="164" fontId="10" fillId="0" borderId="21" xfId="2" applyNumberFormat="1" applyFont="1" applyFill="1" applyBorder="1" applyAlignment="1">
      <alignment horizontal="center" vertical="top"/>
    </xf>
    <xf numFmtId="1" fontId="27" fillId="0" borderId="18" xfId="5" applyNumberFormat="1" applyFont="1" applyBorder="1" applyAlignment="1">
      <alignment horizontal="center" vertical="center"/>
    </xf>
    <xf numFmtId="164" fontId="10" fillId="0" borderId="30" xfId="2" applyNumberFormat="1" applyFont="1" applyFill="1" applyBorder="1" applyAlignment="1">
      <alignment horizontal="center" vertical="top"/>
    </xf>
    <xf numFmtId="1" fontId="27" fillId="0" borderId="25" xfId="3" applyNumberFormat="1" applyFont="1" applyBorder="1" applyAlignment="1">
      <alignment horizontal="center" vertical="center"/>
    </xf>
    <xf numFmtId="164" fontId="27" fillId="0" borderId="24" xfId="2" applyNumberFormat="1" applyFont="1" applyFill="1" applyBorder="1" applyAlignment="1">
      <alignment horizontal="center" vertical="center"/>
    </xf>
    <xf numFmtId="4" fontId="8" fillId="0" borderId="15" xfId="3" applyNumberFormat="1" applyFont="1" applyBorder="1" applyAlignment="1">
      <alignment horizontal="right" vertical="center"/>
    </xf>
    <xf numFmtId="164" fontId="8" fillId="0" borderId="15" xfId="2" applyNumberFormat="1" applyFont="1" applyFill="1" applyBorder="1" applyAlignment="1">
      <alignment horizontal="center" vertical="center"/>
    </xf>
    <xf numFmtId="4" fontId="31" fillId="5" borderId="13" xfId="3" applyNumberFormat="1" applyFont="1" applyFill="1" applyBorder="1" applyAlignment="1">
      <alignment horizontal="right" vertical="center"/>
    </xf>
    <xf numFmtId="0" fontId="3" fillId="2" borderId="0" xfId="3" applyFont="1" applyFill="1" applyAlignment="1">
      <alignment vertical="center"/>
    </xf>
    <xf numFmtId="0" fontId="3" fillId="2" borderId="0" xfId="3" applyFont="1" applyFill="1" applyAlignment="1">
      <alignment horizontal="left"/>
    </xf>
    <xf numFmtId="164" fontId="18" fillId="3" borderId="30" xfId="2" applyNumberFormat="1" applyFont="1" applyFill="1" applyBorder="1" applyAlignment="1">
      <alignment horizontal="center" vertical="center" wrapText="1"/>
    </xf>
    <xf numFmtId="164" fontId="18" fillId="3" borderId="9" xfId="2" applyNumberFormat="1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0" fontId="11" fillId="2" borderId="0" xfId="3" applyFont="1" applyFill="1" applyAlignment="1">
      <alignment horizontal="center" vertical="center"/>
    </xf>
    <xf numFmtId="0" fontId="11" fillId="2" borderId="0" xfId="3" applyFont="1" applyFill="1" applyAlignment="1">
      <alignment horizontal="justify" vertical="center"/>
    </xf>
    <xf numFmtId="0" fontId="11" fillId="2" borderId="4" xfId="3" applyFont="1" applyFill="1" applyBorder="1" applyAlignment="1">
      <alignment horizontal="center" vertical="center"/>
    </xf>
    <xf numFmtId="0" fontId="16" fillId="2" borderId="3" xfId="3" applyFont="1" applyFill="1" applyBorder="1" applyAlignment="1">
      <alignment horizontal="right" wrapText="1"/>
    </xf>
    <xf numFmtId="0" fontId="17" fillId="2" borderId="0" xfId="3" applyFont="1" applyFill="1" applyAlignment="1">
      <alignment horizontal="right" wrapText="1"/>
    </xf>
    <xf numFmtId="0" fontId="18" fillId="3" borderId="26" xfId="3" applyFont="1" applyFill="1" applyBorder="1" applyAlignment="1">
      <alignment horizontal="center" vertical="center" wrapText="1"/>
    </xf>
    <xf numFmtId="0" fontId="18" fillId="3" borderId="27" xfId="3" applyFont="1" applyFill="1" applyBorder="1" applyAlignment="1">
      <alignment horizontal="center" vertical="center" wrapText="1"/>
    </xf>
    <xf numFmtId="0" fontId="18" fillId="3" borderId="28" xfId="3" applyFont="1" applyFill="1" applyBorder="1" applyAlignment="1">
      <alignment horizontal="center" vertical="center" wrapText="1"/>
    </xf>
    <xf numFmtId="0" fontId="18" fillId="3" borderId="29" xfId="3" applyFont="1" applyFill="1" applyBorder="1" applyAlignment="1">
      <alignment horizontal="center" vertical="center" wrapText="1"/>
    </xf>
    <xf numFmtId="0" fontId="18" fillId="3" borderId="8" xfId="3" applyFont="1" applyFill="1" applyBorder="1" applyAlignment="1">
      <alignment horizontal="center" vertical="center" wrapText="1"/>
    </xf>
    <xf numFmtId="4" fontId="18" fillId="3" borderId="30" xfId="3" applyNumberFormat="1" applyFont="1" applyFill="1" applyBorder="1" applyAlignment="1">
      <alignment horizontal="center" vertical="center" wrapText="1"/>
    </xf>
    <xf numFmtId="4" fontId="18" fillId="3" borderId="9" xfId="3" applyNumberFormat="1" applyFont="1" applyFill="1" applyBorder="1" applyAlignment="1">
      <alignment horizontal="center" vertical="center" wrapText="1"/>
    </xf>
    <xf numFmtId="4" fontId="18" fillId="3" borderId="23" xfId="3" applyNumberFormat="1" applyFont="1" applyFill="1" applyBorder="1" applyAlignment="1">
      <alignment horizontal="center" vertical="center" wrapText="1"/>
    </xf>
    <xf numFmtId="4" fontId="18" fillId="3" borderId="31" xfId="3" applyNumberFormat="1" applyFont="1" applyFill="1" applyBorder="1" applyAlignment="1">
      <alignment horizontal="center" vertical="center" wrapText="1"/>
    </xf>
  </cellXfs>
  <cellStyles count="7">
    <cellStyle name="Millares_CONS-ENE-MODIF" xfId="4"/>
    <cellStyle name="Millares_CONS-ENE-MODIF 2" xfId="6"/>
    <cellStyle name="Moneda" xfId="1" builtinId="4"/>
    <cellStyle name="Normal" xfId="0" builtinId="0"/>
    <cellStyle name="Normal 2" xfId="3"/>
    <cellStyle name="Normal 2 2" xfId="5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5</xdr:col>
      <xdr:colOff>10163</xdr:colOff>
      <xdr:row>4</xdr:row>
      <xdr:rowOff>173397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C76BEBEB-9220-577B-014A-B2E23F426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2900"/>
          <a:ext cx="2962913" cy="487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57"/>
  <sheetViews>
    <sheetView showGridLines="0" tabSelected="1" topLeftCell="A3" zoomScale="130" zoomScaleNormal="130" workbookViewId="0">
      <pane ySplit="11" topLeftCell="A16" activePane="bottomLeft" state="frozen"/>
      <selection activeCell="A3" sqref="A3"/>
      <selection pane="bottomLeft" activeCell="L63" sqref="L63"/>
    </sheetView>
  </sheetViews>
  <sheetFormatPr baseColWidth="10" defaultColWidth="8" defaultRowHeight="12.75" x14ac:dyDescent="0.2"/>
  <cols>
    <col min="1" max="1" width="8.625" style="33" customWidth="1"/>
    <col min="2" max="2" width="8.25" style="33" customWidth="1"/>
    <col min="3" max="3" width="8.625" style="33" customWidth="1"/>
    <col min="4" max="4" width="7.125" style="33" customWidth="1"/>
    <col min="5" max="5" width="6.125" style="33" customWidth="1"/>
    <col min="6" max="6" width="8.375" style="33" customWidth="1"/>
    <col min="7" max="7" width="5" style="33" customWidth="1"/>
    <col min="8" max="8" width="4.625" style="35" customWidth="1"/>
    <col min="9" max="9" width="6.125" style="36" customWidth="1"/>
    <col min="10" max="10" width="6.25" style="33" customWidth="1"/>
    <col min="11" max="11" width="22.375" style="28" customWidth="1"/>
    <col min="12" max="12" width="16.25" style="205" customWidth="1"/>
    <col min="13" max="13" width="13.75" style="205" customWidth="1"/>
    <col min="14" max="14" width="12.875" style="205" customWidth="1"/>
    <col min="15" max="15" width="12.125" style="205" customWidth="1"/>
    <col min="16" max="16" width="13.375" style="205" customWidth="1"/>
    <col min="17" max="17" width="15.875" style="205" customWidth="1"/>
    <col min="18" max="18" width="15.25" style="205" customWidth="1"/>
    <col min="19" max="19" width="16.375" style="205" bestFit="1" customWidth="1"/>
    <col min="20" max="20" width="16.75" style="205" customWidth="1"/>
    <col min="21" max="21" width="16.875" style="205" customWidth="1"/>
    <col min="22" max="22" width="16.75" style="205" customWidth="1"/>
    <col min="23" max="23" width="16.25" style="205" customWidth="1"/>
    <col min="24" max="24" width="10.75" style="207" bestFit="1" customWidth="1"/>
    <col min="25" max="25" width="14.5" style="240" customWidth="1"/>
    <col min="26" max="26" width="13.375" style="230" bestFit="1" customWidth="1"/>
    <col min="27" max="27" width="11.625" style="240" bestFit="1" customWidth="1"/>
    <col min="28" max="28" width="8" style="240"/>
    <col min="29" max="29" width="11.625" style="240" bestFit="1" customWidth="1"/>
    <col min="30" max="72" width="8" style="240"/>
    <col min="73" max="16384" width="8" style="24"/>
  </cols>
  <sheetData>
    <row r="1" spans="1:96" s="9" customFormat="1" ht="13.5" thickTop="1" x14ac:dyDescent="0.2">
      <c r="A1" s="1"/>
      <c r="B1" s="2"/>
      <c r="C1" s="3"/>
      <c r="D1" s="2"/>
      <c r="E1" s="3"/>
      <c r="F1" s="3"/>
      <c r="G1" s="3"/>
      <c r="H1" s="4"/>
      <c r="I1" s="5"/>
      <c r="J1" s="2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8"/>
      <c r="Y1" s="218"/>
      <c r="Z1" s="219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</row>
    <row r="2" spans="1:96" s="9" customFormat="1" x14ac:dyDescent="0.2">
      <c r="A2" s="10"/>
      <c r="B2" s="11"/>
      <c r="C2" s="12"/>
      <c r="D2" s="11"/>
      <c r="E2" s="12"/>
      <c r="F2" s="13"/>
      <c r="G2" s="13"/>
      <c r="H2" s="14"/>
      <c r="I2" s="15"/>
      <c r="J2" s="11"/>
      <c r="K2" s="16"/>
      <c r="L2" s="17"/>
      <c r="M2" s="17"/>
      <c r="N2" s="17"/>
      <c r="O2" s="17"/>
      <c r="P2" s="17"/>
      <c r="Q2" s="17"/>
      <c r="R2" s="17"/>
      <c r="S2" s="17"/>
      <c r="T2" s="18"/>
      <c r="U2" s="17"/>
      <c r="V2" s="17"/>
      <c r="W2" s="17"/>
      <c r="X2" s="19"/>
      <c r="Y2" s="218"/>
      <c r="Z2" s="219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</row>
    <row r="3" spans="1:96" s="9" customFormat="1" x14ac:dyDescent="0.2">
      <c r="A3" s="10"/>
      <c r="B3" s="11"/>
      <c r="C3" s="12"/>
      <c r="D3" s="11"/>
      <c r="E3" s="12"/>
      <c r="F3" s="12"/>
      <c r="G3" s="12"/>
      <c r="H3" s="14"/>
      <c r="I3" s="15"/>
      <c r="J3" s="11"/>
      <c r="K3" s="16"/>
      <c r="S3" s="20"/>
      <c r="T3" s="17"/>
      <c r="W3" s="11"/>
      <c r="X3" s="21"/>
      <c r="Y3" s="218"/>
      <c r="Z3" s="219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</row>
    <row r="4" spans="1:96" s="9" customFormat="1" x14ac:dyDescent="0.2">
      <c r="A4" s="22"/>
      <c r="B4" s="23"/>
      <c r="C4" s="24"/>
      <c r="D4" s="25"/>
      <c r="E4" s="23"/>
      <c r="F4" s="12"/>
      <c r="G4" s="12"/>
      <c r="H4" s="26"/>
      <c r="I4" s="27"/>
      <c r="J4" s="23"/>
      <c r="K4" s="28"/>
      <c r="Q4" s="18"/>
      <c r="S4" s="29"/>
      <c r="T4" s="29"/>
      <c r="W4" s="30"/>
      <c r="X4" s="31"/>
      <c r="Y4" s="218"/>
      <c r="Z4" s="219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</row>
    <row r="5" spans="1:96" s="9" customFormat="1" ht="15" x14ac:dyDescent="0.25">
      <c r="A5" s="280" t="s">
        <v>0</v>
      </c>
      <c r="B5" s="281"/>
      <c r="C5" s="281"/>
      <c r="D5" s="281"/>
      <c r="E5" s="281"/>
      <c r="F5" s="281"/>
      <c r="G5" s="281"/>
      <c r="H5" s="281"/>
      <c r="I5" s="281"/>
      <c r="J5" s="281"/>
      <c r="K5" s="282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3"/>
      <c r="Y5" s="218"/>
      <c r="Z5" s="219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  <c r="BG5" s="218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8"/>
      <c r="BT5" s="218"/>
    </row>
    <row r="6" spans="1:96" s="9" customFormat="1" x14ac:dyDescent="0.2">
      <c r="A6" s="32"/>
      <c r="B6" s="33"/>
      <c r="C6" s="34"/>
      <c r="D6" s="25"/>
      <c r="E6" s="33"/>
      <c r="F6" s="33"/>
      <c r="G6" s="33"/>
      <c r="H6" s="35"/>
      <c r="I6" s="36"/>
      <c r="J6" s="34"/>
      <c r="K6" s="37"/>
      <c r="M6" s="38"/>
      <c r="N6" s="39"/>
      <c r="O6" s="40"/>
      <c r="Q6" s="41"/>
      <c r="U6" s="42"/>
      <c r="W6" s="42"/>
      <c r="X6" s="43"/>
      <c r="Y6" s="218"/>
      <c r="Z6" s="219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18"/>
      <c r="AY6" s="218"/>
      <c r="AZ6" s="218"/>
      <c r="BA6" s="218"/>
      <c r="BB6" s="218"/>
      <c r="BC6" s="218"/>
      <c r="BD6" s="218"/>
      <c r="BE6" s="218"/>
      <c r="BF6" s="218"/>
      <c r="BG6" s="218"/>
      <c r="BH6" s="218"/>
      <c r="BI6" s="218"/>
      <c r="BJ6" s="218"/>
      <c r="BK6" s="218"/>
      <c r="BL6" s="218"/>
      <c r="BM6" s="218"/>
      <c r="BN6" s="218"/>
      <c r="BO6" s="218"/>
      <c r="BP6" s="218"/>
      <c r="BQ6" s="218"/>
      <c r="BR6" s="218"/>
      <c r="BS6" s="218"/>
      <c r="BT6" s="218"/>
    </row>
    <row r="7" spans="1:96" s="9" customFormat="1" x14ac:dyDescent="0.2">
      <c r="A7" s="44"/>
      <c r="B7" s="53" t="s">
        <v>217</v>
      </c>
      <c r="C7" s="276"/>
      <c r="D7" s="277">
        <v>4301</v>
      </c>
      <c r="E7" s="45"/>
      <c r="F7" s="45"/>
      <c r="G7" s="45"/>
      <c r="H7" s="46"/>
      <c r="I7" s="47"/>
      <c r="J7" s="48"/>
      <c r="K7" s="49"/>
      <c r="M7" s="38"/>
      <c r="Q7" s="50"/>
      <c r="W7" s="42"/>
      <c r="X7" s="43"/>
      <c r="Y7" s="218"/>
      <c r="Z7" s="219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8"/>
      <c r="BA7" s="218"/>
      <c r="BB7" s="218"/>
      <c r="BC7" s="218"/>
      <c r="BD7" s="218"/>
      <c r="BE7" s="218"/>
      <c r="BF7" s="218"/>
      <c r="BG7" s="218"/>
      <c r="BH7" s="218"/>
      <c r="BI7" s="218"/>
      <c r="BJ7" s="218"/>
      <c r="BK7" s="218"/>
      <c r="BL7" s="218"/>
      <c r="BM7" s="218"/>
      <c r="BN7" s="218"/>
      <c r="BO7" s="218"/>
      <c r="BP7" s="218"/>
      <c r="BQ7" s="218"/>
      <c r="BR7" s="218"/>
      <c r="BS7" s="218"/>
      <c r="BT7" s="218"/>
    </row>
    <row r="8" spans="1:96" s="9" customFormat="1" x14ac:dyDescent="0.2">
      <c r="A8" s="44"/>
      <c r="B8" s="53" t="s">
        <v>1</v>
      </c>
      <c r="C8" s="276"/>
      <c r="D8" s="277">
        <v>430101</v>
      </c>
      <c r="E8" s="45"/>
      <c r="F8" s="45"/>
      <c r="G8" s="45"/>
      <c r="H8" s="46"/>
      <c r="I8" s="47"/>
      <c r="J8" s="48"/>
      <c r="K8" s="37"/>
      <c r="L8" s="38"/>
      <c r="P8" s="38"/>
      <c r="Q8" s="51"/>
      <c r="S8" s="38"/>
      <c r="T8" s="38"/>
      <c r="W8" s="42"/>
      <c r="X8" s="43"/>
      <c r="Y8" s="218"/>
      <c r="Z8" s="219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218"/>
      <c r="BS8" s="218"/>
      <c r="BT8" s="218"/>
    </row>
    <row r="9" spans="1:96" s="59" customFormat="1" ht="11.25" x14ac:dyDescent="0.2">
      <c r="A9" s="52"/>
      <c r="B9" s="53" t="s">
        <v>2</v>
      </c>
      <c r="C9" s="54"/>
      <c r="D9" s="55">
        <v>2022</v>
      </c>
      <c r="E9" s="56"/>
      <c r="F9" s="56"/>
      <c r="G9" s="56"/>
      <c r="H9" s="57"/>
      <c r="I9" s="58"/>
      <c r="K9" s="60"/>
      <c r="L9" s="61"/>
      <c r="M9" s="61"/>
      <c r="P9" s="61"/>
      <c r="Q9" s="61"/>
      <c r="S9" s="62"/>
      <c r="T9" s="61"/>
      <c r="U9" s="61"/>
      <c r="V9" s="61"/>
      <c r="W9" s="61"/>
      <c r="X9" s="63"/>
      <c r="Y9" s="220"/>
      <c r="Z9" s="221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</row>
    <row r="10" spans="1:96" s="9" customFormat="1" x14ac:dyDescent="0.15">
      <c r="A10" s="44"/>
      <c r="B10" s="53" t="s">
        <v>3</v>
      </c>
      <c r="C10" s="276"/>
      <c r="D10" s="53" t="s">
        <v>4</v>
      </c>
      <c r="E10" s="45"/>
      <c r="F10" s="45"/>
      <c r="G10" s="45"/>
      <c r="H10" s="46"/>
      <c r="I10" s="47"/>
      <c r="J10" s="48"/>
      <c r="K10" s="49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5"/>
      <c r="Y10" s="218"/>
      <c r="Z10" s="219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</row>
    <row r="11" spans="1:96" s="67" customFormat="1" x14ac:dyDescent="0.2">
      <c r="A11" s="284"/>
      <c r="B11" s="285"/>
      <c r="C11" s="285"/>
      <c r="D11" s="285"/>
      <c r="E11" s="285"/>
      <c r="F11" s="285"/>
      <c r="G11" s="285"/>
      <c r="H11" s="285"/>
      <c r="I11" s="285"/>
      <c r="J11" s="285"/>
      <c r="K11" s="241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3"/>
      <c r="W11" s="242"/>
      <c r="X11" s="244"/>
      <c r="Z11" s="222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</row>
    <row r="12" spans="1:96" s="68" customFormat="1" ht="24" customHeight="1" thickBot="1" x14ac:dyDescent="0.3">
      <c r="A12" s="286" t="s">
        <v>5</v>
      </c>
      <c r="B12" s="287"/>
      <c r="C12" s="287"/>
      <c r="D12" s="287"/>
      <c r="E12" s="287"/>
      <c r="F12" s="287"/>
      <c r="G12" s="287"/>
      <c r="H12" s="287"/>
      <c r="I12" s="287"/>
      <c r="J12" s="288"/>
      <c r="K12" s="289" t="s">
        <v>6</v>
      </c>
      <c r="L12" s="291" t="s">
        <v>7</v>
      </c>
      <c r="M12" s="293" t="s">
        <v>8</v>
      </c>
      <c r="N12" s="294"/>
      <c r="O12" s="291" t="s">
        <v>9</v>
      </c>
      <c r="P12" s="291" t="s">
        <v>10</v>
      </c>
      <c r="Q12" s="291" t="s">
        <v>11</v>
      </c>
      <c r="R12" s="291" t="s">
        <v>12</v>
      </c>
      <c r="S12" s="291" t="s">
        <v>13</v>
      </c>
      <c r="T12" s="291" t="s">
        <v>14</v>
      </c>
      <c r="U12" s="291" t="s">
        <v>15</v>
      </c>
      <c r="V12" s="291" t="s">
        <v>16</v>
      </c>
      <c r="W12" s="291" t="s">
        <v>17</v>
      </c>
      <c r="X12" s="278" t="s">
        <v>18</v>
      </c>
      <c r="Y12" s="223"/>
      <c r="Z12" s="224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</row>
    <row r="13" spans="1:96" s="68" customFormat="1" ht="35.25" customHeight="1" thickTop="1" thickBot="1" x14ac:dyDescent="0.3">
      <c r="A13" s="245" t="s">
        <v>19</v>
      </c>
      <c r="B13" s="69" t="s">
        <v>20</v>
      </c>
      <c r="C13" s="69" t="s">
        <v>21</v>
      </c>
      <c r="D13" s="69" t="s">
        <v>22</v>
      </c>
      <c r="E13" s="69" t="s">
        <v>23</v>
      </c>
      <c r="F13" s="69" t="s">
        <v>24</v>
      </c>
      <c r="G13" s="69" t="s">
        <v>25</v>
      </c>
      <c r="H13" s="70" t="s">
        <v>26</v>
      </c>
      <c r="I13" s="71" t="s">
        <v>27</v>
      </c>
      <c r="J13" s="72" t="s">
        <v>28</v>
      </c>
      <c r="K13" s="290"/>
      <c r="L13" s="292"/>
      <c r="M13" s="73" t="s">
        <v>29</v>
      </c>
      <c r="N13" s="73" t="s">
        <v>30</v>
      </c>
      <c r="O13" s="292"/>
      <c r="P13" s="292"/>
      <c r="Q13" s="292"/>
      <c r="R13" s="292"/>
      <c r="S13" s="292"/>
      <c r="T13" s="292"/>
      <c r="U13" s="292"/>
      <c r="V13" s="292"/>
      <c r="W13" s="292"/>
      <c r="X13" s="279"/>
      <c r="Y13" s="225"/>
      <c r="Z13" s="224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</row>
    <row r="14" spans="1:96" s="79" customFormat="1" ht="14.45" customHeight="1" thickTop="1" thickBot="1" x14ac:dyDescent="0.2">
      <c r="A14" s="76" t="s">
        <v>31</v>
      </c>
      <c r="B14" s="74"/>
      <c r="C14" s="74"/>
      <c r="D14" s="74"/>
      <c r="E14" s="74"/>
      <c r="F14" s="74"/>
      <c r="G14" s="74"/>
      <c r="H14" s="74"/>
      <c r="I14" s="75"/>
      <c r="J14" s="76"/>
      <c r="K14" s="77" t="s">
        <v>32</v>
      </c>
      <c r="L14" s="78">
        <f>L15+L76+L79</f>
        <v>881977086762</v>
      </c>
      <c r="M14" s="78">
        <f t="shared" ref="M14:W14" si="0">M15+M76+M79</f>
        <v>95310329684</v>
      </c>
      <c r="N14" s="78">
        <f t="shared" si="0"/>
        <v>95310329684</v>
      </c>
      <c r="O14" s="78">
        <f t="shared" si="0"/>
        <v>0</v>
      </c>
      <c r="P14" s="78">
        <f t="shared" si="0"/>
        <v>16251000000</v>
      </c>
      <c r="Q14" s="78">
        <f t="shared" si="0"/>
        <v>898228086762</v>
      </c>
      <c r="R14" s="78">
        <f t="shared" si="0"/>
        <v>0</v>
      </c>
      <c r="S14" s="78">
        <f>S15+S76+S79</f>
        <v>850398913025.72986</v>
      </c>
      <c r="T14" s="78">
        <f t="shared" si="0"/>
        <v>821909150253.46997</v>
      </c>
      <c r="U14" s="78">
        <f t="shared" si="0"/>
        <v>492246934453.81006</v>
      </c>
      <c r="V14" s="78">
        <f t="shared" si="0"/>
        <v>492113925337.83002</v>
      </c>
      <c r="W14" s="78">
        <f t="shared" si="0"/>
        <v>492113925337.83002</v>
      </c>
      <c r="X14" s="246">
        <f>T14/Q14</f>
        <v>0.91503390103993487</v>
      </c>
      <c r="Y14" s="226"/>
      <c r="Z14" s="227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  <c r="AV14" s="228"/>
      <c r="AW14" s="228"/>
      <c r="AX14" s="228"/>
      <c r="AY14" s="228"/>
      <c r="AZ14" s="228"/>
      <c r="BA14" s="228"/>
      <c r="BB14" s="228"/>
      <c r="BC14" s="228"/>
      <c r="BD14" s="228"/>
      <c r="BE14" s="228"/>
      <c r="BF14" s="228"/>
      <c r="BG14" s="228"/>
      <c r="BH14" s="228"/>
      <c r="BI14" s="228"/>
      <c r="BJ14" s="228"/>
      <c r="BK14" s="228"/>
      <c r="BL14" s="228"/>
      <c r="BM14" s="228"/>
      <c r="BN14" s="228"/>
      <c r="BO14" s="228"/>
      <c r="BP14" s="228"/>
      <c r="BQ14" s="228"/>
      <c r="BR14" s="228"/>
      <c r="BS14" s="228"/>
      <c r="BT14" s="228"/>
    </row>
    <row r="15" spans="1:96" s="85" customFormat="1" ht="14.25" thickTop="1" thickBot="1" x14ac:dyDescent="0.25">
      <c r="A15" s="82" t="s">
        <v>33</v>
      </c>
      <c r="B15" s="80"/>
      <c r="C15" s="80"/>
      <c r="D15" s="80"/>
      <c r="E15" s="80"/>
      <c r="F15" s="80"/>
      <c r="G15" s="80"/>
      <c r="H15" s="80"/>
      <c r="I15" s="81"/>
      <c r="J15" s="82"/>
      <c r="K15" s="83" t="s">
        <v>34</v>
      </c>
      <c r="L15" s="84">
        <f>L16+L37+L54+L64</f>
        <v>51585845707</v>
      </c>
      <c r="M15" s="84">
        <f t="shared" ref="M15:W15" si="1">M16+M37+M54+M64</f>
        <v>1334834555</v>
      </c>
      <c r="N15" s="84">
        <f t="shared" si="1"/>
        <v>1334834555</v>
      </c>
      <c r="O15" s="84">
        <f t="shared" si="1"/>
        <v>0</v>
      </c>
      <c r="P15" s="84">
        <f t="shared" si="1"/>
        <v>1251000000</v>
      </c>
      <c r="Q15" s="84">
        <f>Q16+Q37+Q54+Q64</f>
        <v>52836845707</v>
      </c>
      <c r="R15" s="84">
        <f t="shared" si="1"/>
        <v>0</v>
      </c>
      <c r="S15" s="84">
        <f t="shared" si="1"/>
        <v>51294317553.239998</v>
      </c>
      <c r="T15" s="84">
        <f t="shared" si="1"/>
        <v>46200115493.729996</v>
      </c>
      <c r="U15" s="84">
        <f t="shared" si="1"/>
        <v>44422801589.650002</v>
      </c>
      <c r="V15" s="84">
        <f t="shared" si="1"/>
        <v>44416801589.650002</v>
      </c>
      <c r="W15" s="84">
        <f t="shared" si="1"/>
        <v>44416801589.650002</v>
      </c>
      <c r="X15" s="247">
        <f t="shared" ref="X15:X81" si="2">T15/Q15</f>
        <v>0.87439200572128872</v>
      </c>
      <c r="Y15" s="214"/>
      <c r="Z15" s="215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</row>
    <row r="16" spans="1:96" s="91" customFormat="1" ht="13.5" thickTop="1" x14ac:dyDescent="0.2">
      <c r="A16" s="88" t="s">
        <v>33</v>
      </c>
      <c r="B16" s="86" t="s">
        <v>35</v>
      </c>
      <c r="C16" s="86"/>
      <c r="D16" s="86"/>
      <c r="E16" s="86"/>
      <c r="F16" s="86"/>
      <c r="G16" s="86"/>
      <c r="H16" s="86"/>
      <c r="I16" s="87"/>
      <c r="J16" s="88"/>
      <c r="K16" s="89" t="s">
        <v>36</v>
      </c>
      <c r="L16" s="90">
        <f>SUM(L17)</f>
        <v>19410113996</v>
      </c>
      <c r="M16" s="90">
        <f t="shared" ref="M16:W16" si="3">SUM(M17)</f>
        <v>347934555</v>
      </c>
      <c r="N16" s="90">
        <f t="shared" si="3"/>
        <v>347934555</v>
      </c>
      <c r="O16" s="90">
        <f t="shared" si="3"/>
        <v>0</v>
      </c>
      <c r="P16" s="90">
        <f t="shared" si="3"/>
        <v>1251000000</v>
      </c>
      <c r="Q16" s="90">
        <f t="shared" si="3"/>
        <v>20661113996</v>
      </c>
      <c r="R16" s="90">
        <f>SUM(R17)</f>
        <v>0</v>
      </c>
      <c r="S16" s="90">
        <f t="shared" si="3"/>
        <v>20661113996</v>
      </c>
      <c r="T16" s="90">
        <f t="shared" si="3"/>
        <v>16672432519</v>
      </c>
      <c r="U16" s="90">
        <f t="shared" si="3"/>
        <v>16671221273</v>
      </c>
      <c r="V16" s="90">
        <f t="shared" si="3"/>
        <v>16671221273</v>
      </c>
      <c r="W16" s="90">
        <f t="shared" si="3"/>
        <v>16671221273</v>
      </c>
      <c r="X16" s="248">
        <f t="shared" si="2"/>
        <v>0.8069474144631209</v>
      </c>
      <c r="Y16" s="18"/>
      <c r="Z16" s="216"/>
      <c r="AA16" s="217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</row>
    <row r="17" spans="1:96" s="91" customFormat="1" ht="15" customHeight="1" x14ac:dyDescent="0.2">
      <c r="A17" s="249" t="s">
        <v>33</v>
      </c>
      <c r="B17" s="92" t="s">
        <v>35</v>
      </c>
      <c r="C17" s="92" t="s">
        <v>35</v>
      </c>
      <c r="D17" s="92"/>
      <c r="E17" s="93"/>
      <c r="F17" s="93"/>
      <c r="G17" s="93"/>
      <c r="H17" s="94"/>
      <c r="I17" s="95"/>
      <c r="J17" s="96"/>
      <c r="K17" s="97" t="s">
        <v>37</v>
      </c>
      <c r="L17" s="98">
        <f>L18+L20+L30</f>
        <v>19410113996</v>
      </c>
      <c r="M17" s="98">
        <f t="shared" ref="M17:W17" si="4">M18+M20+M30</f>
        <v>347934555</v>
      </c>
      <c r="N17" s="98">
        <f t="shared" si="4"/>
        <v>347934555</v>
      </c>
      <c r="O17" s="98">
        <f t="shared" si="4"/>
        <v>0</v>
      </c>
      <c r="P17" s="98">
        <f t="shared" si="4"/>
        <v>1251000000</v>
      </c>
      <c r="Q17" s="98">
        <f t="shared" si="4"/>
        <v>20661113996</v>
      </c>
      <c r="R17" s="98">
        <f>R18+R20+R30</f>
        <v>0</v>
      </c>
      <c r="S17" s="98">
        <f t="shared" si="4"/>
        <v>20661113996</v>
      </c>
      <c r="T17" s="98">
        <f>T18+T20+T30</f>
        <v>16672432519</v>
      </c>
      <c r="U17" s="98">
        <f t="shared" si="4"/>
        <v>16671221273</v>
      </c>
      <c r="V17" s="98">
        <f t="shared" si="4"/>
        <v>16671221273</v>
      </c>
      <c r="W17" s="98">
        <f t="shared" si="4"/>
        <v>16671221273</v>
      </c>
      <c r="X17" s="250">
        <f t="shared" si="2"/>
        <v>0.8069474144631209</v>
      </c>
      <c r="Y17" s="214"/>
      <c r="Z17" s="21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</row>
    <row r="18" spans="1:96" s="91" customFormat="1" x14ac:dyDescent="0.2">
      <c r="A18" s="249" t="s">
        <v>33</v>
      </c>
      <c r="B18" s="92" t="s">
        <v>35</v>
      </c>
      <c r="C18" s="92" t="s">
        <v>35</v>
      </c>
      <c r="D18" s="92" t="s">
        <v>35</v>
      </c>
      <c r="E18" s="93"/>
      <c r="F18" s="93"/>
      <c r="G18" s="93"/>
      <c r="H18" s="94"/>
      <c r="I18" s="95"/>
      <c r="J18" s="96"/>
      <c r="K18" s="107" t="s">
        <v>38</v>
      </c>
      <c r="L18" s="98">
        <f>L19</f>
        <v>13157991777</v>
      </c>
      <c r="M18" s="98">
        <v>182200000</v>
      </c>
      <c r="N18" s="98">
        <f t="shared" ref="N18:W18" si="5">N19</f>
        <v>0</v>
      </c>
      <c r="O18" s="98">
        <f t="shared" si="5"/>
        <v>0</v>
      </c>
      <c r="P18" s="98">
        <v>658000000</v>
      </c>
      <c r="Q18" s="98">
        <f t="shared" si="5"/>
        <v>13633791777</v>
      </c>
      <c r="R18" s="98">
        <f>R19</f>
        <v>0</v>
      </c>
      <c r="S18" s="98">
        <f t="shared" si="5"/>
        <v>13633791777</v>
      </c>
      <c r="T18" s="98">
        <f t="shared" si="5"/>
        <v>10793777099</v>
      </c>
      <c r="U18" s="98">
        <f t="shared" si="5"/>
        <v>10792565853</v>
      </c>
      <c r="V18" s="98">
        <f t="shared" si="5"/>
        <v>10792565853</v>
      </c>
      <c r="W18" s="98">
        <f t="shared" si="5"/>
        <v>10792565853</v>
      </c>
      <c r="X18" s="251">
        <f t="shared" si="2"/>
        <v>0.79169296961164815</v>
      </c>
      <c r="Y18" s="214"/>
      <c r="Z18" s="215"/>
    </row>
    <row r="19" spans="1:96" s="106" customFormat="1" x14ac:dyDescent="0.2">
      <c r="A19" s="252" t="s">
        <v>33</v>
      </c>
      <c r="B19" s="99" t="s">
        <v>35</v>
      </c>
      <c r="C19" s="99" t="s">
        <v>35</v>
      </c>
      <c r="D19" s="99" t="s">
        <v>35</v>
      </c>
      <c r="E19" s="100" t="s">
        <v>39</v>
      </c>
      <c r="F19" s="100"/>
      <c r="G19" s="100"/>
      <c r="H19" s="101">
        <v>10</v>
      </c>
      <c r="I19" s="102" t="s">
        <v>40</v>
      </c>
      <c r="J19" s="103" t="s">
        <v>41</v>
      </c>
      <c r="K19" s="104" t="s">
        <v>42</v>
      </c>
      <c r="L19" s="105">
        <v>13157991777</v>
      </c>
      <c r="M19" s="105"/>
      <c r="N19" s="105"/>
      <c r="O19" s="105"/>
      <c r="P19" s="105"/>
      <c r="Q19" s="105">
        <v>13633791777</v>
      </c>
      <c r="R19" s="105"/>
      <c r="S19" s="105">
        <v>13633791777</v>
      </c>
      <c r="T19" s="105">
        <v>10793777099</v>
      </c>
      <c r="U19" s="105">
        <v>10792565853</v>
      </c>
      <c r="V19" s="105">
        <v>10792565853</v>
      </c>
      <c r="W19" s="105">
        <v>10792565853</v>
      </c>
      <c r="X19" s="253">
        <f>T19/Q19</f>
        <v>0.79169296961164815</v>
      </c>
      <c r="Y19" s="229"/>
      <c r="Z19" s="230"/>
    </row>
    <row r="20" spans="1:96" s="91" customFormat="1" ht="16.5" x14ac:dyDescent="0.2">
      <c r="A20" s="249" t="s">
        <v>33</v>
      </c>
      <c r="B20" s="92" t="s">
        <v>35</v>
      </c>
      <c r="C20" s="92" t="s">
        <v>35</v>
      </c>
      <c r="D20" s="92" t="s">
        <v>43</v>
      </c>
      <c r="E20" s="93"/>
      <c r="F20" s="93"/>
      <c r="G20" s="93"/>
      <c r="H20" s="94"/>
      <c r="I20" s="95"/>
      <c r="J20" s="96"/>
      <c r="K20" s="107" t="s">
        <v>44</v>
      </c>
      <c r="L20" s="98">
        <f>SUM(L21:L29)</f>
        <v>4598389258</v>
      </c>
      <c r="M20" s="98">
        <f t="shared" ref="M20:O20" si="6">SUM(M21:M29)</f>
        <v>0</v>
      </c>
      <c r="N20" s="98">
        <f t="shared" si="6"/>
        <v>0</v>
      </c>
      <c r="O20" s="98">
        <f t="shared" si="6"/>
        <v>0</v>
      </c>
      <c r="P20" s="98">
        <f>SUM(P21:P29)</f>
        <v>253000000</v>
      </c>
      <c r="Q20" s="98">
        <f t="shared" ref="Q20:W20" si="7">SUM(Q21:Q29)</f>
        <v>4851389258</v>
      </c>
      <c r="R20" s="98">
        <f>SUM(R21:R29)</f>
        <v>0</v>
      </c>
      <c r="S20" s="98">
        <f t="shared" si="7"/>
        <v>4851389258</v>
      </c>
      <c r="T20" s="98">
        <f t="shared" si="7"/>
        <v>4125916917</v>
      </c>
      <c r="U20" s="98">
        <f t="shared" si="7"/>
        <v>4125916917</v>
      </c>
      <c r="V20" s="98">
        <f t="shared" si="7"/>
        <v>4125916917</v>
      </c>
      <c r="W20" s="98">
        <f t="shared" si="7"/>
        <v>4125916917</v>
      </c>
      <c r="X20" s="251">
        <f t="shared" si="2"/>
        <v>0.85046090873790692</v>
      </c>
      <c r="Y20" s="214"/>
      <c r="Z20" s="21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</row>
    <row r="21" spans="1:96" s="116" customFormat="1" x14ac:dyDescent="0.2">
      <c r="A21" s="254" t="s">
        <v>33</v>
      </c>
      <c r="B21" s="108" t="s">
        <v>35</v>
      </c>
      <c r="C21" s="108" t="s">
        <v>35</v>
      </c>
      <c r="D21" s="108" t="s">
        <v>43</v>
      </c>
      <c r="E21" s="109" t="s">
        <v>39</v>
      </c>
      <c r="F21" s="109"/>
      <c r="G21" s="109"/>
      <c r="H21" s="110">
        <v>10</v>
      </c>
      <c r="I21" s="111" t="s">
        <v>40</v>
      </c>
      <c r="J21" s="112" t="s">
        <v>41</v>
      </c>
      <c r="K21" s="113" t="s">
        <v>45</v>
      </c>
      <c r="L21" s="114">
        <v>1298841233</v>
      </c>
      <c r="M21" s="114"/>
      <c r="N21" s="114"/>
      <c r="O21" s="114"/>
      <c r="P21" s="114">
        <v>13600000</v>
      </c>
      <c r="Q21" s="114">
        <v>1312441233</v>
      </c>
      <c r="R21" s="114"/>
      <c r="S21" s="114">
        <v>1312441233</v>
      </c>
      <c r="T21" s="114">
        <v>1232685449</v>
      </c>
      <c r="U21" s="114">
        <v>1232685449</v>
      </c>
      <c r="V21" s="114">
        <v>1232685449</v>
      </c>
      <c r="W21" s="114">
        <v>1232685449</v>
      </c>
      <c r="X21" s="253">
        <f t="shared" si="2"/>
        <v>0.93923096745620149</v>
      </c>
      <c r="Y21" s="231"/>
      <c r="Z21" s="230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</row>
    <row r="22" spans="1:96" s="116" customFormat="1" x14ac:dyDescent="0.2">
      <c r="A22" s="254" t="s">
        <v>33</v>
      </c>
      <c r="B22" s="108" t="s">
        <v>35</v>
      </c>
      <c r="C22" s="108" t="s">
        <v>35</v>
      </c>
      <c r="D22" s="108" t="s">
        <v>43</v>
      </c>
      <c r="E22" s="109" t="s">
        <v>46</v>
      </c>
      <c r="F22" s="109"/>
      <c r="G22" s="109"/>
      <c r="H22" s="110">
        <v>10</v>
      </c>
      <c r="I22" s="111" t="s">
        <v>40</v>
      </c>
      <c r="J22" s="112" t="s">
        <v>41</v>
      </c>
      <c r="K22" s="113" t="s">
        <v>47</v>
      </c>
      <c r="L22" s="114">
        <v>1064167151</v>
      </c>
      <c r="M22" s="114"/>
      <c r="N22" s="114"/>
      <c r="O22" s="114"/>
      <c r="P22" s="114"/>
      <c r="Q22" s="114">
        <v>1064167151</v>
      </c>
      <c r="R22" s="114"/>
      <c r="S22" s="114">
        <v>1064167151</v>
      </c>
      <c r="T22" s="114">
        <v>874174306</v>
      </c>
      <c r="U22" s="114">
        <v>874174306</v>
      </c>
      <c r="V22" s="114">
        <v>874174306</v>
      </c>
      <c r="W22" s="114">
        <v>874174306</v>
      </c>
      <c r="X22" s="253">
        <f t="shared" si="2"/>
        <v>0.82146334359084161</v>
      </c>
      <c r="Y22" s="231"/>
      <c r="Z22" s="230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5"/>
    </row>
    <row r="23" spans="1:96" s="116" customFormat="1" x14ac:dyDescent="0.2">
      <c r="A23" s="254" t="s">
        <v>33</v>
      </c>
      <c r="B23" s="108" t="s">
        <v>35</v>
      </c>
      <c r="C23" s="108" t="s">
        <v>35</v>
      </c>
      <c r="D23" s="108" t="s">
        <v>43</v>
      </c>
      <c r="E23" s="109" t="s">
        <v>48</v>
      </c>
      <c r="F23" s="109"/>
      <c r="G23" s="109"/>
      <c r="H23" s="110">
        <v>10</v>
      </c>
      <c r="I23" s="111" t="s">
        <v>40</v>
      </c>
      <c r="J23" s="112" t="s">
        <v>41</v>
      </c>
      <c r="K23" s="113" t="s">
        <v>49</v>
      </c>
      <c r="L23" s="114">
        <v>1033367652</v>
      </c>
      <c r="M23" s="114"/>
      <c r="N23" s="114"/>
      <c r="O23" s="114"/>
      <c r="P23" s="114">
        <v>70000000</v>
      </c>
      <c r="Q23" s="114">
        <v>1103367652</v>
      </c>
      <c r="R23" s="114"/>
      <c r="S23" s="114">
        <v>1103367652</v>
      </c>
      <c r="T23" s="114">
        <v>927987362</v>
      </c>
      <c r="U23" s="114">
        <v>927987362</v>
      </c>
      <c r="V23" s="114">
        <v>927987362</v>
      </c>
      <c r="W23" s="114">
        <v>927987362</v>
      </c>
      <c r="X23" s="253">
        <f t="shared" si="2"/>
        <v>0.84104999844603023</v>
      </c>
      <c r="Y23" s="231"/>
      <c r="Z23" s="230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</row>
    <row r="24" spans="1:96" s="116" customFormat="1" x14ac:dyDescent="0.2">
      <c r="A24" s="254" t="s">
        <v>33</v>
      </c>
      <c r="B24" s="108" t="s">
        <v>35</v>
      </c>
      <c r="C24" s="108" t="s">
        <v>35</v>
      </c>
      <c r="D24" s="108" t="s">
        <v>43</v>
      </c>
      <c r="E24" s="109" t="s">
        <v>50</v>
      </c>
      <c r="F24" s="109"/>
      <c r="G24" s="109"/>
      <c r="H24" s="110">
        <v>10</v>
      </c>
      <c r="I24" s="111" t="s">
        <v>40</v>
      </c>
      <c r="J24" s="112" t="s">
        <v>41</v>
      </c>
      <c r="K24" s="113" t="s">
        <v>51</v>
      </c>
      <c r="L24" s="114">
        <v>511456205</v>
      </c>
      <c r="M24" s="114"/>
      <c r="N24" s="114"/>
      <c r="O24" s="114"/>
      <c r="P24" s="114">
        <v>64200000</v>
      </c>
      <c r="Q24" s="114">
        <v>575656205</v>
      </c>
      <c r="R24" s="114"/>
      <c r="S24" s="114">
        <v>575656205</v>
      </c>
      <c r="T24" s="114">
        <v>454044600</v>
      </c>
      <c r="U24" s="114">
        <v>454044600</v>
      </c>
      <c r="V24" s="114">
        <v>454044600</v>
      </c>
      <c r="W24" s="114">
        <v>454044600</v>
      </c>
      <c r="X24" s="253">
        <f t="shared" si="2"/>
        <v>0.78874264892185086</v>
      </c>
      <c r="Y24" s="231"/>
      <c r="Z24" s="230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</row>
    <row r="25" spans="1:96" s="116" customFormat="1" ht="16.5" x14ac:dyDescent="0.2">
      <c r="A25" s="254" t="s">
        <v>33</v>
      </c>
      <c r="B25" s="108" t="s">
        <v>35</v>
      </c>
      <c r="C25" s="108" t="s">
        <v>35</v>
      </c>
      <c r="D25" s="108" t="s">
        <v>43</v>
      </c>
      <c r="E25" s="109" t="s">
        <v>52</v>
      </c>
      <c r="F25" s="109"/>
      <c r="G25" s="109"/>
      <c r="H25" s="110">
        <v>10</v>
      </c>
      <c r="I25" s="111" t="s">
        <v>40</v>
      </c>
      <c r="J25" s="112" t="s">
        <v>41</v>
      </c>
      <c r="K25" s="113" t="s">
        <v>53</v>
      </c>
      <c r="L25" s="114">
        <v>71653507</v>
      </c>
      <c r="M25" s="114"/>
      <c r="N25" s="114"/>
      <c r="O25" s="114"/>
      <c r="P25" s="114">
        <v>4000000</v>
      </c>
      <c r="Q25" s="114">
        <v>75653507</v>
      </c>
      <c r="R25" s="114"/>
      <c r="S25" s="114">
        <v>75653507</v>
      </c>
      <c r="T25" s="114">
        <v>69205500</v>
      </c>
      <c r="U25" s="114">
        <v>69205500</v>
      </c>
      <c r="V25" s="114">
        <v>69205500</v>
      </c>
      <c r="W25" s="114">
        <v>69205500</v>
      </c>
      <c r="X25" s="253">
        <f t="shared" si="2"/>
        <v>0.91476922543722927</v>
      </c>
      <c r="Y25" s="231"/>
      <c r="Z25" s="230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</row>
    <row r="26" spans="1:96" s="116" customFormat="1" x14ac:dyDescent="0.2">
      <c r="A26" s="254" t="s">
        <v>33</v>
      </c>
      <c r="B26" s="108" t="s">
        <v>35</v>
      </c>
      <c r="C26" s="108" t="s">
        <v>35</v>
      </c>
      <c r="D26" s="108" t="s">
        <v>43</v>
      </c>
      <c r="E26" s="109" t="s">
        <v>54</v>
      </c>
      <c r="F26" s="109"/>
      <c r="G26" s="109"/>
      <c r="H26" s="110">
        <v>10</v>
      </c>
      <c r="I26" s="111" t="s">
        <v>40</v>
      </c>
      <c r="J26" s="112" t="s">
        <v>41</v>
      </c>
      <c r="K26" s="113" t="s">
        <v>55</v>
      </c>
      <c r="L26" s="114">
        <v>381642155</v>
      </c>
      <c r="M26" s="114"/>
      <c r="N26" s="114"/>
      <c r="O26" s="114"/>
      <c r="P26" s="114">
        <v>50100000</v>
      </c>
      <c r="Q26" s="114">
        <v>431742155</v>
      </c>
      <c r="R26" s="114"/>
      <c r="S26" s="114">
        <v>431742155</v>
      </c>
      <c r="T26" s="114">
        <v>340557700</v>
      </c>
      <c r="U26" s="114">
        <v>340557700</v>
      </c>
      <c r="V26" s="114">
        <v>340557700</v>
      </c>
      <c r="W26" s="114">
        <v>340557700</v>
      </c>
      <c r="X26" s="253">
        <f t="shared" si="2"/>
        <v>0.7887988144220015</v>
      </c>
      <c r="Y26" s="231"/>
      <c r="Z26" s="230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</row>
    <row r="27" spans="1:96" s="116" customFormat="1" x14ac:dyDescent="0.2">
      <c r="A27" s="254" t="s">
        <v>33</v>
      </c>
      <c r="B27" s="108" t="s">
        <v>35</v>
      </c>
      <c r="C27" s="108" t="s">
        <v>35</v>
      </c>
      <c r="D27" s="108" t="s">
        <v>43</v>
      </c>
      <c r="E27" s="109" t="s">
        <v>56</v>
      </c>
      <c r="F27" s="109"/>
      <c r="G27" s="109"/>
      <c r="H27" s="110">
        <v>10</v>
      </c>
      <c r="I27" s="111" t="s">
        <v>40</v>
      </c>
      <c r="J27" s="112" t="s">
        <v>41</v>
      </c>
      <c r="K27" s="113" t="s">
        <v>57</v>
      </c>
      <c r="L27" s="114">
        <v>58179702</v>
      </c>
      <c r="M27" s="114"/>
      <c r="N27" s="114"/>
      <c r="O27" s="114"/>
      <c r="P27" s="114">
        <v>14000000</v>
      </c>
      <c r="Q27" s="114">
        <v>72179702</v>
      </c>
      <c r="R27" s="114"/>
      <c r="S27" s="114">
        <v>72179702</v>
      </c>
      <c r="T27" s="114">
        <v>56833000</v>
      </c>
      <c r="U27" s="114">
        <v>56833000</v>
      </c>
      <c r="V27" s="114">
        <v>56833000</v>
      </c>
      <c r="W27" s="114">
        <v>56833000</v>
      </c>
      <c r="X27" s="253">
        <f t="shared" si="2"/>
        <v>0.78738202604383156</v>
      </c>
      <c r="Y27" s="231"/>
      <c r="Z27" s="230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</row>
    <row r="28" spans="1:96" s="116" customFormat="1" x14ac:dyDescent="0.2">
      <c r="A28" s="254" t="s">
        <v>33</v>
      </c>
      <c r="B28" s="108" t="s">
        <v>35</v>
      </c>
      <c r="C28" s="108" t="s">
        <v>35</v>
      </c>
      <c r="D28" s="108" t="s">
        <v>43</v>
      </c>
      <c r="E28" s="109" t="s">
        <v>58</v>
      </c>
      <c r="F28" s="109"/>
      <c r="G28" s="109"/>
      <c r="H28" s="110">
        <v>10</v>
      </c>
      <c r="I28" s="111" t="s">
        <v>40</v>
      </c>
      <c r="J28" s="112" t="s">
        <v>41</v>
      </c>
      <c r="K28" s="113" t="s">
        <v>59</v>
      </c>
      <c r="L28" s="114">
        <v>58179702</v>
      </c>
      <c r="M28" s="114"/>
      <c r="N28" s="114"/>
      <c r="O28" s="114"/>
      <c r="P28" s="114">
        <v>14000000</v>
      </c>
      <c r="Q28" s="114">
        <v>72179702</v>
      </c>
      <c r="R28" s="114"/>
      <c r="S28" s="114">
        <v>72179702</v>
      </c>
      <c r="T28" s="114">
        <v>56833000</v>
      </c>
      <c r="U28" s="114">
        <v>56833000</v>
      </c>
      <c r="V28" s="114">
        <v>56833000</v>
      </c>
      <c r="W28" s="114">
        <v>56833000</v>
      </c>
      <c r="X28" s="253">
        <f t="shared" si="2"/>
        <v>0.78738202604383156</v>
      </c>
      <c r="Y28" s="231"/>
      <c r="Z28" s="230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</row>
    <row r="29" spans="1:96" s="116" customFormat="1" ht="16.5" x14ac:dyDescent="0.2">
      <c r="A29" s="254" t="s">
        <v>33</v>
      </c>
      <c r="B29" s="108" t="s">
        <v>35</v>
      </c>
      <c r="C29" s="108" t="s">
        <v>35</v>
      </c>
      <c r="D29" s="108" t="s">
        <v>43</v>
      </c>
      <c r="E29" s="109" t="s">
        <v>60</v>
      </c>
      <c r="F29" s="109"/>
      <c r="G29" s="109"/>
      <c r="H29" s="110">
        <v>10</v>
      </c>
      <c r="I29" s="111" t="s">
        <v>40</v>
      </c>
      <c r="J29" s="112" t="s">
        <v>41</v>
      </c>
      <c r="K29" s="113" t="s">
        <v>61</v>
      </c>
      <c r="L29" s="114">
        <v>120901951</v>
      </c>
      <c r="M29" s="114"/>
      <c r="N29" s="114"/>
      <c r="O29" s="114"/>
      <c r="P29" s="114">
        <v>23100000</v>
      </c>
      <c r="Q29" s="114">
        <v>144001951</v>
      </c>
      <c r="R29" s="114"/>
      <c r="S29" s="114">
        <v>144001951</v>
      </c>
      <c r="T29" s="114">
        <v>113596000</v>
      </c>
      <c r="U29" s="114">
        <v>113596000</v>
      </c>
      <c r="V29" s="114">
        <v>113596000</v>
      </c>
      <c r="W29" s="114">
        <v>113596000</v>
      </c>
      <c r="X29" s="253">
        <f t="shared" si="2"/>
        <v>0.78885042328350119</v>
      </c>
      <c r="Y29" s="231"/>
      <c r="Z29" s="230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</row>
    <row r="30" spans="1:96" s="91" customFormat="1" ht="25.15" customHeight="1" x14ac:dyDescent="0.2">
      <c r="A30" s="249" t="s">
        <v>33</v>
      </c>
      <c r="B30" s="92" t="s">
        <v>35</v>
      </c>
      <c r="C30" s="92" t="s">
        <v>35</v>
      </c>
      <c r="D30" s="92" t="s">
        <v>62</v>
      </c>
      <c r="E30" s="93"/>
      <c r="F30" s="93"/>
      <c r="G30" s="93"/>
      <c r="H30" s="94"/>
      <c r="I30" s="95"/>
      <c r="J30" s="96"/>
      <c r="K30" s="107" t="s">
        <v>63</v>
      </c>
      <c r="L30" s="98">
        <f>SUM(L31:L36)</f>
        <v>1653732961</v>
      </c>
      <c r="M30" s="98">
        <f t="shared" ref="M30:W30" si="8">SUM(M31:M36)</f>
        <v>165734555</v>
      </c>
      <c r="N30" s="98">
        <f t="shared" si="8"/>
        <v>347934555</v>
      </c>
      <c r="O30" s="98">
        <f t="shared" si="8"/>
        <v>0</v>
      </c>
      <c r="P30" s="98">
        <f t="shared" si="8"/>
        <v>340000000</v>
      </c>
      <c r="Q30" s="98">
        <f t="shared" si="8"/>
        <v>2175932961</v>
      </c>
      <c r="R30" s="98">
        <f>SUM(R31:R36)</f>
        <v>0</v>
      </c>
      <c r="S30" s="98">
        <f>SUM(S31:S36)</f>
        <v>2175932961</v>
      </c>
      <c r="T30" s="98">
        <f t="shared" si="8"/>
        <v>1752738503</v>
      </c>
      <c r="U30" s="98">
        <f t="shared" si="8"/>
        <v>1752738503</v>
      </c>
      <c r="V30" s="98">
        <f t="shared" si="8"/>
        <v>1752738503</v>
      </c>
      <c r="W30" s="98">
        <f t="shared" si="8"/>
        <v>1752738503</v>
      </c>
      <c r="X30" s="251">
        <f t="shared" si="2"/>
        <v>0.80551126087748992</v>
      </c>
      <c r="Y30" s="214"/>
      <c r="Z30" s="21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  <c r="CR30" s="85"/>
    </row>
    <row r="31" spans="1:96" s="116" customFormat="1" ht="16.5" x14ac:dyDescent="0.2">
      <c r="A31" s="254" t="s">
        <v>33</v>
      </c>
      <c r="B31" s="108" t="s">
        <v>35</v>
      </c>
      <c r="C31" s="108" t="s">
        <v>35</v>
      </c>
      <c r="D31" s="108" t="s">
        <v>62</v>
      </c>
      <c r="E31" s="109" t="s">
        <v>39</v>
      </c>
      <c r="F31" s="109"/>
      <c r="G31" s="109"/>
      <c r="H31" s="110">
        <v>10</v>
      </c>
      <c r="I31" s="111" t="s">
        <v>40</v>
      </c>
      <c r="J31" s="112" t="s">
        <v>41</v>
      </c>
      <c r="K31" s="113" t="s">
        <v>64</v>
      </c>
      <c r="L31" s="114">
        <v>779026131</v>
      </c>
      <c r="M31" s="114">
        <f>40734555+50000000+42000000+8000000</f>
        <v>140734555</v>
      </c>
      <c r="N31" s="114">
        <v>4813000</v>
      </c>
      <c r="O31" s="114"/>
      <c r="P31" s="114">
        <v>230350000</v>
      </c>
      <c r="Q31" s="114">
        <v>923454576</v>
      </c>
      <c r="R31" s="114"/>
      <c r="S31" s="114">
        <v>923454576</v>
      </c>
      <c r="T31" s="114">
        <v>697775828</v>
      </c>
      <c r="U31" s="114">
        <v>697775828</v>
      </c>
      <c r="V31" s="114">
        <v>697775828</v>
      </c>
      <c r="W31" s="114">
        <v>697775828</v>
      </c>
      <c r="X31" s="255">
        <f t="shared" si="2"/>
        <v>0.7556146735689574</v>
      </c>
      <c r="Y31" s="231"/>
      <c r="Z31" s="230"/>
      <c r="BU31" s="115"/>
      <c r="BV31" s="115"/>
      <c r="BW31" s="115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  <c r="CO31" s="115"/>
      <c r="CP31" s="115"/>
      <c r="CQ31" s="115"/>
      <c r="CR31" s="115"/>
    </row>
    <row r="32" spans="1:96" s="116" customFormat="1" x14ac:dyDescent="0.2">
      <c r="A32" s="254" t="s">
        <v>33</v>
      </c>
      <c r="B32" s="108" t="s">
        <v>35</v>
      </c>
      <c r="C32" s="108" t="s">
        <v>35</v>
      </c>
      <c r="D32" s="108" t="s">
        <v>62</v>
      </c>
      <c r="E32" s="109" t="s">
        <v>46</v>
      </c>
      <c r="F32" s="109"/>
      <c r="G32" s="109"/>
      <c r="H32" s="110">
        <v>10</v>
      </c>
      <c r="I32" s="111" t="s">
        <v>40</v>
      </c>
      <c r="J32" s="112" t="s">
        <v>41</v>
      </c>
      <c r="K32" s="113" t="s">
        <v>65</v>
      </c>
      <c r="L32" s="114">
        <v>247200000</v>
      </c>
      <c r="M32" s="114"/>
      <c r="N32" s="114">
        <f>25000000+35385007+21500000+13500000+8000000+86628000</f>
        <v>190013007</v>
      </c>
      <c r="O32" s="114"/>
      <c r="P32" s="114">
        <v>6100000</v>
      </c>
      <c r="Q32" s="114">
        <v>421813007</v>
      </c>
      <c r="R32" s="114"/>
      <c r="S32" s="114">
        <v>421813007</v>
      </c>
      <c r="T32" s="114">
        <v>390289772</v>
      </c>
      <c r="U32" s="114">
        <v>390289772</v>
      </c>
      <c r="V32" s="114">
        <v>390289772</v>
      </c>
      <c r="W32" s="114">
        <v>390289772</v>
      </c>
      <c r="X32" s="255">
        <f t="shared" si="2"/>
        <v>0.92526727607524917</v>
      </c>
      <c r="Y32" s="231"/>
      <c r="Z32" s="230"/>
      <c r="BU32" s="115"/>
      <c r="BV32" s="115"/>
      <c r="BW32" s="115"/>
      <c r="BX32" s="115"/>
      <c r="BY32" s="115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  <c r="CO32" s="115"/>
      <c r="CP32" s="115"/>
      <c r="CQ32" s="115"/>
      <c r="CR32" s="115"/>
    </row>
    <row r="33" spans="1:96" s="116" customFormat="1" x14ac:dyDescent="0.2">
      <c r="A33" s="254" t="s">
        <v>33</v>
      </c>
      <c r="B33" s="108" t="s">
        <v>35</v>
      </c>
      <c r="C33" s="108" t="s">
        <v>35</v>
      </c>
      <c r="D33" s="108" t="s">
        <v>62</v>
      </c>
      <c r="E33" s="109" t="s">
        <v>52</v>
      </c>
      <c r="F33" s="109"/>
      <c r="G33" s="109"/>
      <c r="H33" s="110">
        <v>10</v>
      </c>
      <c r="I33" s="111" t="s">
        <v>40</v>
      </c>
      <c r="J33" s="112" t="s">
        <v>41</v>
      </c>
      <c r="K33" s="113" t="s">
        <v>66</v>
      </c>
      <c r="L33" s="114">
        <v>10000000</v>
      </c>
      <c r="M33" s="114"/>
      <c r="N33" s="114"/>
      <c r="O33" s="114"/>
      <c r="P33" s="114"/>
      <c r="Q33" s="114">
        <f t="shared" ref="Q33" si="9">L33-M33+N33-O33+P33</f>
        <v>10000000</v>
      </c>
      <c r="R33" s="114"/>
      <c r="S33" s="114">
        <v>10000000</v>
      </c>
      <c r="T33" s="114">
        <v>6560549</v>
      </c>
      <c r="U33" s="114">
        <v>6560549</v>
      </c>
      <c r="V33" s="114">
        <v>6560549</v>
      </c>
      <c r="W33" s="114">
        <v>6560549</v>
      </c>
      <c r="X33" s="255">
        <f t="shared" si="2"/>
        <v>0.6560549</v>
      </c>
      <c r="Y33" s="231"/>
      <c r="Z33" s="230"/>
      <c r="BU33" s="115"/>
      <c r="BV33" s="115"/>
      <c r="BW33" s="115"/>
      <c r="BX33" s="115"/>
      <c r="BY33" s="115"/>
      <c r="BZ33" s="115"/>
      <c r="CA33" s="115"/>
      <c r="CB33" s="115"/>
      <c r="CC33" s="115"/>
      <c r="CD33" s="115"/>
      <c r="CE33" s="115"/>
      <c r="CF33" s="115"/>
      <c r="CG33" s="115"/>
      <c r="CH33" s="115"/>
      <c r="CI33" s="115"/>
      <c r="CJ33" s="115"/>
      <c r="CK33" s="115"/>
      <c r="CL33" s="115"/>
      <c r="CM33" s="115"/>
      <c r="CN33" s="115"/>
      <c r="CO33" s="115"/>
      <c r="CP33" s="115"/>
      <c r="CQ33" s="115"/>
      <c r="CR33" s="115"/>
    </row>
    <row r="34" spans="1:96" s="116" customFormat="1" x14ac:dyDescent="0.2">
      <c r="A34" s="254" t="s">
        <v>33</v>
      </c>
      <c r="B34" s="108" t="s">
        <v>35</v>
      </c>
      <c r="C34" s="108" t="s">
        <v>35</v>
      </c>
      <c r="D34" s="108" t="s">
        <v>62</v>
      </c>
      <c r="E34" s="109" t="s">
        <v>56</v>
      </c>
      <c r="F34" s="109"/>
      <c r="G34" s="109"/>
      <c r="H34" s="110">
        <v>10</v>
      </c>
      <c r="I34" s="111" t="s">
        <v>40</v>
      </c>
      <c r="J34" s="112" t="s">
        <v>41</v>
      </c>
      <c r="K34" s="113" t="s">
        <v>67</v>
      </c>
      <c r="L34" s="114">
        <v>60000000</v>
      </c>
      <c r="M34" s="114"/>
      <c r="N34" s="114"/>
      <c r="O34" s="114"/>
      <c r="P34" s="114">
        <v>400000</v>
      </c>
      <c r="Q34" s="114">
        <v>60400000</v>
      </c>
      <c r="R34" s="114"/>
      <c r="S34" s="114">
        <v>60400000</v>
      </c>
      <c r="T34" s="114">
        <v>55320672</v>
      </c>
      <c r="U34" s="114">
        <v>55320672</v>
      </c>
      <c r="V34" s="114">
        <v>55320672</v>
      </c>
      <c r="W34" s="114">
        <v>55320672</v>
      </c>
      <c r="X34" s="255">
        <f t="shared" si="2"/>
        <v>0.9159051655629139</v>
      </c>
      <c r="Y34" s="231"/>
      <c r="Z34" s="230"/>
      <c r="BU34" s="115"/>
      <c r="BV34" s="115"/>
      <c r="BW34" s="115"/>
      <c r="BX34" s="115"/>
      <c r="BY34" s="115"/>
      <c r="BZ34" s="115"/>
      <c r="CA34" s="115"/>
      <c r="CB34" s="115"/>
      <c r="CC34" s="115"/>
      <c r="CD34" s="115"/>
      <c r="CE34" s="115"/>
      <c r="CF34" s="115"/>
      <c r="CG34" s="115"/>
      <c r="CH34" s="115"/>
      <c r="CI34" s="115"/>
      <c r="CJ34" s="115"/>
      <c r="CK34" s="115"/>
      <c r="CL34" s="115"/>
      <c r="CM34" s="115"/>
      <c r="CN34" s="115"/>
      <c r="CO34" s="115"/>
      <c r="CP34" s="115"/>
      <c r="CQ34" s="115"/>
      <c r="CR34" s="115"/>
    </row>
    <row r="35" spans="1:96" s="116" customFormat="1" x14ac:dyDescent="0.2">
      <c r="A35" s="254" t="s">
        <v>33</v>
      </c>
      <c r="B35" s="108" t="s">
        <v>35</v>
      </c>
      <c r="C35" s="108" t="s">
        <v>35</v>
      </c>
      <c r="D35" s="108" t="s">
        <v>62</v>
      </c>
      <c r="E35" s="109" t="s">
        <v>68</v>
      </c>
      <c r="F35" s="109"/>
      <c r="G35" s="109"/>
      <c r="H35" s="110">
        <v>10</v>
      </c>
      <c r="I35" s="111" t="s">
        <v>40</v>
      </c>
      <c r="J35" s="112" t="s">
        <v>41</v>
      </c>
      <c r="K35" s="113" t="s">
        <v>69</v>
      </c>
      <c r="L35" s="114">
        <v>234171220</v>
      </c>
      <c r="M35" s="114"/>
      <c r="N35" s="114">
        <f>5349548+28500000+28500000+90759000</f>
        <v>153108548</v>
      </c>
      <c r="O35" s="114"/>
      <c r="P35" s="114">
        <v>1000000</v>
      </c>
      <c r="Q35" s="114">
        <v>359779768</v>
      </c>
      <c r="R35" s="114"/>
      <c r="S35" s="114">
        <v>359779768</v>
      </c>
      <c r="T35" s="114">
        <v>326767312</v>
      </c>
      <c r="U35" s="114">
        <v>326767312</v>
      </c>
      <c r="V35" s="114">
        <v>326767312</v>
      </c>
      <c r="W35" s="114">
        <v>326767312</v>
      </c>
      <c r="X35" s="255">
        <f t="shared" si="2"/>
        <v>0.90824260023426329</v>
      </c>
      <c r="Y35" s="231"/>
      <c r="Z35" s="230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</row>
    <row r="36" spans="1:96" s="116" customFormat="1" x14ac:dyDescent="0.2">
      <c r="A36" s="256" t="s">
        <v>33</v>
      </c>
      <c r="B36" s="117" t="s">
        <v>35</v>
      </c>
      <c r="C36" s="117" t="s">
        <v>35</v>
      </c>
      <c r="D36" s="117" t="s">
        <v>62</v>
      </c>
      <c r="E36" s="118" t="s">
        <v>70</v>
      </c>
      <c r="F36" s="118"/>
      <c r="G36" s="118"/>
      <c r="H36" s="119">
        <v>10</v>
      </c>
      <c r="I36" s="120" t="s">
        <v>40</v>
      </c>
      <c r="J36" s="121" t="s">
        <v>41</v>
      </c>
      <c r="K36" s="122" t="s">
        <v>71</v>
      </c>
      <c r="L36" s="123">
        <v>323335610</v>
      </c>
      <c r="M36" s="123">
        <v>25000000</v>
      </c>
      <c r="N36" s="123"/>
      <c r="O36" s="123"/>
      <c r="P36" s="123">
        <v>102150000</v>
      </c>
      <c r="Q36" s="114">
        <v>400485610</v>
      </c>
      <c r="R36" s="123"/>
      <c r="S36" s="123">
        <v>400485610</v>
      </c>
      <c r="T36" s="123">
        <v>276024370</v>
      </c>
      <c r="U36" s="123">
        <v>276024370</v>
      </c>
      <c r="V36" s="123">
        <v>276024370</v>
      </c>
      <c r="W36" s="123">
        <v>276024370</v>
      </c>
      <c r="X36" s="257">
        <f>T36/Q36</f>
        <v>0.68922418960321696</v>
      </c>
      <c r="Y36" s="231"/>
      <c r="Z36" s="230"/>
      <c r="BU36" s="115"/>
      <c r="BV36" s="115"/>
      <c r="BW36" s="115"/>
      <c r="BX36" s="115"/>
      <c r="BY36" s="115"/>
      <c r="BZ36" s="115"/>
      <c r="CA36" s="115"/>
      <c r="CB36" s="115"/>
      <c r="CC36" s="115"/>
      <c r="CD36" s="115"/>
      <c r="CE36" s="115"/>
      <c r="CF36" s="115"/>
      <c r="CG36" s="115"/>
      <c r="CH36" s="115"/>
      <c r="CI36" s="115"/>
      <c r="CJ36" s="115"/>
      <c r="CK36" s="115"/>
      <c r="CL36" s="115"/>
      <c r="CM36" s="115"/>
      <c r="CN36" s="115"/>
      <c r="CO36" s="115"/>
      <c r="CP36" s="115"/>
      <c r="CQ36" s="115"/>
      <c r="CR36" s="115"/>
    </row>
    <row r="37" spans="1:96" s="91" customFormat="1" ht="19.149999999999999" customHeight="1" x14ac:dyDescent="0.2">
      <c r="A37" s="126" t="s">
        <v>33</v>
      </c>
      <c r="B37" s="124" t="s">
        <v>43</v>
      </c>
      <c r="C37" s="124"/>
      <c r="D37" s="124"/>
      <c r="E37" s="124"/>
      <c r="F37" s="124"/>
      <c r="G37" s="124"/>
      <c r="H37" s="124"/>
      <c r="I37" s="125"/>
      <c r="J37" s="126"/>
      <c r="K37" s="127" t="s">
        <v>72</v>
      </c>
      <c r="L37" s="128">
        <f>L41</f>
        <v>6908353863</v>
      </c>
      <c r="M37" s="128">
        <f t="shared" ref="M37" si="10">M41</f>
        <v>986900000</v>
      </c>
      <c r="N37" s="128">
        <f>N38+N41</f>
        <v>986900000</v>
      </c>
      <c r="O37" s="128">
        <f t="shared" ref="O37:W37" si="11">O38+O41</f>
        <v>0</v>
      </c>
      <c r="P37" s="128">
        <f t="shared" si="11"/>
        <v>0</v>
      </c>
      <c r="Q37" s="128">
        <f t="shared" si="11"/>
        <v>6908353863</v>
      </c>
      <c r="R37" s="128">
        <f t="shared" si="11"/>
        <v>0</v>
      </c>
      <c r="S37" s="128">
        <f t="shared" si="11"/>
        <v>6032799249.2399998</v>
      </c>
      <c r="T37" s="128">
        <f t="shared" si="11"/>
        <v>5395159769.7299995</v>
      </c>
      <c r="U37" s="128">
        <f t="shared" si="11"/>
        <v>3845858250.6499996</v>
      </c>
      <c r="V37" s="128">
        <f t="shared" si="11"/>
        <v>3839858250.6499996</v>
      </c>
      <c r="W37" s="128">
        <f t="shared" si="11"/>
        <v>3839858250.6499996</v>
      </c>
      <c r="X37" s="258">
        <f>T37/Q37</f>
        <v>0.78096169894040635</v>
      </c>
      <c r="Y37" s="214"/>
      <c r="Z37" s="216"/>
      <c r="AA37" s="217"/>
      <c r="AB37" s="18"/>
      <c r="AC37" s="217"/>
      <c r="BU37" s="85"/>
      <c r="BV37" s="85"/>
      <c r="BW37" s="85"/>
      <c r="BX37" s="85"/>
      <c r="BY37" s="85"/>
      <c r="BZ37" s="85"/>
      <c r="CA37" s="85"/>
      <c r="CB37" s="85"/>
      <c r="CC37" s="85"/>
      <c r="CD37" s="85"/>
      <c r="CE37" s="85"/>
      <c r="CF37" s="85"/>
      <c r="CG37" s="85"/>
      <c r="CH37" s="85"/>
      <c r="CI37" s="85"/>
      <c r="CJ37" s="85"/>
      <c r="CK37" s="85"/>
      <c r="CL37" s="85"/>
      <c r="CM37" s="85"/>
      <c r="CN37" s="85"/>
      <c r="CO37" s="85"/>
      <c r="CP37" s="85"/>
      <c r="CQ37" s="85"/>
      <c r="CR37" s="85"/>
    </row>
    <row r="38" spans="1:96" s="91" customFormat="1" ht="19.149999999999999" customHeight="1" x14ac:dyDescent="0.2">
      <c r="A38" s="88" t="s">
        <v>33</v>
      </c>
      <c r="B38" s="87" t="s">
        <v>43</v>
      </c>
      <c r="C38" s="87" t="s">
        <v>35</v>
      </c>
      <c r="D38" s="86"/>
      <c r="E38" s="86"/>
      <c r="F38" s="86"/>
      <c r="G38" s="86"/>
      <c r="H38" s="86"/>
      <c r="I38" s="87"/>
      <c r="J38" s="88"/>
      <c r="K38" s="89" t="s">
        <v>73</v>
      </c>
      <c r="L38" s="90"/>
      <c r="M38" s="90"/>
      <c r="N38" s="90">
        <f>N39</f>
        <v>400000000</v>
      </c>
      <c r="O38" s="90">
        <f t="shared" ref="O38:W39" si="12">O39</f>
        <v>0</v>
      </c>
      <c r="P38" s="90">
        <f t="shared" si="12"/>
        <v>0</v>
      </c>
      <c r="Q38" s="90">
        <f t="shared" si="12"/>
        <v>400000000</v>
      </c>
      <c r="R38" s="90">
        <f t="shared" si="12"/>
        <v>0</v>
      </c>
      <c r="S38" s="90">
        <f t="shared" si="12"/>
        <v>0</v>
      </c>
      <c r="T38" s="90">
        <f t="shared" si="12"/>
        <v>0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251">
        <f>T38/Q38</f>
        <v>0</v>
      </c>
      <c r="Y38" s="214"/>
      <c r="Z38" s="216"/>
      <c r="AA38" s="217"/>
      <c r="AB38" s="18"/>
      <c r="AC38" s="217"/>
    </row>
    <row r="39" spans="1:96" s="91" customFormat="1" ht="19.149999999999999" customHeight="1" x14ac:dyDescent="0.2">
      <c r="A39" s="88" t="s">
        <v>33</v>
      </c>
      <c r="B39" s="87" t="s">
        <v>43</v>
      </c>
      <c r="C39" s="87" t="s">
        <v>35</v>
      </c>
      <c r="D39" s="87" t="s">
        <v>35</v>
      </c>
      <c r="E39" s="87"/>
      <c r="F39" s="87"/>
      <c r="G39" s="87"/>
      <c r="H39" s="87"/>
      <c r="I39" s="87"/>
      <c r="J39" s="213"/>
      <c r="K39" s="89" t="s">
        <v>74</v>
      </c>
      <c r="L39" s="90"/>
      <c r="M39" s="90"/>
      <c r="N39" s="90">
        <f>N40</f>
        <v>400000000</v>
      </c>
      <c r="O39" s="90">
        <f t="shared" si="12"/>
        <v>0</v>
      </c>
      <c r="P39" s="90">
        <f t="shared" si="12"/>
        <v>0</v>
      </c>
      <c r="Q39" s="90">
        <f t="shared" si="12"/>
        <v>400000000</v>
      </c>
      <c r="R39" s="90">
        <f t="shared" si="12"/>
        <v>0</v>
      </c>
      <c r="S39" s="90">
        <f t="shared" si="12"/>
        <v>0</v>
      </c>
      <c r="T39" s="90">
        <f t="shared" si="12"/>
        <v>0</v>
      </c>
      <c r="U39" s="90">
        <f t="shared" si="12"/>
        <v>0</v>
      </c>
      <c r="V39" s="90">
        <f t="shared" si="12"/>
        <v>0</v>
      </c>
      <c r="W39" s="90">
        <f t="shared" si="12"/>
        <v>0</v>
      </c>
      <c r="X39" s="251">
        <f t="shared" ref="X39:X40" si="13">T39/Q39</f>
        <v>0</v>
      </c>
      <c r="Y39" s="214"/>
      <c r="Z39" s="216"/>
      <c r="AA39" s="217"/>
      <c r="AB39" s="18"/>
      <c r="AC39" s="217"/>
    </row>
    <row r="40" spans="1:96" s="91" customFormat="1" ht="19.149999999999999" customHeight="1" x14ac:dyDescent="0.2">
      <c r="A40" s="254" t="s">
        <v>33</v>
      </c>
      <c r="B40" s="108" t="s">
        <v>43</v>
      </c>
      <c r="C40" s="108" t="s">
        <v>35</v>
      </c>
      <c r="D40" s="108" t="s">
        <v>35</v>
      </c>
      <c r="E40" s="109" t="s">
        <v>50</v>
      </c>
      <c r="F40" s="87"/>
      <c r="G40" s="87"/>
      <c r="H40" s="87"/>
      <c r="I40" s="87"/>
      <c r="J40" s="213"/>
      <c r="K40" s="113" t="s">
        <v>75</v>
      </c>
      <c r="L40" s="90"/>
      <c r="M40" s="90"/>
      <c r="N40" s="273">
        <v>400000000</v>
      </c>
      <c r="O40" s="90"/>
      <c r="P40" s="90"/>
      <c r="Q40" s="273">
        <f>L40-M40+N40-O40+P40</f>
        <v>400000000</v>
      </c>
      <c r="R40" s="273">
        <v>0</v>
      </c>
      <c r="S40" s="273">
        <v>0</v>
      </c>
      <c r="T40" s="273">
        <v>0</v>
      </c>
      <c r="U40" s="273">
        <v>0</v>
      </c>
      <c r="V40" s="273">
        <v>0</v>
      </c>
      <c r="W40" s="273">
        <v>0</v>
      </c>
      <c r="X40" s="274">
        <f t="shared" si="13"/>
        <v>0</v>
      </c>
      <c r="Y40" s="214"/>
      <c r="Z40" s="216"/>
      <c r="AA40" s="217"/>
      <c r="AB40" s="18"/>
      <c r="AC40" s="217"/>
    </row>
    <row r="41" spans="1:96" s="91" customFormat="1" ht="16.5" x14ac:dyDescent="0.2">
      <c r="A41" s="249" t="s">
        <v>33</v>
      </c>
      <c r="B41" s="92" t="s">
        <v>43</v>
      </c>
      <c r="C41" s="92" t="s">
        <v>43</v>
      </c>
      <c r="D41" s="129"/>
      <c r="E41" s="95"/>
      <c r="F41" s="95"/>
      <c r="G41" s="95"/>
      <c r="H41" s="95"/>
      <c r="I41" s="95"/>
      <c r="J41" s="130"/>
      <c r="K41" s="107" t="s">
        <v>76</v>
      </c>
      <c r="L41" s="131">
        <f>L42+L47</f>
        <v>6908353863</v>
      </c>
      <c r="M41" s="131">
        <f t="shared" ref="M41:W41" si="14">M42+M47</f>
        <v>986900000</v>
      </c>
      <c r="N41" s="131">
        <f t="shared" si="14"/>
        <v>586900000</v>
      </c>
      <c r="O41" s="131">
        <f t="shared" si="14"/>
        <v>0</v>
      </c>
      <c r="P41" s="131">
        <f t="shared" si="14"/>
        <v>0</v>
      </c>
      <c r="Q41" s="131">
        <f t="shared" si="14"/>
        <v>6508353863</v>
      </c>
      <c r="R41" s="131">
        <f>R42+R47</f>
        <v>0</v>
      </c>
      <c r="S41" s="131">
        <f t="shared" si="14"/>
        <v>6032799249.2399998</v>
      </c>
      <c r="T41" s="131">
        <f t="shared" si="14"/>
        <v>5395159769.7299995</v>
      </c>
      <c r="U41" s="131">
        <f t="shared" si="14"/>
        <v>3845858250.6499996</v>
      </c>
      <c r="V41" s="131">
        <f t="shared" si="14"/>
        <v>3839858250.6499996</v>
      </c>
      <c r="W41" s="131">
        <f t="shared" si="14"/>
        <v>3839858250.6499996</v>
      </c>
      <c r="X41" s="258">
        <f>T41/Q41</f>
        <v>0.8289591935683599</v>
      </c>
      <c r="Y41" s="18"/>
      <c r="Z41" s="232"/>
      <c r="BU41" s="85"/>
      <c r="BV41" s="85"/>
      <c r="BW41" s="85"/>
      <c r="BX41" s="85"/>
      <c r="BY41" s="85"/>
      <c r="BZ41" s="85"/>
      <c r="CA41" s="85"/>
      <c r="CB41" s="85"/>
      <c r="CC41" s="85"/>
      <c r="CD41" s="85"/>
      <c r="CE41" s="85"/>
      <c r="CF41" s="85"/>
      <c r="CG41" s="85"/>
      <c r="CH41" s="85"/>
      <c r="CI41" s="85"/>
      <c r="CJ41" s="85"/>
      <c r="CK41" s="85"/>
      <c r="CL41" s="85"/>
      <c r="CM41" s="85"/>
      <c r="CN41" s="85"/>
      <c r="CO41" s="85"/>
      <c r="CP41" s="85"/>
      <c r="CQ41" s="85"/>
      <c r="CR41" s="85"/>
    </row>
    <row r="42" spans="1:96" s="91" customFormat="1" x14ac:dyDescent="0.2">
      <c r="A42" s="249" t="s">
        <v>33</v>
      </c>
      <c r="B42" s="92" t="s">
        <v>43</v>
      </c>
      <c r="C42" s="92" t="s">
        <v>43</v>
      </c>
      <c r="D42" s="92" t="s">
        <v>35</v>
      </c>
      <c r="E42" s="93"/>
      <c r="F42" s="93"/>
      <c r="G42" s="93"/>
      <c r="H42" s="94"/>
      <c r="I42" s="95"/>
      <c r="J42" s="96"/>
      <c r="K42" s="107" t="s">
        <v>77</v>
      </c>
      <c r="L42" s="98">
        <f>SUM(L43:L46)</f>
        <v>187800000</v>
      </c>
      <c r="M42" s="98">
        <f t="shared" ref="M42:W42" si="15">SUM(M43:M46)</f>
        <v>0</v>
      </c>
      <c r="N42" s="98">
        <f t="shared" si="15"/>
        <v>12700000</v>
      </c>
      <c r="O42" s="98">
        <f t="shared" si="15"/>
        <v>0</v>
      </c>
      <c r="P42" s="98">
        <f t="shared" si="15"/>
        <v>0</v>
      </c>
      <c r="Q42" s="98">
        <f t="shared" si="15"/>
        <v>200500000</v>
      </c>
      <c r="R42" s="98">
        <f>SUM(R43:R46)</f>
        <v>0</v>
      </c>
      <c r="S42" s="98">
        <f t="shared" si="15"/>
        <v>146125399.26000002</v>
      </c>
      <c r="T42" s="98">
        <f t="shared" si="15"/>
        <v>127524853.22999999</v>
      </c>
      <c r="U42" s="98">
        <f t="shared" si="15"/>
        <v>91046655.429999992</v>
      </c>
      <c r="V42" s="98">
        <f t="shared" si="15"/>
        <v>91046655.429999992</v>
      </c>
      <c r="W42" s="98">
        <f t="shared" si="15"/>
        <v>91046655.429999992</v>
      </c>
      <c r="X42" s="251">
        <f t="shared" si="2"/>
        <v>0.63603418069825435</v>
      </c>
      <c r="Y42" s="214"/>
      <c r="Z42" s="215"/>
      <c r="BU42" s="85"/>
      <c r="BV42" s="85"/>
      <c r="BW42" s="85"/>
      <c r="BX42" s="85"/>
      <c r="BY42" s="85"/>
      <c r="BZ42" s="85"/>
      <c r="CA42" s="85"/>
      <c r="CB42" s="85"/>
      <c r="CC42" s="85"/>
      <c r="CD42" s="85"/>
      <c r="CE42" s="85"/>
      <c r="CF42" s="85"/>
      <c r="CG42" s="85"/>
      <c r="CH42" s="85"/>
      <c r="CI42" s="85"/>
      <c r="CJ42" s="85"/>
      <c r="CK42" s="85"/>
      <c r="CL42" s="85"/>
      <c r="CM42" s="85"/>
      <c r="CN42" s="85"/>
      <c r="CO42" s="85"/>
      <c r="CP42" s="85"/>
      <c r="CQ42" s="85"/>
      <c r="CR42" s="85"/>
    </row>
    <row r="43" spans="1:96" s="116" customFormat="1" x14ac:dyDescent="0.2">
      <c r="A43" s="254" t="s">
        <v>33</v>
      </c>
      <c r="B43" s="108" t="s">
        <v>43</v>
      </c>
      <c r="C43" s="108" t="s">
        <v>43</v>
      </c>
      <c r="D43" s="108" t="s">
        <v>35</v>
      </c>
      <c r="E43" s="109" t="s">
        <v>39</v>
      </c>
      <c r="F43" s="109"/>
      <c r="G43" s="109"/>
      <c r="H43" s="110">
        <v>10</v>
      </c>
      <c r="I43" s="111" t="s">
        <v>40</v>
      </c>
      <c r="J43" s="112" t="s">
        <v>41</v>
      </c>
      <c r="K43" s="113" t="s">
        <v>78</v>
      </c>
      <c r="L43" s="114">
        <v>2500000</v>
      </c>
      <c r="M43" s="114"/>
      <c r="N43" s="114"/>
      <c r="O43" s="114"/>
      <c r="P43" s="114"/>
      <c r="Q43" s="114">
        <f>L43-M43+N43-O43+P43</f>
        <v>2500000</v>
      </c>
      <c r="R43" s="114"/>
      <c r="S43" s="114">
        <v>500000</v>
      </c>
      <c r="T43" s="114">
        <v>500000</v>
      </c>
      <c r="U43" s="114">
        <v>500000</v>
      </c>
      <c r="V43" s="114">
        <v>500000</v>
      </c>
      <c r="W43" s="114">
        <v>500000</v>
      </c>
      <c r="X43" s="255">
        <f t="shared" si="2"/>
        <v>0.2</v>
      </c>
      <c r="Y43" s="231"/>
      <c r="Z43" s="230"/>
      <c r="BU43" s="115"/>
      <c r="BV43" s="115"/>
      <c r="BW43" s="115"/>
      <c r="BX43" s="115"/>
      <c r="BY43" s="115"/>
      <c r="BZ43" s="115"/>
      <c r="CA43" s="115"/>
      <c r="CB43" s="115"/>
      <c r="CC43" s="115"/>
      <c r="CD43" s="115"/>
      <c r="CE43" s="115"/>
      <c r="CF43" s="115"/>
      <c r="CG43" s="115"/>
      <c r="CH43" s="115"/>
      <c r="CI43" s="115"/>
      <c r="CJ43" s="115"/>
      <c r="CK43" s="115"/>
      <c r="CL43" s="115"/>
      <c r="CM43" s="115"/>
      <c r="CN43" s="115"/>
      <c r="CO43" s="115"/>
      <c r="CP43" s="115"/>
      <c r="CQ43" s="115"/>
      <c r="CR43" s="115"/>
    </row>
    <row r="44" spans="1:96" s="116" customFormat="1" ht="24.75" x14ac:dyDescent="0.2">
      <c r="A44" s="254" t="s">
        <v>33</v>
      </c>
      <c r="B44" s="108" t="s">
        <v>43</v>
      </c>
      <c r="C44" s="108" t="s">
        <v>43</v>
      </c>
      <c r="D44" s="108" t="s">
        <v>35</v>
      </c>
      <c r="E44" s="109" t="s">
        <v>46</v>
      </c>
      <c r="F44" s="109"/>
      <c r="G44" s="109"/>
      <c r="H44" s="110">
        <v>10</v>
      </c>
      <c r="I44" s="111" t="s">
        <v>40</v>
      </c>
      <c r="J44" s="112" t="s">
        <v>41</v>
      </c>
      <c r="K44" s="113" t="s">
        <v>79</v>
      </c>
      <c r="L44" s="114">
        <v>3300000</v>
      </c>
      <c r="M44" s="114"/>
      <c r="N44" s="114">
        <f>6700000+6000000</f>
        <v>12700000</v>
      </c>
      <c r="O44" s="114"/>
      <c r="P44" s="114"/>
      <c r="Q44" s="114">
        <f>L44-M44+N44-O44+P44</f>
        <v>16000000</v>
      </c>
      <c r="R44" s="114"/>
      <c r="S44" s="114">
        <v>16000000</v>
      </c>
      <c r="T44" s="114">
        <v>0</v>
      </c>
      <c r="U44" s="114">
        <v>0</v>
      </c>
      <c r="V44" s="114">
        <v>0</v>
      </c>
      <c r="W44" s="114">
        <v>0</v>
      </c>
      <c r="X44" s="255">
        <f>T44/Q44</f>
        <v>0</v>
      </c>
      <c r="Y44" s="231"/>
      <c r="Z44" s="230"/>
      <c r="BU44" s="115"/>
      <c r="BV44" s="115"/>
      <c r="BW44" s="115"/>
      <c r="BX44" s="115"/>
      <c r="BY44" s="115"/>
      <c r="BZ44" s="115"/>
      <c r="CA44" s="115"/>
      <c r="CB44" s="115"/>
      <c r="CC44" s="115"/>
      <c r="CD44" s="115"/>
      <c r="CE44" s="115"/>
      <c r="CF44" s="115"/>
      <c r="CG44" s="115"/>
      <c r="CH44" s="115"/>
      <c r="CI44" s="115"/>
      <c r="CJ44" s="115"/>
      <c r="CK44" s="115"/>
      <c r="CL44" s="115"/>
      <c r="CM44" s="115"/>
      <c r="CN44" s="115"/>
      <c r="CO44" s="115"/>
      <c r="CP44" s="115"/>
      <c r="CQ44" s="115"/>
      <c r="CR44" s="115"/>
    </row>
    <row r="45" spans="1:96" s="116" customFormat="1" ht="24.75" x14ac:dyDescent="0.2">
      <c r="A45" s="254" t="s">
        <v>33</v>
      </c>
      <c r="B45" s="108" t="s">
        <v>43</v>
      </c>
      <c r="C45" s="108" t="s">
        <v>43</v>
      </c>
      <c r="D45" s="108" t="s">
        <v>35</v>
      </c>
      <c r="E45" s="109" t="s">
        <v>48</v>
      </c>
      <c r="F45" s="109"/>
      <c r="G45" s="109"/>
      <c r="H45" s="110">
        <v>10</v>
      </c>
      <c r="I45" s="111" t="s">
        <v>40</v>
      </c>
      <c r="J45" s="112" t="s">
        <v>41</v>
      </c>
      <c r="K45" s="113" t="s">
        <v>80</v>
      </c>
      <c r="L45" s="114">
        <v>167000000</v>
      </c>
      <c r="M45" s="114"/>
      <c r="N45" s="114"/>
      <c r="O45" s="114"/>
      <c r="P45" s="114"/>
      <c r="Q45" s="114">
        <f>L45-M45+N45-O45+P45</f>
        <v>167000000</v>
      </c>
      <c r="R45" s="114"/>
      <c r="S45" s="114">
        <v>121919866.98999999</v>
      </c>
      <c r="T45" s="114">
        <v>119897420.95999999</v>
      </c>
      <c r="U45" s="114">
        <v>83419223.159999996</v>
      </c>
      <c r="V45" s="114">
        <v>83419223.159999996</v>
      </c>
      <c r="W45" s="114">
        <v>83419223.159999996</v>
      </c>
      <c r="X45" s="255">
        <f t="shared" si="2"/>
        <v>0.71794862850299401</v>
      </c>
      <c r="Y45" s="231"/>
      <c r="Z45" s="230"/>
      <c r="BU45" s="115"/>
      <c r="BV45" s="115"/>
      <c r="BW45" s="115"/>
      <c r="BX45" s="115"/>
      <c r="BY45" s="115"/>
      <c r="BZ45" s="115"/>
      <c r="CA45" s="115"/>
      <c r="CB45" s="115"/>
      <c r="CC45" s="115"/>
      <c r="CD45" s="115"/>
      <c r="CE45" s="115"/>
      <c r="CF45" s="115"/>
      <c r="CG45" s="115"/>
      <c r="CH45" s="115"/>
      <c r="CI45" s="115"/>
      <c r="CJ45" s="115"/>
      <c r="CK45" s="115"/>
      <c r="CL45" s="115"/>
      <c r="CM45" s="115"/>
      <c r="CN45" s="115"/>
      <c r="CO45" s="115"/>
      <c r="CP45" s="115"/>
      <c r="CQ45" s="115"/>
      <c r="CR45" s="115"/>
    </row>
    <row r="46" spans="1:96" s="116" customFormat="1" ht="16.5" x14ac:dyDescent="0.2">
      <c r="A46" s="254" t="s">
        <v>33</v>
      </c>
      <c r="B46" s="108" t="s">
        <v>43</v>
      </c>
      <c r="C46" s="108" t="s">
        <v>43</v>
      </c>
      <c r="D46" s="108" t="s">
        <v>35</v>
      </c>
      <c r="E46" s="109" t="s">
        <v>50</v>
      </c>
      <c r="F46" s="109"/>
      <c r="G46" s="109"/>
      <c r="H46" s="110">
        <v>10</v>
      </c>
      <c r="I46" s="111" t="s">
        <v>40</v>
      </c>
      <c r="J46" s="112" t="s">
        <v>41</v>
      </c>
      <c r="K46" s="113" t="s">
        <v>81</v>
      </c>
      <c r="L46" s="114">
        <v>15000000</v>
      </c>
      <c r="M46" s="114"/>
      <c r="N46" s="114"/>
      <c r="O46" s="114"/>
      <c r="P46" s="114"/>
      <c r="Q46" s="114">
        <f>L46-M46+N46-O46+P46</f>
        <v>15000000</v>
      </c>
      <c r="R46" s="114"/>
      <c r="S46" s="114">
        <v>7705532.2699999996</v>
      </c>
      <c r="T46" s="114">
        <v>7127432.2699999996</v>
      </c>
      <c r="U46" s="114">
        <v>7127432.2699999996</v>
      </c>
      <c r="V46" s="114">
        <v>7127432.2699999996</v>
      </c>
      <c r="W46" s="114">
        <v>7127432.2699999996</v>
      </c>
      <c r="X46" s="255">
        <f t="shared" si="2"/>
        <v>0.47516215133333328</v>
      </c>
      <c r="Y46" s="231"/>
      <c r="Z46" s="230"/>
      <c r="BU46" s="115"/>
      <c r="BV46" s="115"/>
      <c r="BW46" s="115"/>
      <c r="BX46" s="115"/>
      <c r="BY46" s="115"/>
      <c r="BZ46" s="115"/>
      <c r="CA46" s="115"/>
      <c r="CB46" s="115"/>
      <c r="CC46" s="115"/>
      <c r="CD46" s="115"/>
      <c r="CE46" s="115"/>
      <c r="CF46" s="115"/>
      <c r="CG46" s="115"/>
      <c r="CH46" s="115"/>
      <c r="CI46" s="115"/>
      <c r="CJ46" s="115"/>
      <c r="CK46" s="115"/>
      <c r="CL46" s="115"/>
      <c r="CM46" s="115"/>
      <c r="CN46" s="115"/>
      <c r="CO46" s="115"/>
      <c r="CP46" s="115"/>
      <c r="CQ46" s="115"/>
      <c r="CR46" s="115"/>
    </row>
    <row r="47" spans="1:96" s="91" customFormat="1" x14ac:dyDescent="0.2">
      <c r="A47" s="249" t="s">
        <v>33</v>
      </c>
      <c r="B47" s="92" t="s">
        <v>43</v>
      </c>
      <c r="C47" s="92" t="s">
        <v>43</v>
      </c>
      <c r="D47" s="92" t="s">
        <v>43</v>
      </c>
      <c r="E47" s="93"/>
      <c r="F47" s="93"/>
      <c r="G47" s="93"/>
      <c r="H47" s="94"/>
      <c r="I47" s="95"/>
      <c r="J47" s="96"/>
      <c r="K47" s="107" t="s">
        <v>82</v>
      </c>
      <c r="L47" s="98">
        <f>SUM(L48:L53)</f>
        <v>6720553863</v>
      </c>
      <c r="M47" s="98">
        <f t="shared" ref="M47:W47" si="16">SUM(M48:M53)</f>
        <v>986900000</v>
      </c>
      <c r="N47" s="98">
        <f t="shared" si="16"/>
        <v>574200000</v>
      </c>
      <c r="O47" s="98">
        <f t="shared" si="16"/>
        <v>0</v>
      </c>
      <c r="P47" s="98">
        <f t="shared" si="16"/>
        <v>0</v>
      </c>
      <c r="Q47" s="98">
        <f t="shared" si="16"/>
        <v>6307853863</v>
      </c>
      <c r="R47" s="98">
        <f>SUM(R48:R53)</f>
        <v>0</v>
      </c>
      <c r="S47" s="98">
        <f t="shared" si="16"/>
        <v>5886673849.9799995</v>
      </c>
      <c r="T47" s="98">
        <f t="shared" si="16"/>
        <v>5267634916.5</v>
      </c>
      <c r="U47" s="98">
        <f t="shared" si="16"/>
        <v>3754811595.2199998</v>
      </c>
      <c r="V47" s="98">
        <f t="shared" si="16"/>
        <v>3748811595.2199998</v>
      </c>
      <c r="W47" s="98">
        <f t="shared" si="16"/>
        <v>3748811595.2199998</v>
      </c>
      <c r="X47" s="251">
        <f t="shared" si="2"/>
        <v>0.83509146389683886</v>
      </c>
      <c r="Y47" s="214"/>
      <c r="Z47" s="215"/>
      <c r="BU47" s="85"/>
      <c r="BV47" s="85"/>
      <c r="BW47" s="85"/>
      <c r="BX47" s="85"/>
      <c r="BY47" s="85"/>
      <c r="BZ47" s="85"/>
      <c r="CA47" s="85"/>
      <c r="CB47" s="85"/>
      <c r="CC47" s="85"/>
      <c r="CD47" s="85"/>
      <c r="CE47" s="85"/>
      <c r="CF47" s="85"/>
      <c r="CG47" s="85"/>
      <c r="CH47" s="85"/>
      <c r="CI47" s="85"/>
      <c r="CJ47" s="85"/>
      <c r="CK47" s="85"/>
      <c r="CL47" s="85"/>
      <c r="CM47" s="85"/>
      <c r="CN47" s="85"/>
      <c r="CO47" s="85"/>
      <c r="CP47" s="85"/>
      <c r="CQ47" s="85"/>
      <c r="CR47" s="85"/>
    </row>
    <row r="48" spans="1:96" s="116" customFormat="1" x14ac:dyDescent="0.2">
      <c r="A48" s="254" t="s">
        <v>33</v>
      </c>
      <c r="B48" s="108" t="s">
        <v>43</v>
      </c>
      <c r="C48" s="108" t="s">
        <v>43</v>
      </c>
      <c r="D48" s="108" t="s">
        <v>43</v>
      </c>
      <c r="E48" s="109" t="s">
        <v>52</v>
      </c>
      <c r="F48" s="109"/>
      <c r="G48" s="109"/>
      <c r="H48" s="110">
        <v>10</v>
      </c>
      <c r="I48" s="111" t="s">
        <v>40</v>
      </c>
      <c r="J48" s="112" t="s">
        <v>41</v>
      </c>
      <c r="K48" s="113" t="s">
        <v>83</v>
      </c>
      <c r="L48" s="114">
        <v>5000000</v>
      </c>
      <c r="M48" s="114"/>
      <c r="N48" s="114"/>
      <c r="O48" s="114"/>
      <c r="P48" s="114"/>
      <c r="Q48" s="114">
        <f t="shared" ref="Q48:Q53" si="17">L48-M48+N48-O48+P48</f>
        <v>5000000</v>
      </c>
      <c r="R48" s="114"/>
      <c r="S48" s="114">
        <v>3071000</v>
      </c>
      <c r="T48" s="114">
        <v>2000000</v>
      </c>
      <c r="U48" s="114">
        <v>2000000</v>
      </c>
      <c r="V48" s="114">
        <v>2000000</v>
      </c>
      <c r="W48" s="114">
        <v>2000000</v>
      </c>
      <c r="X48" s="255">
        <f t="shared" si="2"/>
        <v>0.4</v>
      </c>
      <c r="Y48" s="231"/>
      <c r="Z48" s="230"/>
      <c r="BU48" s="115"/>
      <c r="BV48" s="115"/>
      <c r="BW48" s="115"/>
      <c r="BX48" s="115"/>
      <c r="BY48" s="115"/>
      <c r="BZ48" s="115"/>
      <c r="CA48" s="115"/>
      <c r="CB48" s="115"/>
      <c r="CC48" s="115"/>
      <c r="CD48" s="115"/>
      <c r="CE48" s="115"/>
      <c r="CF48" s="115"/>
      <c r="CG48" s="115"/>
      <c r="CH48" s="115"/>
      <c r="CI48" s="115"/>
      <c r="CJ48" s="115"/>
      <c r="CK48" s="115"/>
      <c r="CL48" s="115"/>
      <c r="CM48" s="115"/>
      <c r="CN48" s="115"/>
      <c r="CO48" s="115"/>
      <c r="CP48" s="115"/>
      <c r="CQ48" s="115"/>
      <c r="CR48" s="115"/>
    </row>
    <row r="49" spans="1:96" s="116" customFormat="1" ht="41.25" x14ac:dyDescent="0.2">
      <c r="A49" s="254" t="s">
        <v>33</v>
      </c>
      <c r="B49" s="108" t="s">
        <v>43</v>
      </c>
      <c r="C49" s="108" t="s">
        <v>43</v>
      </c>
      <c r="D49" s="108" t="s">
        <v>43</v>
      </c>
      <c r="E49" s="109" t="s">
        <v>54</v>
      </c>
      <c r="F49" s="109"/>
      <c r="G49" s="109"/>
      <c r="H49" s="110">
        <v>10</v>
      </c>
      <c r="I49" s="111" t="s">
        <v>40</v>
      </c>
      <c r="J49" s="112" t="s">
        <v>41</v>
      </c>
      <c r="K49" s="113" t="s">
        <v>84</v>
      </c>
      <c r="L49" s="114">
        <v>1374553863</v>
      </c>
      <c r="M49" s="114">
        <v>300000000</v>
      </c>
      <c r="N49" s="114"/>
      <c r="O49" s="114"/>
      <c r="P49" s="114"/>
      <c r="Q49" s="114">
        <f>L49-M49+N49-O49+P49</f>
        <v>1074553863</v>
      </c>
      <c r="R49" s="114"/>
      <c r="S49" s="114">
        <v>1070854716</v>
      </c>
      <c r="T49" s="114">
        <v>850426279</v>
      </c>
      <c r="U49" s="114">
        <v>832135538</v>
      </c>
      <c r="V49" s="114">
        <v>832135538</v>
      </c>
      <c r="W49" s="114">
        <v>832135538</v>
      </c>
      <c r="X49" s="255">
        <f>T49/Q49</f>
        <v>0.79142266226258029</v>
      </c>
      <c r="Y49" s="231"/>
      <c r="Z49" s="230"/>
      <c r="BU49" s="115"/>
      <c r="BV49" s="115"/>
      <c r="BW49" s="115"/>
      <c r="BX49" s="115"/>
      <c r="BY49" s="115"/>
      <c r="BZ49" s="115"/>
      <c r="CA49" s="115"/>
      <c r="CB49" s="115"/>
      <c r="CC49" s="115"/>
      <c r="CD49" s="115"/>
      <c r="CE49" s="115"/>
      <c r="CF49" s="115"/>
      <c r="CG49" s="115"/>
      <c r="CH49" s="115"/>
      <c r="CI49" s="115"/>
      <c r="CJ49" s="115"/>
      <c r="CK49" s="115"/>
      <c r="CL49" s="115"/>
      <c r="CM49" s="115"/>
      <c r="CN49" s="115"/>
      <c r="CO49" s="115"/>
      <c r="CP49" s="115"/>
      <c r="CQ49" s="115"/>
      <c r="CR49" s="115"/>
    </row>
    <row r="50" spans="1:96" s="116" customFormat="1" ht="24.75" x14ac:dyDescent="0.2">
      <c r="A50" s="254" t="s">
        <v>33</v>
      </c>
      <c r="B50" s="108" t="s">
        <v>43</v>
      </c>
      <c r="C50" s="108" t="s">
        <v>43</v>
      </c>
      <c r="D50" s="108" t="s">
        <v>43</v>
      </c>
      <c r="E50" s="109" t="s">
        <v>56</v>
      </c>
      <c r="F50" s="109"/>
      <c r="G50" s="109"/>
      <c r="H50" s="110">
        <v>10</v>
      </c>
      <c r="I50" s="111" t="s">
        <v>40</v>
      </c>
      <c r="J50" s="112" t="s">
        <v>41</v>
      </c>
      <c r="K50" s="113" t="s">
        <v>85</v>
      </c>
      <c r="L50" s="114">
        <v>33760000</v>
      </c>
      <c r="M50" s="114"/>
      <c r="N50" s="114">
        <v>30000000</v>
      </c>
      <c r="O50" s="114"/>
      <c r="P50" s="114"/>
      <c r="Q50" s="114">
        <v>63760000</v>
      </c>
      <c r="R50" s="114"/>
      <c r="S50" s="114">
        <v>58489963</v>
      </c>
      <c r="T50" s="114">
        <v>33989386</v>
      </c>
      <c r="U50" s="114">
        <v>26442884</v>
      </c>
      <c r="V50" s="114">
        <v>26442884</v>
      </c>
      <c r="W50" s="114">
        <v>26442884</v>
      </c>
      <c r="X50" s="255">
        <f t="shared" si="2"/>
        <v>0.5330832183186951</v>
      </c>
      <c r="Y50" s="231"/>
      <c r="Z50" s="230"/>
      <c r="BU50" s="115"/>
      <c r="BV50" s="115"/>
      <c r="BW50" s="115"/>
      <c r="BX50" s="115"/>
      <c r="BY50" s="115"/>
      <c r="BZ50" s="115"/>
      <c r="CA50" s="115"/>
      <c r="CB50" s="115"/>
      <c r="CC50" s="115"/>
      <c r="CD50" s="115"/>
      <c r="CE50" s="115"/>
      <c r="CF50" s="115"/>
      <c r="CG50" s="115"/>
      <c r="CH50" s="115"/>
      <c r="CI50" s="115"/>
      <c r="CJ50" s="115"/>
      <c r="CK50" s="115"/>
      <c r="CL50" s="115"/>
      <c r="CM50" s="115"/>
      <c r="CN50" s="115"/>
      <c r="CO50" s="115"/>
      <c r="CP50" s="115"/>
      <c r="CQ50" s="115"/>
      <c r="CR50" s="115"/>
    </row>
    <row r="51" spans="1:96" s="116" customFormat="1" ht="16.5" x14ac:dyDescent="0.2">
      <c r="A51" s="254" t="s">
        <v>33</v>
      </c>
      <c r="B51" s="108" t="s">
        <v>43</v>
      </c>
      <c r="C51" s="108" t="s">
        <v>43</v>
      </c>
      <c r="D51" s="108" t="s">
        <v>43</v>
      </c>
      <c r="E51" s="109" t="s">
        <v>58</v>
      </c>
      <c r="F51" s="109"/>
      <c r="G51" s="109"/>
      <c r="H51" s="110">
        <v>10</v>
      </c>
      <c r="I51" s="111" t="s">
        <v>40</v>
      </c>
      <c r="J51" s="112" t="s">
        <v>41</v>
      </c>
      <c r="K51" s="113" t="s">
        <v>86</v>
      </c>
      <c r="L51" s="114">
        <v>4552240000</v>
      </c>
      <c r="M51" s="114">
        <f>44200000+150000000+6000000+80000000+400000000</f>
        <v>680200000</v>
      </c>
      <c r="N51" s="114">
        <f>14200000+450000000</f>
        <v>464200000</v>
      </c>
      <c r="O51" s="114"/>
      <c r="P51" s="114"/>
      <c r="Q51" s="114">
        <v>4336240000</v>
      </c>
      <c r="R51" s="114"/>
      <c r="S51" s="114">
        <v>3967658170.98</v>
      </c>
      <c r="T51" s="114">
        <v>3770877872.5</v>
      </c>
      <c r="U51" s="114">
        <v>2594257498.8899999</v>
      </c>
      <c r="V51" s="114">
        <v>2588257498.8899999</v>
      </c>
      <c r="W51" s="114">
        <v>2588257498.8899999</v>
      </c>
      <c r="X51" s="255">
        <f>T51/Q51</f>
        <v>0.86961927211132228</v>
      </c>
      <c r="Y51" s="231"/>
      <c r="Z51" s="230"/>
    </row>
    <row r="52" spans="1:96" s="116" customFormat="1" ht="16.5" x14ac:dyDescent="0.2">
      <c r="A52" s="254" t="s">
        <v>33</v>
      </c>
      <c r="B52" s="108" t="s">
        <v>43</v>
      </c>
      <c r="C52" s="108" t="s">
        <v>43</v>
      </c>
      <c r="D52" s="108" t="s">
        <v>43</v>
      </c>
      <c r="E52" s="109" t="s">
        <v>60</v>
      </c>
      <c r="F52" s="109"/>
      <c r="G52" s="109"/>
      <c r="H52" s="110">
        <v>10</v>
      </c>
      <c r="I52" s="111" t="s">
        <v>40</v>
      </c>
      <c r="J52" s="112" t="s">
        <v>41</v>
      </c>
      <c r="K52" s="113" t="s">
        <v>87</v>
      </c>
      <c r="L52" s="114">
        <v>555000000</v>
      </c>
      <c r="M52" s="114">
        <v>6700000</v>
      </c>
      <c r="N52" s="114">
        <v>80000000</v>
      </c>
      <c r="O52" s="114"/>
      <c r="P52" s="114"/>
      <c r="Q52" s="114">
        <f t="shared" si="17"/>
        <v>628300000</v>
      </c>
      <c r="R52" s="114"/>
      <c r="S52" s="114">
        <v>586600000</v>
      </c>
      <c r="T52" s="114">
        <v>447901975</v>
      </c>
      <c r="U52" s="114">
        <v>168380308.32999998</v>
      </c>
      <c r="V52" s="114">
        <v>168380308.32999998</v>
      </c>
      <c r="W52" s="114">
        <v>168380308.32999998</v>
      </c>
      <c r="X52" s="255">
        <f>T52/Q52</f>
        <v>0.7128791580455196</v>
      </c>
      <c r="Y52" s="231"/>
      <c r="Z52" s="230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</row>
    <row r="53" spans="1:96" s="116" customFormat="1" ht="16.5" x14ac:dyDescent="0.2">
      <c r="A53" s="254" t="s">
        <v>33</v>
      </c>
      <c r="B53" s="108" t="s">
        <v>43</v>
      </c>
      <c r="C53" s="108" t="s">
        <v>43</v>
      </c>
      <c r="D53" s="108" t="s">
        <v>43</v>
      </c>
      <c r="E53" s="109" t="s">
        <v>88</v>
      </c>
      <c r="F53" s="109"/>
      <c r="G53" s="109"/>
      <c r="H53" s="110">
        <v>10</v>
      </c>
      <c r="I53" s="111" t="s">
        <v>40</v>
      </c>
      <c r="J53" s="112" t="s">
        <v>41</v>
      </c>
      <c r="K53" s="113" t="s">
        <v>89</v>
      </c>
      <c r="L53" s="114">
        <v>200000000</v>
      </c>
      <c r="M53" s="114"/>
      <c r="N53" s="114"/>
      <c r="O53" s="114"/>
      <c r="P53" s="114"/>
      <c r="Q53" s="114">
        <f t="shared" si="17"/>
        <v>200000000</v>
      </c>
      <c r="R53" s="114"/>
      <c r="S53" s="114">
        <v>200000000</v>
      </c>
      <c r="T53" s="114">
        <v>162439404</v>
      </c>
      <c r="U53" s="114">
        <v>131595366</v>
      </c>
      <c r="V53" s="114">
        <v>131595366</v>
      </c>
      <c r="W53" s="114">
        <v>131595366</v>
      </c>
      <c r="X53" s="255">
        <f t="shared" si="2"/>
        <v>0.81219702000000005</v>
      </c>
      <c r="Y53" s="231"/>
      <c r="Z53" s="230"/>
      <c r="BU53" s="115"/>
      <c r="BV53" s="115"/>
      <c r="BW53" s="115"/>
      <c r="BX53" s="115"/>
      <c r="BY53" s="115"/>
      <c r="BZ53" s="115"/>
      <c r="CA53" s="115"/>
      <c r="CB53" s="115"/>
      <c r="CC53" s="115"/>
      <c r="CD53" s="115"/>
      <c r="CE53" s="115"/>
      <c r="CF53" s="115"/>
      <c r="CG53" s="115"/>
      <c r="CH53" s="115"/>
      <c r="CI53" s="115"/>
      <c r="CJ53" s="115"/>
      <c r="CK53" s="115"/>
      <c r="CL53" s="115"/>
      <c r="CM53" s="115"/>
      <c r="CN53" s="115"/>
      <c r="CO53" s="115"/>
      <c r="CP53" s="115"/>
      <c r="CQ53" s="115"/>
      <c r="CR53" s="115"/>
    </row>
    <row r="54" spans="1:96" s="91" customFormat="1" x14ac:dyDescent="0.2">
      <c r="A54" s="126" t="s">
        <v>33</v>
      </c>
      <c r="B54" s="124" t="s">
        <v>62</v>
      </c>
      <c r="C54" s="124"/>
      <c r="D54" s="124"/>
      <c r="E54" s="124"/>
      <c r="F54" s="124"/>
      <c r="G54" s="124"/>
      <c r="H54" s="124"/>
      <c r="I54" s="125"/>
      <c r="J54" s="126"/>
      <c r="K54" s="127" t="s">
        <v>90</v>
      </c>
      <c r="L54" s="128">
        <f>L55+L58+L62</f>
        <v>22677703243</v>
      </c>
      <c r="M54" s="128">
        <f>M55+M58+M62</f>
        <v>0</v>
      </c>
      <c r="N54" s="128">
        <f>N55+N58+N62</f>
        <v>0</v>
      </c>
      <c r="O54" s="128">
        <f>O55+O58+O62</f>
        <v>0</v>
      </c>
      <c r="P54" s="128">
        <f>P55+P58+P62</f>
        <v>0</v>
      </c>
      <c r="Q54" s="128">
        <f>+Q55+Q58+Q62</f>
        <v>22677703243</v>
      </c>
      <c r="R54" s="128">
        <f t="shared" ref="R54:W54" si="18">R55+R58+R62</f>
        <v>0</v>
      </c>
      <c r="S54" s="128">
        <f t="shared" si="18"/>
        <v>22635703243</v>
      </c>
      <c r="T54" s="128">
        <f t="shared" si="18"/>
        <v>22169456140</v>
      </c>
      <c r="U54" s="128">
        <f t="shared" si="18"/>
        <v>21942655001</v>
      </c>
      <c r="V54" s="128">
        <f t="shared" si="18"/>
        <v>21942655001</v>
      </c>
      <c r="W54" s="128">
        <f t="shared" si="18"/>
        <v>21942655001</v>
      </c>
      <c r="X54" s="259">
        <f t="shared" si="2"/>
        <v>0.97758824614847706</v>
      </c>
      <c r="Y54" s="214"/>
      <c r="Z54" s="215"/>
      <c r="BU54" s="85"/>
      <c r="BV54" s="85"/>
      <c r="BW54" s="85"/>
      <c r="BX54" s="85"/>
      <c r="BY54" s="85"/>
      <c r="BZ54" s="85"/>
      <c r="CA54" s="85"/>
      <c r="CB54" s="85"/>
      <c r="CC54" s="85"/>
      <c r="CD54" s="85"/>
      <c r="CE54" s="85"/>
      <c r="CF54" s="85"/>
      <c r="CG54" s="85"/>
      <c r="CH54" s="85"/>
      <c r="CI54" s="85"/>
      <c r="CJ54" s="85"/>
      <c r="CK54" s="85"/>
      <c r="CL54" s="85"/>
      <c r="CM54" s="85"/>
      <c r="CN54" s="85"/>
      <c r="CO54" s="85"/>
      <c r="CP54" s="85"/>
      <c r="CQ54" s="85"/>
      <c r="CR54" s="85"/>
    </row>
    <row r="55" spans="1:96" s="91" customFormat="1" x14ac:dyDescent="0.2">
      <c r="A55" s="88" t="s">
        <v>33</v>
      </c>
      <c r="B55" s="86" t="s">
        <v>62</v>
      </c>
      <c r="C55" s="132" t="s">
        <v>62</v>
      </c>
      <c r="D55" s="86"/>
      <c r="E55" s="86"/>
      <c r="F55" s="86"/>
      <c r="G55" s="86"/>
      <c r="H55" s="86"/>
      <c r="I55" s="87"/>
      <c r="J55" s="88"/>
      <c r="K55" s="89" t="s">
        <v>91</v>
      </c>
      <c r="L55" s="90">
        <f>L56</f>
        <v>21220985786</v>
      </c>
      <c r="M55" s="90">
        <f t="shared" ref="M55:W55" si="19">M56</f>
        <v>0</v>
      </c>
      <c r="N55" s="90">
        <f t="shared" si="19"/>
        <v>0</v>
      </c>
      <c r="O55" s="90">
        <f t="shared" si="19"/>
        <v>0</v>
      </c>
      <c r="P55" s="90">
        <f t="shared" si="19"/>
        <v>0</v>
      </c>
      <c r="Q55" s="90">
        <f>Q56</f>
        <v>21220985786</v>
      </c>
      <c r="R55" s="90">
        <f t="shared" si="19"/>
        <v>0</v>
      </c>
      <c r="S55" s="90">
        <f t="shared" si="19"/>
        <v>21220985786</v>
      </c>
      <c r="T55" s="90">
        <f t="shared" si="19"/>
        <v>21220985786</v>
      </c>
      <c r="U55" s="90">
        <f t="shared" si="19"/>
        <v>21220985786</v>
      </c>
      <c r="V55" s="90">
        <f t="shared" si="19"/>
        <v>21220985786</v>
      </c>
      <c r="W55" s="90">
        <f t="shared" si="19"/>
        <v>21220985786</v>
      </c>
      <c r="X55" s="261">
        <f>T55/Q55</f>
        <v>1</v>
      </c>
      <c r="Y55" s="214"/>
      <c r="Z55" s="215"/>
      <c r="BU55" s="85"/>
      <c r="BV55" s="85"/>
      <c r="BW55" s="85"/>
      <c r="BX55" s="85"/>
      <c r="BY55" s="85"/>
      <c r="BZ55" s="85"/>
      <c r="CA55" s="85"/>
      <c r="CB55" s="85"/>
      <c r="CC55" s="85"/>
      <c r="CD55" s="85"/>
      <c r="CE55" s="85"/>
      <c r="CF55" s="85"/>
      <c r="CG55" s="85"/>
      <c r="CH55" s="85"/>
      <c r="CI55" s="85"/>
      <c r="CJ55" s="85"/>
      <c r="CK55" s="85"/>
      <c r="CL55" s="85"/>
      <c r="CM55" s="85"/>
      <c r="CN55" s="85"/>
      <c r="CO55" s="85"/>
      <c r="CP55" s="85"/>
      <c r="CQ55" s="85"/>
      <c r="CR55" s="85"/>
    </row>
    <row r="56" spans="1:96" s="141" customFormat="1" ht="16.5" x14ac:dyDescent="0.2">
      <c r="A56" s="260" t="s">
        <v>33</v>
      </c>
      <c r="B56" s="133" t="s">
        <v>62</v>
      </c>
      <c r="C56" s="133" t="s">
        <v>62</v>
      </c>
      <c r="D56" s="133" t="s">
        <v>92</v>
      </c>
      <c r="E56" s="134"/>
      <c r="F56" s="135"/>
      <c r="G56" s="135"/>
      <c r="H56" s="136"/>
      <c r="I56" s="137"/>
      <c r="J56" s="138"/>
      <c r="K56" s="107" t="s">
        <v>93</v>
      </c>
      <c r="L56" s="139">
        <f>SUM(L57)</f>
        <v>21220985786</v>
      </c>
      <c r="M56" s="139">
        <f t="shared" ref="M56:W56" si="20">SUM(M57)</f>
        <v>0</v>
      </c>
      <c r="N56" s="139">
        <f t="shared" si="20"/>
        <v>0</v>
      </c>
      <c r="O56" s="139">
        <f t="shared" si="20"/>
        <v>0</v>
      </c>
      <c r="P56" s="139">
        <f t="shared" si="20"/>
        <v>0</v>
      </c>
      <c r="Q56" s="139">
        <f t="shared" si="20"/>
        <v>21220985786</v>
      </c>
      <c r="R56" s="139">
        <f>SUM(R57)</f>
        <v>0</v>
      </c>
      <c r="S56" s="139">
        <f t="shared" si="20"/>
        <v>21220985786</v>
      </c>
      <c r="T56" s="139">
        <f t="shared" si="20"/>
        <v>21220985786</v>
      </c>
      <c r="U56" s="139">
        <f t="shared" si="20"/>
        <v>21220985786</v>
      </c>
      <c r="V56" s="139">
        <f t="shared" si="20"/>
        <v>21220985786</v>
      </c>
      <c r="W56" s="139">
        <f t="shared" si="20"/>
        <v>21220985786</v>
      </c>
      <c r="X56" s="261">
        <f t="shared" si="2"/>
        <v>1</v>
      </c>
      <c r="Y56" s="233"/>
      <c r="Z56" s="234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</row>
    <row r="57" spans="1:96" s="116" customFormat="1" ht="16.5" x14ac:dyDescent="0.2">
      <c r="A57" s="254" t="s">
        <v>33</v>
      </c>
      <c r="B57" s="108" t="s">
        <v>62</v>
      </c>
      <c r="C57" s="108" t="s">
        <v>62</v>
      </c>
      <c r="D57" s="108" t="s">
        <v>92</v>
      </c>
      <c r="E57" s="109" t="s">
        <v>94</v>
      </c>
      <c r="F57" s="109"/>
      <c r="G57" s="109"/>
      <c r="H57" s="110">
        <v>10</v>
      </c>
      <c r="I57" s="111" t="s">
        <v>40</v>
      </c>
      <c r="J57" s="112" t="s">
        <v>41</v>
      </c>
      <c r="K57" s="113" t="s">
        <v>95</v>
      </c>
      <c r="L57" s="114">
        <v>21220985786</v>
      </c>
      <c r="M57" s="114"/>
      <c r="N57" s="114"/>
      <c r="O57" s="114"/>
      <c r="P57" s="114"/>
      <c r="Q57" s="114">
        <f>L57-M57+N57-O57+P57</f>
        <v>21220985786</v>
      </c>
      <c r="R57" s="114"/>
      <c r="S57" s="114">
        <v>21220985786</v>
      </c>
      <c r="T57" s="114">
        <v>21220985786</v>
      </c>
      <c r="U57" s="114">
        <v>21220985786</v>
      </c>
      <c r="V57" s="114">
        <v>21220985786</v>
      </c>
      <c r="W57" s="114">
        <v>21220985786</v>
      </c>
      <c r="X57" s="255">
        <f t="shared" si="2"/>
        <v>1</v>
      </c>
      <c r="Y57" s="231"/>
      <c r="Z57" s="230"/>
      <c r="BU57" s="115"/>
      <c r="BV57" s="115"/>
      <c r="BW57" s="115"/>
      <c r="BX57" s="115"/>
      <c r="BY57" s="115"/>
      <c r="BZ57" s="115"/>
      <c r="CA57" s="115"/>
      <c r="CB57" s="115"/>
      <c r="CC57" s="115"/>
      <c r="CD57" s="115"/>
      <c r="CE57" s="115"/>
      <c r="CF57" s="115"/>
      <c r="CG57" s="115"/>
      <c r="CH57" s="115"/>
      <c r="CI57" s="115"/>
      <c r="CJ57" s="115"/>
      <c r="CK57" s="115"/>
      <c r="CL57" s="115"/>
      <c r="CM57" s="115"/>
      <c r="CN57" s="115"/>
      <c r="CO57" s="115"/>
      <c r="CP57" s="115"/>
      <c r="CQ57" s="115"/>
      <c r="CR57" s="115"/>
    </row>
    <row r="58" spans="1:96" s="141" customFormat="1" x14ac:dyDescent="0.2">
      <c r="A58" s="260" t="s">
        <v>33</v>
      </c>
      <c r="B58" s="133" t="s">
        <v>62</v>
      </c>
      <c r="C58" s="133" t="s">
        <v>92</v>
      </c>
      <c r="D58" s="133"/>
      <c r="E58" s="135"/>
      <c r="F58" s="135"/>
      <c r="G58" s="135"/>
      <c r="H58" s="136"/>
      <c r="I58" s="137"/>
      <c r="J58" s="138"/>
      <c r="K58" s="107" t="s">
        <v>96</v>
      </c>
      <c r="L58" s="142">
        <f>L59</f>
        <v>1414717457</v>
      </c>
      <c r="M58" s="142">
        <f t="shared" ref="M58:W58" si="21">M59</f>
        <v>0</v>
      </c>
      <c r="N58" s="142">
        <f t="shared" si="21"/>
        <v>0</v>
      </c>
      <c r="O58" s="142">
        <f t="shared" si="21"/>
        <v>0</v>
      </c>
      <c r="P58" s="142">
        <f t="shared" si="21"/>
        <v>0</v>
      </c>
      <c r="Q58" s="142">
        <f t="shared" si="21"/>
        <v>1414717457</v>
      </c>
      <c r="R58" s="142">
        <f>R59</f>
        <v>0</v>
      </c>
      <c r="S58" s="142">
        <f t="shared" si="21"/>
        <v>1414717457</v>
      </c>
      <c r="T58" s="142">
        <f t="shared" si="21"/>
        <v>948470354</v>
      </c>
      <c r="U58" s="142">
        <f t="shared" si="21"/>
        <v>721669215</v>
      </c>
      <c r="V58" s="142">
        <f t="shared" si="21"/>
        <v>721669215</v>
      </c>
      <c r="W58" s="142">
        <f t="shared" si="21"/>
        <v>721669215</v>
      </c>
      <c r="X58" s="262">
        <f t="shared" si="2"/>
        <v>0.67043093962471689</v>
      </c>
      <c r="Y58" s="233"/>
      <c r="Z58" s="234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</row>
    <row r="59" spans="1:96" s="141" customFormat="1" ht="16.5" x14ac:dyDescent="0.2">
      <c r="A59" s="260" t="s">
        <v>33</v>
      </c>
      <c r="B59" s="133" t="s">
        <v>62</v>
      </c>
      <c r="C59" s="133" t="s">
        <v>92</v>
      </c>
      <c r="D59" s="133" t="s">
        <v>43</v>
      </c>
      <c r="E59" s="135"/>
      <c r="F59" s="135"/>
      <c r="G59" s="135"/>
      <c r="H59" s="136"/>
      <c r="I59" s="137"/>
      <c r="J59" s="138"/>
      <c r="K59" s="107" t="s">
        <v>97</v>
      </c>
      <c r="L59" s="142">
        <f>SUM(L60:L61)</f>
        <v>1414717457</v>
      </c>
      <c r="M59" s="142">
        <f t="shared" ref="M59:W59" si="22">SUM(M60:M61)</f>
        <v>0</v>
      </c>
      <c r="N59" s="142">
        <f t="shared" si="22"/>
        <v>0</v>
      </c>
      <c r="O59" s="142">
        <f t="shared" si="22"/>
        <v>0</v>
      </c>
      <c r="P59" s="142">
        <f t="shared" si="22"/>
        <v>0</v>
      </c>
      <c r="Q59" s="142">
        <f t="shared" si="22"/>
        <v>1414717457</v>
      </c>
      <c r="R59" s="142">
        <f>SUM(R60:R61)</f>
        <v>0</v>
      </c>
      <c r="S59" s="142">
        <f t="shared" si="22"/>
        <v>1414717457</v>
      </c>
      <c r="T59" s="142">
        <f t="shared" si="22"/>
        <v>948470354</v>
      </c>
      <c r="U59" s="142">
        <f t="shared" si="22"/>
        <v>721669215</v>
      </c>
      <c r="V59" s="142">
        <f t="shared" si="22"/>
        <v>721669215</v>
      </c>
      <c r="W59" s="142">
        <f t="shared" si="22"/>
        <v>721669215</v>
      </c>
      <c r="X59" s="262">
        <f t="shared" si="2"/>
        <v>0.67043093962471689</v>
      </c>
      <c r="Y59" s="233"/>
      <c r="Z59" s="234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</row>
    <row r="60" spans="1:96" s="150" customFormat="1" x14ac:dyDescent="0.2">
      <c r="A60" s="263" t="s">
        <v>33</v>
      </c>
      <c r="B60" s="143" t="s">
        <v>62</v>
      </c>
      <c r="C60" s="143" t="s">
        <v>92</v>
      </c>
      <c r="D60" s="143" t="s">
        <v>43</v>
      </c>
      <c r="E60" s="144" t="s">
        <v>39</v>
      </c>
      <c r="F60" s="144"/>
      <c r="G60" s="144"/>
      <c r="H60" s="145">
        <v>10</v>
      </c>
      <c r="I60" s="146" t="s">
        <v>40</v>
      </c>
      <c r="J60" s="147" t="s">
        <v>41</v>
      </c>
      <c r="K60" s="113" t="s">
        <v>98</v>
      </c>
      <c r="L60" s="148">
        <v>1354977457</v>
      </c>
      <c r="M60" s="148"/>
      <c r="N60" s="148"/>
      <c r="O60" s="148"/>
      <c r="P60" s="148"/>
      <c r="Q60" s="148">
        <f>L60-M60+N60-O60+P60</f>
        <v>1354977457</v>
      </c>
      <c r="R60" s="148"/>
      <c r="S60" s="148">
        <v>1354977457</v>
      </c>
      <c r="T60" s="148">
        <v>935123815</v>
      </c>
      <c r="U60" s="148">
        <v>710797317</v>
      </c>
      <c r="V60" s="148">
        <v>710797317</v>
      </c>
      <c r="W60" s="148">
        <v>710797317</v>
      </c>
      <c r="X60" s="264">
        <f t="shared" si="2"/>
        <v>0.69013975853917098</v>
      </c>
      <c r="Y60" s="235"/>
      <c r="Z60" s="236"/>
      <c r="BU60" s="149"/>
      <c r="BV60" s="149"/>
      <c r="BW60" s="149"/>
      <c r="BX60" s="149"/>
      <c r="BY60" s="149"/>
      <c r="BZ60" s="149"/>
      <c r="CA60" s="149"/>
      <c r="CB60" s="149"/>
      <c r="CC60" s="149"/>
      <c r="CD60" s="149"/>
      <c r="CE60" s="149"/>
      <c r="CF60" s="149"/>
      <c r="CG60" s="149"/>
      <c r="CH60" s="149"/>
      <c r="CI60" s="149"/>
      <c r="CJ60" s="149"/>
      <c r="CK60" s="149"/>
      <c r="CL60" s="149"/>
      <c r="CM60" s="149"/>
      <c r="CN60" s="149"/>
      <c r="CO60" s="149"/>
      <c r="CP60" s="149"/>
      <c r="CQ60" s="149"/>
      <c r="CR60" s="149"/>
    </row>
    <row r="61" spans="1:96" s="150" customFormat="1" ht="24.75" x14ac:dyDescent="0.2">
      <c r="A61" s="263" t="s">
        <v>33</v>
      </c>
      <c r="B61" s="143" t="s">
        <v>62</v>
      </c>
      <c r="C61" s="143" t="s">
        <v>92</v>
      </c>
      <c r="D61" s="143" t="s">
        <v>43</v>
      </c>
      <c r="E61" s="146" t="s">
        <v>99</v>
      </c>
      <c r="F61" s="144"/>
      <c r="G61" s="144"/>
      <c r="H61" s="145">
        <v>10</v>
      </c>
      <c r="I61" s="146" t="s">
        <v>40</v>
      </c>
      <c r="J61" s="147" t="s">
        <v>41</v>
      </c>
      <c r="K61" s="113" t="s">
        <v>100</v>
      </c>
      <c r="L61" s="148">
        <v>59740000</v>
      </c>
      <c r="M61" s="148"/>
      <c r="N61" s="148"/>
      <c r="O61" s="148"/>
      <c r="P61" s="148"/>
      <c r="Q61" s="148">
        <f>L61-M61+N61-O61+P61</f>
        <v>59740000</v>
      </c>
      <c r="R61" s="148"/>
      <c r="S61" s="148">
        <v>59740000</v>
      </c>
      <c r="T61" s="148">
        <v>13346539</v>
      </c>
      <c r="U61" s="148">
        <v>10871898</v>
      </c>
      <c r="V61" s="148">
        <v>10871898</v>
      </c>
      <c r="W61" s="148">
        <v>10871898</v>
      </c>
      <c r="X61" s="264">
        <f>T61/Q61</f>
        <v>0.22341042852360227</v>
      </c>
      <c r="Y61" s="235"/>
      <c r="Z61" s="236"/>
      <c r="BU61" s="149"/>
      <c r="BV61" s="149"/>
      <c r="BW61" s="149"/>
      <c r="BX61" s="149"/>
      <c r="BY61" s="149"/>
      <c r="BZ61" s="149"/>
      <c r="CA61" s="149"/>
      <c r="CB61" s="149"/>
      <c r="CC61" s="149"/>
      <c r="CD61" s="149"/>
      <c r="CE61" s="149"/>
      <c r="CF61" s="149"/>
      <c r="CG61" s="149"/>
      <c r="CH61" s="149"/>
      <c r="CI61" s="149"/>
      <c r="CJ61" s="149"/>
      <c r="CK61" s="149"/>
      <c r="CL61" s="149"/>
      <c r="CM61" s="149"/>
      <c r="CN61" s="149"/>
      <c r="CO61" s="149"/>
      <c r="CP61" s="149"/>
      <c r="CQ61" s="149"/>
      <c r="CR61" s="149"/>
    </row>
    <row r="62" spans="1:96" s="141" customFormat="1" ht="16.899999999999999" customHeight="1" x14ac:dyDescent="0.2">
      <c r="A62" s="260" t="s">
        <v>33</v>
      </c>
      <c r="B62" s="133" t="s">
        <v>62</v>
      </c>
      <c r="C62" s="133">
        <v>10</v>
      </c>
      <c r="D62" s="133"/>
      <c r="E62" s="135"/>
      <c r="F62" s="135"/>
      <c r="G62" s="135"/>
      <c r="H62" s="136"/>
      <c r="I62" s="137"/>
      <c r="J62" s="138"/>
      <c r="K62" s="107" t="s">
        <v>101</v>
      </c>
      <c r="L62" s="142">
        <f>+L63</f>
        <v>42000000</v>
      </c>
      <c r="M62" s="142">
        <f t="shared" ref="M62:W62" si="23">+M63</f>
        <v>0</v>
      </c>
      <c r="N62" s="142">
        <f t="shared" si="23"/>
        <v>0</v>
      </c>
      <c r="O62" s="142">
        <f t="shared" si="23"/>
        <v>0</v>
      </c>
      <c r="P62" s="142">
        <f t="shared" si="23"/>
        <v>0</v>
      </c>
      <c r="Q62" s="142">
        <f t="shared" si="23"/>
        <v>42000000</v>
      </c>
      <c r="R62" s="142">
        <f t="shared" si="23"/>
        <v>0</v>
      </c>
      <c r="S62" s="142">
        <f t="shared" si="23"/>
        <v>0</v>
      </c>
      <c r="T62" s="142">
        <f t="shared" si="23"/>
        <v>0</v>
      </c>
      <c r="U62" s="142">
        <f t="shared" si="23"/>
        <v>0</v>
      </c>
      <c r="V62" s="142">
        <f t="shared" si="23"/>
        <v>0</v>
      </c>
      <c r="W62" s="142">
        <f t="shared" si="23"/>
        <v>0</v>
      </c>
      <c r="X62" s="262">
        <f t="shared" si="2"/>
        <v>0</v>
      </c>
      <c r="Y62" s="233"/>
      <c r="Z62" s="234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</row>
    <row r="63" spans="1:96" s="150" customFormat="1" x14ac:dyDescent="0.2">
      <c r="A63" s="263" t="s">
        <v>33</v>
      </c>
      <c r="B63" s="143">
        <v>3</v>
      </c>
      <c r="C63" s="143">
        <v>10</v>
      </c>
      <c r="D63" s="108" t="s">
        <v>35</v>
      </c>
      <c r="E63" s="111" t="s">
        <v>39</v>
      </c>
      <c r="F63" s="144"/>
      <c r="G63" s="144"/>
      <c r="H63" s="145"/>
      <c r="I63" s="146"/>
      <c r="J63" s="147"/>
      <c r="K63" s="113" t="s">
        <v>102</v>
      </c>
      <c r="L63" s="148">
        <v>42000000</v>
      </c>
      <c r="M63" s="148"/>
      <c r="N63" s="148"/>
      <c r="O63" s="148"/>
      <c r="P63" s="148"/>
      <c r="Q63" s="148">
        <v>42000000</v>
      </c>
      <c r="R63" s="148"/>
      <c r="S63" s="148">
        <v>0</v>
      </c>
      <c r="T63" s="148">
        <v>0</v>
      </c>
      <c r="U63" s="148">
        <v>0</v>
      </c>
      <c r="V63" s="148">
        <v>0</v>
      </c>
      <c r="W63" s="148">
        <v>0</v>
      </c>
      <c r="X63" s="264">
        <f>T63/Q63</f>
        <v>0</v>
      </c>
      <c r="Y63" s="235"/>
      <c r="Z63" s="236"/>
      <c r="BU63" s="149"/>
      <c r="BV63" s="149"/>
      <c r="BW63" s="149"/>
      <c r="BX63" s="149"/>
      <c r="BY63" s="149"/>
      <c r="BZ63" s="149"/>
      <c r="CA63" s="149"/>
      <c r="CB63" s="149"/>
      <c r="CC63" s="149"/>
      <c r="CD63" s="149"/>
      <c r="CE63" s="149"/>
      <c r="CF63" s="149"/>
      <c r="CG63" s="149"/>
      <c r="CH63" s="149"/>
      <c r="CI63" s="149"/>
      <c r="CJ63" s="149"/>
      <c r="CK63" s="149"/>
      <c r="CL63" s="149"/>
      <c r="CM63" s="149"/>
      <c r="CN63" s="149"/>
      <c r="CO63" s="149"/>
      <c r="CP63" s="149"/>
      <c r="CQ63" s="149"/>
      <c r="CR63" s="149"/>
    </row>
    <row r="64" spans="1:96" s="91" customFormat="1" ht="27" customHeight="1" x14ac:dyDescent="0.2">
      <c r="A64" s="126" t="s">
        <v>33</v>
      </c>
      <c r="B64" s="124" t="s">
        <v>103</v>
      </c>
      <c r="C64" s="124"/>
      <c r="D64" s="124"/>
      <c r="E64" s="124"/>
      <c r="F64" s="124"/>
      <c r="G64" s="124"/>
      <c r="H64" s="124"/>
      <c r="I64" s="125"/>
      <c r="J64" s="126"/>
      <c r="K64" s="127" t="s">
        <v>104</v>
      </c>
      <c r="L64" s="128">
        <f>L65+L68+L69+L72</f>
        <v>2589674605</v>
      </c>
      <c r="M64" s="128">
        <f t="shared" ref="M64:P64" si="24">M65+M68+M69+M72</f>
        <v>0</v>
      </c>
      <c r="N64" s="128">
        <v>0</v>
      </c>
      <c r="O64" s="128">
        <f t="shared" si="24"/>
        <v>0</v>
      </c>
      <c r="P64" s="128">
        <f t="shared" si="24"/>
        <v>0</v>
      </c>
      <c r="Q64" s="128">
        <f>Q65+Q68+Q69+Q72</f>
        <v>2589674605</v>
      </c>
      <c r="R64" s="128">
        <f t="shared" ref="R64:W64" si="25">R65+R68+R69+R72</f>
        <v>0</v>
      </c>
      <c r="S64" s="128">
        <f>S65+S68+S69+S72</f>
        <v>1964701065</v>
      </c>
      <c r="T64" s="128">
        <f>T65+T68+T69+T72</f>
        <v>1963067065</v>
      </c>
      <c r="U64" s="128">
        <f t="shared" si="25"/>
        <v>1963067065</v>
      </c>
      <c r="V64" s="128">
        <f t="shared" si="25"/>
        <v>1963067065</v>
      </c>
      <c r="W64" s="128">
        <f t="shared" si="25"/>
        <v>1963067065</v>
      </c>
      <c r="X64" s="262">
        <f t="shared" si="2"/>
        <v>0.75803618771633285</v>
      </c>
      <c r="Y64" s="214"/>
      <c r="Z64" s="215"/>
      <c r="BU64" s="85"/>
      <c r="BV64" s="85"/>
      <c r="BW64" s="85"/>
      <c r="BX64" s="85"/>
      <c r="BY64" s="85"/>
      <c r="BZ64" s="85"/>
      <c r="CA64" s="85"/>
      <c r="CB64" s="85"/>
      <c r="CC64" s="85"/>
      <c r="CD64" s="85"/>
      <c r="CE64" s="85"/>
      <c r="CF64" s="85"/>
      <c r="CG64" s="85"/>
      <c r="CH64" s="85"/>
      <c r="CI64" s="85"/>
      <c r="CJ64" s="85"/>
      <c r="CK64" s="85"/>
      <c r="CL64" s="85"/>
      <c r="CM64" s="85"/>
      <c r="CN64" s="85"/>
      <c r="CO64" s="85"/>
      <c r="CP64" s="85"/>
      <c r="CQ64" s="85"/>
      <c r="CR64" s="85"/>
    </row>
    <row r="65" spans="1:96" s="91" customFormat="1" x14ac:dyDescent="0.2">
      <c r="A65" s="249" t="s">
        <v>33</v>
      </c>
      <c r="B65" s="92" t="s">
        <v>103</v>
      </c>
      <c r="C65" s="92" t="s">
        <v>35</v>
      </c>
      <c r="D65" s="92"/>
      <c r="E65" s="93"/>
      <c r="F65" s="93"/>
      <c r="G65" s="93"/>
      <c r="H65" s="94"/>
      <c r="I65" s="95"/>
      <c r="J65" s="96"/>
      <c r="K65" s="107" t="s">
        <v>105</v>
      </c>
      <c r="L65" s="98">
        <f>L66</f>
        <v>21176800</v>
      </c>
      <c r="M65" s="98">
        <f t="shared" ref="M65:W66" si="26">M66</f>
        <v>0</v>
      </c>
      <c r="N65" s="98">
        <f t="shared" si="26"/>
        <v>0</v>
      </c>
      <c r="O65" s="98">
        <f t="shared" si="26"/>
        <v>0</v>
      </c>
      <c r="P65" s="98">
        <f t="shared" si="26"/>
        <v>0</v>
      </c>
      <c r="Q65" s="98">
        <f t="shared" si="26"/>
        <v>21176800</v>
      </c>
      <c r="R65" s="98">
        <f>R66</f>
        <v>0</v>
      </c>
      <c r="S65" s="98">
        <f t="shared" si="26"/>
        <v>3000000</v>
      </c>
      <c r="T65" s="98">
        <f t="shared" si="26"/>
        <v>1366000</v>
      </c>
      <c r="U65" s="98">
        <f t="shared" si="26"/>
        <v>1366000</v>
      </c>
      <c r="V65" s="98">
        <f t="shared" si="26"/>
        <v>1366000</v>
      </c>
      <c r="W65" s="98">
        <f t="shared" si="26"/>
        <v>1366000</v>
      </c>
      <c r="X65" s="251">
        <f t="shared" si="2"/>
        <v>6.4504552151410974E-2</v>
      </c>
      <c r="Y65" s="214"/>
      <c r="Z65" s="215"/>
      <c r="BU65" s="85"/>
      <c r="BV65" s="85"/>
      <c r="BW65" s="85"/>
      <c r="BX65" s="85"/>
      <c r="BY65" s="85"/>
      <c r="BZ65" s="85"/>
      <c r="CA65" s="85"/>
      <c r="CB65" s="85"/>
      <c r="CC65" s="85"/>
      <c r="CD65" s="85"/>
      <c r="CE65" s="85"/>
      <c r="CF65" s="85"/>
      <c r="CG65" s="85"/>
      <c r="CH65" s="85"/>
      <c r="CI65" s="85"/>
      <c r="CJ65" s="85"/>
      <c r="CK65" s="85"/>
      <c r="CL65" s="85"/>
      <c r="CM65" s="85"/>
      <c r="CN65" s="85"/>
      <c r="CO65" s="85"/>
      <c r="CP65" s="85"/>
      <c r="CQ65" s="85"/>
      <c r="CR65" s="85"/>
    </row>
    <row r="66" spans="1:96" s="91" customFormat="1" x14ac:dyDescent="0.2">
      <c r="A66" s="249" t="s">
        <v>33</v>
      </c>
      <c r="B66" s="92" t="s">
        <v>103</v>
      </c>
      <c r="C66" s="92" t="s">
        <v>35</v>
      </c>
      <c r="D66" s="92" t="s">
        <v>43</v>
      </c>
      <c r="E66" s="93"/>
      <c r="F66" s="93"/>
      <c r="G66" s="93"/>
      <c r="H66" s="94"/>
      <c r="I66" s="95"/>
      <c r="J66" s="96"/>
      <c r="K66" s="107" t="s">
        <v>106</v>
      </c>
      <c r="L66" s="98">
        <f>L67</f>
        <v>21176800</v>
      </c>
      <c r="M66" s="98">
        <f t="shared" si="26"/>
        <v>0</v>
      </c>
      <c r="N66" s="98">
        <f t="shared" si="26"/>
        <v>0</v>
      </c>
      <c r="O66" s="98">
        <f t="shared" si="26"/>
        <v>0</v>
      </c>
      <c r="P66" s="98">
        <f t="shared" si="26"/>
        <v>0</v>
      </c>
      <c r="Q66" s="98">
        <f t="shared" si="26"/>
        <v>21176800</v>
      </c>
      <c r="R66" s="98">
        <f>R67</f>
        <v>0</v>
      </c>
      <c r="S66" s="98">
        <f t="shared" si="26"/>
        <v>3000000</v>
      </c>
      <c r="T66" s="98">
        <f t="shared" si="26"/>
        <v>1366000</v>
      </c>
      <c r="U66" s="98">
        <f t="shared" si="26"/>
        <v>1366000</v>
      </c>
      <c r="V66" s="98">
        <f t="shared" si="26"/>
        <v>1366000</v>
      </c>
      <c r="W66" s="98">
        <f t="shared" si="26"/>
        <v>1366000</v>
      </c>
      <c r="X66" s="251">
        <f t="shared" si="2"/>
        <v>6.4504552151410974E-2</v>
      </c>
      <c r="Y66" s="214"/>
      <c r="Z66" s="215"/>
      <c r="BU66" s="85"/>
      <c r="BV66" s="85"/>
      <c r="BW66" s="85"/>
      <c r="BX66" s="85"/>
      <c r="BY66" s="85"/>
      <c r="BZ66" s="85"/>
      <c r="CA66" s="85"/>
      <c r="CB66" s="85"/>
      <c r="CC66" s="85"/>
      <c r="CD66" s="85"/>
      <c r="CE66" s="85"/>
      <c r="CF66" s="85"/>
      <c r="CG66" s="85"/>
      <c r="CH66" s="85"/>
      <c r="CI66" s="85"/>
      <c r="CJ66" s="85"/>
      <c r="CK66" s="85"/>
      <c r="CL66" s="85"/>
      <c r="CM66" s="85"/>
      <c r="CN66" s="85"/>
      <c r="CO66" s="85"/>
      <c r="CP66" s="85"/>
      <c r="CQ66" s="85"/>
      <c r="CR66" s="85"/>
    </row>
    <row r="67" spans="1:96" s="116" customFormat="1" ht="16.899999999999999" customHeight="1" x14ac:dyDescent="0.2">
      <c r="A67" s="254" t="s">
        <v>33</v>
      </c>
      <c r="B67" s="108" t="s">
        <v>103</v>
      </c>
      <c r="C67" s="108" t="s">
        <v>35</v>
      </c>
      <c r="D67" s="108" t="s">
        <v>43</v>
      </c>
      <c r="E67" s="109" t="s">
        <v>54</v>
      </c>
      <c r="F67" s="109"/>
      <c r="G67" s="109"/>
      <c r="H67" s="110">
        <v>10</v>
      </c>
      <c r="I67" s="111" t="s">
        <v>40</v>
      </c>
      <c r="J67" s="112" t="s">
        <v>41</v>
      </c>
      <c r="K67" s="113" t="s">
        <v>107</v>
      </c>
      <c r="L67" s="114">
        <v>21176800</v>
      </c>
      <c r="M67" s="114"/>
      <c r="N67" s="114"/>
      <c r="O67" s="114"/>
      <c r="P67" s="114"/>
      <c r="Q67" s="114">
        <f>L67-M67+N67-O67+P67</f>
        <v>21176800</v>
      </c>
      <c r="R67" s="114"/>
      <c r="S67" s="114">
        <v>3000000</v>
      </c>
      <c r="T67" s="114">
        <v>1366000</v>
      </c>
      <c r="U67" s="114">
        <v>1366000</v>
      </c>
      <c r="V67" s="114">
        <v>1366000</v>
      </c>
      <c r="W67" s="114">
        <v>1366000</v>
      </c>
      <c r="X67" s="255">
        <f>T67/Q67</f>
        <v>6.4504552151410974E-2</v>
      </c>
      <c r="Y67" s="231"/>
      <c r="Z67" s="230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  <c r="CF67" s="115"/>
      <c r="CG67" s="115"/>
      <c r="CH67" s="115"/>
      <c r="CI67" s="115"/>
      <c r="CJ67" s="115"/>
      <c r="CK67" s="115"/>
      <c r="CL67" s="115"/>
      <c r="CM67" s="115"/>
      <c r="CN67" s="115"/>
      <c r="CO67" s="115"/>
      <c r="CP67" s="115"/>
      <c r="CQ67" s="115"/>
      <c r="CR67" s="115"/>
    </row>
    <row r="68" spans="1:96" s="91" customFormat="1" ht="16.5" x14ac:dyDescent="0.2">
      <c r="A68" s="249" t="s">
        <v>33</v>
      </c>
      <c r="B68" s="92" t="s">
        <v>103</v>
      </c>
      <c r="C68" s="92" t="s">
        <v>62</v>
      </c>
      <c r="D68" s="92"/>
      <c r="E68" s="93"/>
      <c r="F68" s="93"/>
      <c r="G68" s="93"/>
      <c r="H68" s="94"/>
      <c r="I68" s="95"/>
      <c r="J68" s="96"/>
      <c r="K68" s="107" t="s">
        <v>108</v>
      </c>
      <c r="L68" s="98">
        <v>11647240</v>
      </c>
      <c r="M68" s="98"/>
      <c r="N68" s="98"/>
      <c r="O68" s="98"/>
      <c r="P68" s="98"/>
      <c r="Q68" s="98">
        <f>L68-M68+N68-O68+P68</f>
        <v>11647240</v>
      </c>
      <c r="R68" s="98">
        <v>0</v>
      </c>
      <c r="S68" s="98">
        <v>0</v>
      </c>
      <c r="T68" s="98">
        <v>0</v>
      </c>
      <c r="U68" s="98">
        <v>0</v>
      </c>
      <c r="V68" s="98">
        <v>0</v>
      </c>
      <c r="W68" s="98">
        <v>0</v>
      </c>
      <c r="X68" s="251">
        <f t="shared" si="2"/>
        <v>0</v>
      </c>
      <c r="Y68" s="214"/>
      <c r="Z68" s="215"/>
      <c r="BU68" s="85"/>
      <c r="BV68" s="85"/>
      <c r="BW68" s="85"/>
      <c r="BX68" s="85"/>
      <c r="BY68" s="85"/>
      <c r="BZ68" s="85"/>
      <c r="CA68" s="85"/>
      <c r="CB68" s="85"/>
      <c r="CC68" s="85"/>
      <c r="CD68" s="85"/>
      <c r="CE68" s="85"/>
      <c r="CF68" s="85"/>
      <c r="CG68" s="85"/>
      <c r="CH68" s="85"/>
      <c r="CI68" s="85"/>
      <c r="CJ68" s="85"/>
      <c r="CK68" s="85"/>
      <c r="CL68" s="85"/>
      <c r="CM68" s="85"/>
      <c r="CN68" s="85"/>
      <c r="CO68" s="85"/>
      <c r="CP68" s="85"/>
      <c r="CQ68" s="85"/>
      <c r="CR68" s="85"/>
    </row>
    <row r="69" spans="1:96" s="91" customFormat="1" x14ac:dyDescent="0.2">
      <c r="A69" s="249" t="s">
        <v>33</v>
      </c>
      <c r="B69" s="92" t="s">
        <v>103</v>
      </c>
      <c r="C69" s="92" t="s">
        <v>92</v>
      </c>
      <c r="D69" s="92"/>
      <c r="E69" s="93"/>
      <c r="F69" s="93"/>
      <c r="G69" s="93"/>
      <c r="H69" s="94"/>
      <c r="I69" s="95"/>
      <c r="J69" s="96"/>
      <c r="K69" s="107" t="s">
        <v>109</v>
      </c>
      <c r="L69" s="98">
        <f>L71+L70</f>
        <v>2554732885</v>
      </c>
      <c r="M69" s="98">
        <f t="shared" ref="M69:W69" si="27">M71+M70</f>
        <v>0</v>
      </c>
      <c r="N69" s="98">
        <f t="shared" si="27"/>
        <v>0</v>
      </c>
      <c r="O69" s="98">
        <f t="shared" si="27"/>
        <v>0</v>
      </c>
      <c r="P69" s="98">
        <f t="shared" si="27"/>
        <v>0</v>
      </c>
      <c r="Q69" s="98">
        <f t="shared" si="27"/>
        <v>2554732885</v>
      </c>
      <c r="R69" s="98">
        <f t="shared" si="27"/>
        <v>0</v>
      </c>
      <c r="S69" s="98">
        <f>S71+S70</f>
        <v>1961701065</v>
      </c>
      <c r="T69" s="98">
        <f t="shared" si="27"/>
        <v>1961701065</v>
      </c>
      <c r="U69" s="98">
        <f t="shared" si="27"/>
        <v>1961701065</v>
      </c>
      <c r="V69" s="98">
        <f t="shared" si="27"/>
        <v>1961701065</v>
      </c>
      <c r="W69" s="98">
        <f t="shared" si="27"/>
        <v>1961701065</v>
      </c>
      <c r="X69" s="251">
        <f t="shared" si="2"/>
        <v>0.76786934419564568</v>
      </c>
      <c r="Y69" s="214"/>
      <c r="Z69" s="215"/>
      <c r="BU69" s="85"/>
      <c r="BV69" s="85"/>
      <c r="BW69" s="85"/>
      <c r="BX69" s="85"/>
      <c r="BY69" s="85"/>
      <c r="BZ69" s="85"/>
      <c r="CA69" s="85"/>
      <c r="CB69" s="85"/>
      <c r="CC69" s="85"/>
      <c r="CD69" s="85"/>
      <c r="CE69" s="85"/>
      <c r="CF69" s="85"/>
      <c r="CG69" s="85"/>
      <c r="CH69" s="85"/>
      <c r="CI69" s="85"/>
      <c r="CJ69" s="85"/>
      <c r="CK69" s="85"/>
      <c r="CL69" s="85"/>
      <c r="CM69" s="85"/>
      <c r="CN69" s="85"/>
      <c r="CO69" s="85"/>
      <c r="CP69" s="85"/>
      <c r="CQ69" s="85"/>
      <c r="CR69" s="85"/>
    </row>
    <row r="70" spans="1:96" s="91" customFormat="1" ht="18" customHeight="1" x14ac:dyDescent="0.2">
      <c r="A70" s="249" t="s">
        <v>33</v>
      </c>
      <c r="B70" s="92" t="s">
        <v>103</v>
      </c>
      <c r="C70" s="92" t="s">
        <v>92</v>
      </c>
      <c r="D70" s="92" t="s">
        <v>35</v>
      </c>
      <c r="E70" s="151"/>
      <c r="F70" s="93"/>
      <c r="G70" s="93"/>
      <c r="H70" s="94">
        <v>10</v>
      </c>
      <c r="I70" s="95" t="s">
        <v>40</v>
      </c>
      <c r="J70" s="96" t="s">
        <v>110</v>
      </c>
      <c r="K70" s="107" t="s">
        <v>111</v>
      </c>
      <c r="L70" s="98">
        <v>0</v>
      </c>
      <c r="M70" s="98"/>
      <c r="N70" s="98">
        <v>0</v>
      </c>
      <c r="O70" s="98"/>
      <c r="P70" s="98"/>
      <c r="Q70" s="98">
        <f>L70-M70+N70-O70+P70</f>
        <v>0</v>
      </c>
      <c r="R70" s="98"/>
      <c r="S70" s="98">
        <v>0</v>
      </c>
      <c r="T70" s="98">
        <v>0</v>
      </c>
      <c r="U70" s="98">
        <v>0</v>
      </c>
      <c r="V70" s="98">
        <v>0</v>
      </c>
      <c r="W70" s="98">
        <v>0</v>
      </c>
      <c r="X70" s="251">
        <v>0</v>
      </c>
      <c r="Y70" s="214"/>
      <c r="Z70" s="215"/>
      <c r="BU70" s="85"/>
      <c r="BV70" s="85"/>
      <c r="BW70" s="85"/>
      <c r="BX70" s="85"/>
      <c r="BY70" s="85"/>
      <c r="BZ70" s="85"/>
      <c r="CA70" s="85"/>
      <c r="CB70" s="85"/>
      <c r="CC70" s="85"/>
      <c r="CD70" s="85"/>
      <c r="CE70" s="85"/>
      <c r="CF70" s="85"/>
      <c r="CG70" s="85"/>
      <c r="CH70" s="85"/>
      <c r="CI70" s="85"/>
      <c r="CJ70" s="85"/>
      <c r="CK70" s="85"/>
      <c r="CL70" s="85"/>
      <c r="CM70" s="85"/>
      <c r="CN70" s="85"/>
      <c r="CO70" s="85"/>
      <c r="CP70" s="85"/>
      <c r="CQ70" s="85"/>
      <c r="CR70" s="85"/>
    </row>
    <row r="71" spans="1:96" s="91" customFormat="1" ht="19.149999999999999" customHeight="1" x14ac:dyDescent="0.2">
      <c r="A71" s="249" t="s">
        <v>33</v>
      </c>
      <c r="B71" s="92" t="s">
        <v>103</v>
      </c>
      <c r="C71" s="92" t="s">
        <v>92</v>
      </c>
      <c r="D71" s="92" t="s">
        <v>35</v>
      </c>
      <c r="E71" s="151"/>
      <c r="F71" s="93"/>
      <c r="G71" s="93"/>
      <c r="H71" s="94">
        <v>11</v>
      </c>
      <c r="I71" s="95" t="s">
        <v>40</v>
      </c>
      <c r="J71" s="96" t="s">
        <v>110</v>
      </c>
      <c r="K71" s="107" t="s">
        <v>111</v>
      </c>
      <c r="L71" s="98">
        <v>2554732885</v>
      </c>
      <c r="M71" s="98"/>
      <c r="N71" s="98">
        <v>0</v>
      </c>
      <c r="O71" s="98"/>
      <c r="P71" s="98"/>
      <c r="Q71" s="98">
        <f>L71-M71+N71-O71+P71</f>
        <v>2554732885</v>
      </c>
      <c r="R71" s="98"/>
      <c r="S71" s="98">
        <v>1961701065</v>
      </c>
      <c r="T71" s="98">
        <v>1961701065</v>
      </c>
      <c r="U71" s="98">
        <v>1961701065</v>
      </c>
      <c r="V71" s="98">
        <v>1961701065</v>
      </c>
      <c r="W71" s="98">
        <v>1961701065</v>
      </c>
      <c r="X71" s="250">
        <f t="shared" si="2"/>
        <v>0.76786934419564568</v>
      </c>
      <c r="Y71" s="214"/>
      <c r="Z71" s="215"/>
      <c r="BU71" s="85"/>
      <c r="BV71" s="85"/>
      <c r="BW71" s="85"/>
      <c r="BX71" s="85"/>
      <c r="BY71" s="85"/>
      <c r="BZ71" s="85"/>
      <c r="CA71" s="85"/>
      <c r="CB71" s="85"/>
      <c r="CC71" s="85"/>
      <c r="CD71" s="85"/>
      <c r="CE71" s="85"/>
      <c r="CF71" s="85"/>
      <c r="CG71" s="85"/>
      <c r="CH71" s="85"/>
      <c r="CI71" s="85"/>
      <c r="CJ71" s="85"/>
      <c r="CK71" s="85"/>
      <c r="CL71" s="85"/>
      <c r="CM71" s="85"/>
      <c r="CN71" s="85"/>
      <c r="CO71" s="85"/>
      <c r="CP71" s="85"/>
      <c r="CQ71" s="85"/>
      <c r="CR71" s="85"/>
    </row>
    <row r="72" spans="1:96" s="91" customFormat="1" ht="16.5" x14ac:dyDescent="0.2">
      <c r="A72" s="249" t="s">
        <v>33</v>
      </c>
      <c r="B72" s="92" t="s">
        <v>103</v>
      </c>
      <c r="C72" s="92" t="s">
        <v>112</v>
      </c>
      <c r="D72" s="92"/>
      <c r="E72" s="151"/>
      <c r="F72" s="93"/>
      <c r="G72" s="93"/>
      <c r="H72" s="94"/>
      <c r="I72" s="95"/>
      <c r="J72" s="96"/>
      <c r="K72" s="107" t="s">
        <v>113</v>
      </c>
      <c r="L72" s="98">
        <f>L73</f>
        <v>2117680</v>
      </c>
      <c r="M72" s="98">
        <f t="shared" ref="M72:W72" si="28">M73</f>
        <v>0</v>
      </c>
      <c r="N72" s="98">
        <f t="shared" si="28"/>
        <v>0</v>
      </c>
      <c r="O72" s="98">
        <f t="shared" si="28"/>
        <v>0</v>
      </c>
      <c r="P72" s="98">
        <f t="shared" si="28"/>
        <v>0</v>
      </c>
      <c r="Q72" s="98">
        <f>Q73</f>
        <v>2117680</v>
      </c>
      <c r="R72" s="98">
        <f>R73</f>
        <v>0</v>
      </c>
      <c r="S72" s="98">
        <f t="shared" si="28"/>
        <v>0</v>
      </c>
      <c r="T72" s="98">
        <f t="shared" si="28"/>
        <v>0</v>
      </c>
      <c r="U72" s="98">
        <f t="shared" si="28"/>
        <v>0</v>
      </c>
      <c r="V72" s="98">
        <f t="shared" si="28"/>
        <v>0</v>
      </c>
      <c r="W72" s="98">
        <f t="shared" si="28"/>
        <v>0</v>
      </c>
      <c r="X72" s="250">
        <f t="shared" si="2"/>
        <v>0</v>
      </c>
      <c r="Y72" s="214"/>
      <c r="Z72" s="215"/>
      <c r="BU72" s="85"/>
      <c r="BV72" s="85"/>
      <c r="BW72" s="85"/>
      <c r="BX72" s="85"/>
      <c r="BY72" s="85"/>
      <c r="BZ72" s="85"/>
      <c r="CA72" s="85"/>
      <c r="CB72" s="85"/>
      <c r="CC72" s="85"/>
      <c r="CD72" s="85"/>
      <c r="CE72" s="85"/>
      <c r="CF72" s="85"/>
      <c r="CG72" s="85"/>
      <c r="CH72" s="85"/>
      <c r="CI72" s="85"/>
      <c r="CJ72" s="85"/>
      <c r="CK72" s="85"/>
      <c r="CL72" s="85"/>
      <c r="CM72" s="85"/>
      <c r="CN72" s="85"/>
      <c r="CO72" s="85"/>
      <c r="CP72" s="85"/>
      <c r="CQ72" s="85"/>
      <c r="CR72" s="85"/>
    </row>
    <row r="73" spans="1:96" s="91" customFormat="1" x14ac:dyDescent="0.2">
      <c r="A73" s="249" t="s">
        <v>33</v>
      </c>
      <c r="B73" s="92" t="s">
        <v>103</v>
      </c>
      <c r="C73" s="92" t="s">
        <v>112</v>
      </c>
      <c r="D73" s="92" t="s">
        <v>43</v>
      </c>
      <c r="E73" s="151"/>
      <c r="F73" s="93"/>
      <c r="G73" s="93"/>
      <c r="H73" s="94"/>
      <c r="I73" s="95"/>
      <c r="J73" s="96"/>
      <c r="K73" s="107" t="s">
        <v>114</v>
      </c>
      <c r="L73" s="131">
        <f>L74+L75</f>
        <v>2117680</v>
      </c>
      <c r="M73" s="131">
        <f t="shared" ref="M73:W73" si="29">M74+M75</f>
        <v>0</v>
      </c>
      <c r="N73" s="131">
        <f t="shared" si="29"/>
        <v>0</v>
      </c>
      <c r="O73" s="131">
        <f t="shared" si="29"/>
        <v>0</v>
      </c>
      <c r="P73" s="131">
        <f t="shared" si="29"/>
        <v>0</v>
      </c>
      <c r="Q73" s="131">
        <f>Q74+Q75</f>
        <v>2117680</v>
      </c>
      <c r="R73" s="131">
        <f t="shared" si="29"/>
        <v>0</v>
      </c>
      <c r="S73" s="131">
        <f t="shared" si="29"/>
        <v>0</v>
      </c>
      <c r="T73" s="131">
        <f t="shared" si="29"/>
        <v>0</v>
      </c>
      <c r="U73" s="131">
        <f t="shared" si="29"/>
        <v>0</v>
      </c>
      <c r="V73" s="131">
        <f t="shared" si="29"/>
        <v>0</v>
      </c>
      <c r="W73" s="131">
        <f t="shared" si="29"/>
        <v>0</v>
      </c>
      <c r="X73" s="250">
        <f t="shared" si="2"/>
        <v>0</v>
      </c>
      <c r="Y73" s="214"/>
      <c r="Z73" s="215"/>
      <c r="BU73" s="85"/>
      <c r="BV73" s="85"/>
      <c r="BW73" s="85"/>
      <c r="BX73" s="85"/>
      <c r="BY73" s="85"/>
      <c r="BZ73" s="85"/>
      <c r="CA73" s="85"/>
      <c r="CB73" s="85"/>
      <c r="CC73" s="85"/>
      <c r="CD73" s="85"/>
      <c r="CE73" s="85"/>
      <c r="CF73" s="85"/>
      <c r="CG73" s="85"/>
      <c r="CH73" s="85"/>
      <c r="CI73" s="85"/>
      <c r="CJ73" s="85"/>
      <c r="CK73" s="85"/>
      <c r="CL73" s="85"/>
      <c r="CM73" s="85"/>
      <c r="CN73" s="85"/>
      <c r="CO73" s="85"/>
      <c r="CP73" s="85"/>
      <c r="CQ73" s="85"/>
      <c r="CR73" s="85"/>
    </row>
    <row r="74" spans="1:96" s="116" customFormat="1" x14ac:dyDescent="0.2">
      <c r="A74" s="254" t="s">
        <v>33</v>
      </c>
      <c r="B74" s="108" t="s">
        <v>103</v>
      </c>
      <c r="C74" s="108" t="s">
        <v>112</v>
      </c>
      <c r="D74" s="108" t="s">
        <v>43</v>
      </c>
      <c r="E74" s="111" t="s">
        <v>39</v>
      </c>
      <c r="F74" s="109"/>
      <c r="G74" s="109"/>
      <c r="H74" s="110">
        <v>10</v>
      </c>
      <c r="I74" s="111" t="s">
        <v>40</v>
      </c>
      <c r="J74" s="112" t="s">
        <v>41</v>
      </c>
      <c r="K74" s="113" t="s">
        <v>115</v>
      </c>
      <c r="L74" s="114">
        <v>1017680</v>
      </c>
      <c r="M74" s="114"/>
      <c r="N74" s="114"/>
      <c r="O74" s="114"/>
      <c r="P74" s="114"/>
      <c r="Q74" s="114">
        <f>L74-M74+N74-O74+P74</f>
        <v>1017680</v>
      </c>
      <c r="R74" s="114"/>
      <c r="S74" s="114">
        <v>0</v>
      </c>
      <c r="T74" s="114">
        <v>0</v>
      </c>
      <c r="U74" s="114">
        <v>0</v>
      </c>
      <c r="V74" s="114">
        <v>0</v>
      </c>
      <c r="W74" s="114">
        <v>0</v>
      </c>
      <c r="X74" s="255">
        <f t="shared" si="2"/>
        <v>0</v>
      </c>
      <c r="Y74" s="231"/>
      <c r="Z74" s="230"/>
      <c r="BU74" s="115"/>
      <c r="BV74" s="115"/>
      <c r="BW74" s="115"/>
      <c r="BX74" s="115"/>
      <c r="BY74" s="115"/>
      <c r="BZ74" s="115"/>
      <c r="CA74" s="115"/>
      <c r="CB74" s="115"/>
      <c r="CC74" s="115"/>
      <c r="CD74" s="115"/>
      <c r="CE74" s="115"/>
      <c r="CF74" s="115"/>
      <c r="CG74" s="115"/>
      <c r="CH74" s="115"/>
      <c r="CI74" s="115"/>
      <c r="CJ74" s="115"/>
      <c r="CK74" s="115"/>
      <c r="CL74" s="115"/>
      <c r="CM74" s="115"/>
      <c r="CN74" s="115"/>
      <c r="CO74" s="115"/>
      <c r="CP74" s="115"/>
      <c r="CQ74" s="115"/>
      <c r="CR74" s="115"/>
    </row>
    <row r="75" spans="1:96" s="116" customFormat="1" ht="13.5" thickBot="1" x14ac:dyDescent="0.25">
      <c r="A75" s="254" t="s">
        <v>33</v>
      </c>
      <c r="B75" s="108" t="s">
        <v>103</v>
      </c>
      <c r="C75" s="108" t="s">
        <v>112</v>
      </c>
      <c r="D75" s="108" t="s">
        <v>43</v>
      </c>
      <c r="E75" s="109" t="s">
        <v>46</v>
      </c>
      <c r="F75" s="109"/>
      <c r="G75" s="109"/>
      <c r="H75" s="110">
        <v>10</v>
      </c>
      <c r="I75" s="111" t="s">
        <v>40</v>
      </c>
      <c r="J75" s="112" t="s">
        <v>41</v>
      </c>
      <c r="K75" s="113" t="s">
        <v>116</v>
      </c>
      <c r="L75" s="114">
        <v>1100000</v>
      </c>
      <c r="M75" s="114"/>
      <c r="N75" s="114"/>
      <c r="O75" s="114"/>
      <c r="P75" s="114"/>
      <c r="Q75" s="114">
        <f>L75-M75+N75-O75+P75</f>
        <v>1100000</v>
      </c>
      <c r="R75" s="114"/>
      <c r="S75" s="114">
        <v>0</v>
      </c>
      <c r="T75" s="114">
        <v>0</v>
      </c>
      <c r="U75" s="114">
        <v>0</v>
      </c>
      <c r="V75" s="114">
        <v>0</v>
      </c>
      <c r="W75" s="114">
        <v>0</v>
      </c>
      <c r="X75" s="255">
        <f t="shared" si="2"/>
        <v>0</v>
      </c>
      <c r="Y75" s="231"/>
      <c r="Z75" s="230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  <c r="CF75" s="115"/>
      <c r="CG75" s="115"/>
      <c r="CH75" s="115"/>
      <c r="CI75" s="115"/>
      <c r="CJ75" s="115"/>
      <c r="CK75" s="115"/>
      <c r="CL75" s="115"/>
      <c r="CM75" s="115"/>
      <c r="CN75" s="115"/>
      <c r="CO75" s="115"/>
      <c r="CP75" s="115"/>
      <c r="CQ75" s="115"/>
      <c r="CR75" s="115"/>
    </row>
    <row r="76" spans="1:96" s="85" customFormat="1" ht="18" thickTop="1" thickBot="1" x14ac:dyDescent="0.25">
      <c r="A76" s="82" t="s">
        <v>117</v>
      </c>
      <c r="B76" s="80"/>
      <c r="C76" s="80"/>
      <c r="D76" s="80"/>
      <c r="E76" s="80"/>
      <c r="F76" s="80"/>
      <c r="G76" s="80"/>
      <c r="H76" s="80"/>
      <c r="I76" s="81"/>
      <c r="J76" s="82"/>
      <c r="K76" s="83" t="s">
        <v>118</v>
      </c>
      <c r="L76" s="275">
        <f>+L77</f>
        <v>92488165</v>
      </c>
      <c r="M76" s="275">
        <f t="shared" ref="M76:W77" si="30">+M77</f>
        <v>0</v>
      </c>
      <c r="N76" s="275">
        <f t="shared" si="30"/>
        <v>0</v>
      </c>
      <c r="O76" s="275">
        <f t="shared" si="30"/>
        <v>0</v>
      </c>
      <c r="P76" s="275">
        <f t="shared" si="30"/>
        <v>0</v>
      </c>
      <c r="Q76" s="275">
        <f>+Q77</f>
        <v>92488165</v>
      </c>
      <c r="R76" s="275">
        <f t="shared" si="30"/>
        <v>0</v>
      </c>
      <c r="S76" s="275">
        <f t="shared" si="30"/>
        <v>92488165</v>
      </c>
      <c r="T76" s="275">
        <f t="shared" si="30"/>
        <v>92488165</v>
      </c>
      <c r="U76" s="84">
        <f>+U77</f>
        <v>92488165</v>
      </c>
      <c r="V76" s="84">
        <f t="shared" si="30"/>
        <v>92488165</v>
      </c>
      <c r="W76" s="84">
        <f t="shared" si="30"/>
        <v>92488165</v>
      </c>
      <c r="X76" s="247">
        <f t="shared" si="2"/>
        <v>1</v>
      </c>
      <c r="Y76" s="214"/>
      <c r="Z76" s="215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</row>
    <row r="77" spans="1:96" s="91" customFormat="1" ht="21.6" customHeight="1" thickTop="1" x14ac:dyDescent="0.2">
      <c r="A77" s="88" t="s">
        <v>117</v>
      </c>
      <c r="B77" s="86">
        <v>10</v>
      </c>
      <c r="C77" s="86"/>
      <c r="D77" s="86"/>
      <c r="E77" s="158"/>
      <c r="F77" s="158"/>
      <c r="G77" s="158"/>
      <c r="H77" s="159"/>
      <c r="I77" s="160"/>
      <c r="J77" s="161"/>
      <c r="K77" s="89" t="s">
        <v>119</v>
      </c>
      <c r="L77" s="90">
        <f>+L78</f>
        <v>92488165</v>
      </c>
      <c r="M77" s="90">
        <f t="shared" si="30"/>
        <v>0</v>
      </c>
      <c r="N77" s="90">
        <f t="shared" si="30"/>
        <v>0</v>
      </c>
      <c r="O77" s="90">
        <f t="shared" si="30"/>
        <v>0</v>
      </c>
      <c r="P77" s="90">
        <f t="shared" si="30"/>
        <v>0</v>
      </c>
      <c r="Q77" s="90">
        <f t="shared" si="30"/>
        <v>92488165</v>
      </c>
      <c r="R77" s="90">
        <f t="shared" si="30"/>
        <v>0</v>
      </c>
      <c r="S77" s="90">
        <f t="shared" si="30"/>
        <v>92488165</v>
      </c>
      <c r="T77" s="90">
        <f t="shared" si="30"/>
        <v>92488165</v>
      </c>
      <c r="U77" s="90">
        <f t="shared" si="30"/>
        <v>92488165</v>
      </c>
      <c r="V77" s="90">
        <f t="shared" si="30"/>
        <v>92488165</v>
      </c>
      <c r="W77" s="90">
        <f t="shared" si="30"/>
        <v>92488165</v>
      </c>
      <c r="X77" s="251">
        <f t="shared" si="2"/>
        <v>1</v>
      </c>
      <c r="Y77" s="214"/>
      <c r="Z77" s="215"/>
      <c r="BU77" s="85"/>
      <c r="BV77" s="85"/>
      <c r="BW77" s="85"/>
      <c r="BX77" s="85"/>
      <c r="BY77" s="85"/>
      <c r="BZ77" s="85"/>
      <c r="CA77" s="85"/>
      <c r="CB77" s="85"/>
      <c r="CC77" s="85"/>
      <c r="CD77" s="85"/>
      <c r="CE77" s="85"/>
      <c r="CF77" s="85"/>
      <c r="CG77" s="85"/>
      <c r="CH77" s="85"/>
      <c r="CI77" s="85"/>
      <c r="CJ77" s="85"/>
      <c r="CK77" s="85"/>
      <c r="CL77" s="85"/>
      <c r="CM77" s="85"/>
      <c r="CN77" s="85"/>
      <c r="CO77" s="85"/>
      <c r="CP77" s="85"/>
      <c r="CQ77" s="85"/>
      <c r="CR77" s="85"/>
    </row>
    <row r="78" spans="1:96" s="116" customFormat="1" ht="13.5" thickBot="1" x14ac:dyDescent="0.25">
      <c r="A78" s="265" t="s">
        <v>117</v>
      </c>
      <c r="B78" s="162">
        <v>10</v>
      </c>
      <c r="C78" s="162" t="s">
        <v>92</v>
      </c>
      <c r="D78" s="162" t="s">
        <v>35</v>
      </c>
      <c r="E78" s="163"/>
      <c r="F78" s="163"/>
      <c r="G78" s="163"/>
      <c r="H78" s="164">
        <v>11</v>
      </c>
      <c r="I78" s="165" t="s">
        <v>40</v>
      </c>
      <c r="J78" s="166" t="s">
        <v>41</v>
      </c>
      <c r="K78" s="167" t="s">
        <v>120</v>
      </c>
      <c r="L78" s="168">
        <v>92488165</v>
      </c>
      <c r="M78" s="168"/>
      <c r="N78" s="168"/>
      <c r="O78" s="168"/>
      <c r="P78" s="168"/>
      <c r="Q78" s="168">
        <v>92488165</v>
      </c>
      <c r="R78" s="168">
        <v>0</v>
      </c>
      <c r="S78" s="168">
        <v>92488165</v>
      </c>
      <c r="T78" s="168">
        <v>92488165</v>
      </c>
      <c r="U78" s="168">
        <v>92488165</v>
      </c>
      <c r="V78" s="168">
        <v>92488165</v>
      </c>
      <c r="W78" s="168">
        <v>92488165</v>
      </c>
      <c r="X78" s="255">
        <f>T78/Q78</f>
        <v>1</v>
      </c>
      <c r="Y78" s="231"/>
      <c r="Z78" s="230"/>
      <c r="BU78" s="115"/>
      <c r="BV78" s="115"/>
      <c r="BW78" s="115"/>
      <c r="BX78" s="115"/>
      <c r="BY78" s="115"/>
      <c r="BZ78" s="115"/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5"/>
      <c r="CO78" s="115"/>
      <c r="CP78" s="115"/>
      <c r="CQ78" s="115"/>
      <c r="CR78" s="115"/>
    </row>
    <row r="79" spans="1:96" s="85" customFormat="1" ht="14.25" thickTop="1" thickBot="1" x14ac:dyDescent="0.25">
      <c r="A79" s="154" t="s">
        <v>121</v>
      </c>
      <c r="B79" s="152"/>
      <c r="C79" s="152"/>
      <c r="D79" s="152"/>
      <c r="E79" s="152"/>
      <c r="F79" s="152"/>
      <c r="G79" s="152"/>
      <c r="H79" s="152"/>
      <c r="I79" s="153"/>
      <c r="J79" s="154"/>
      <c r="K79" s="155" t="s">
        <v>122</v>
      </c>
      <c r="L79" s="156">
        <f>L80+L101+L147</f>
        <v>830298752890</v>
      </c>
      <c r="M79" s="156">
        <f t="shared" ref="M79:W79" si="31">M80+M101+M147</f>
        <v>93975495129</v>
      </c>
      <c r="N79" s="156">
        <f t="shared" si="31"/>
        <v>93975495129</v>
      </c>
      <c r="O79" s="156">
        <f t="shared" si="31"/>
        <v>0</v>
      </c>
      <c r="P79" s="156">
        <f t="shared" si="31"/>
        <v>15000000000</v>
      </c>
      <c r="Q79" s="156">
        <f>Q80+Q101+Q147</f>
        <v>845298752890</v>
      </c>
      <c r="R79" s="156">
        <f>R80+R101+R147</f>
        <v>0</v>
      </c>
      <c r="S79" s="156">
        <f t="shared" si="31"/>
        <v>799012107307.48987</v>
      </c>
      <c r="T79" s="156">
        <f>T80+T101+T147</f>
        <v>775616546594.73999</v>
      </c>
      <c r="U79" s="157">
        <f t="shared" si="31"/>
        <v>447731644699.16003</v>
      </c>
      <c r="V79" s="157">
        <f t="shared" si="31"/>
        <v>447604635583.17999</v>
      </c>
      <c r="W79" s="157">
        <f t="shared" si="31"/>
        <v>447604635583.17999</v>
      </c>
      <c r="X79" s="247">
        <f t="shared" si="2"/>
        <v>0.91756499574023642</v>
      </c>
      <c r="Y79" s="214"/>
      <c r="Z79" s="215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</row>
    <row r="80" spans="1:96" s="175" customFormat="1" ht="33.75" thickTop="1" x14ac:dyDescent="0.25">
      <c r="A80" s="171" t="s">
        <v>121</v>
      </c>
      <c r="B80" s="169" t="s">
        <v>123</v>
      </c>
      <c r="C80" s="169"/>
      <c r="D80" s="169"/>
      <c r="E80" s="169"/>
      <c r="F80" s="169"/>
      <c r="G80" s="169"/>
      <c r="H80" s="169"/>
      <c r="I80" s="170"/>
      <c r="J80" s="171"/>
      <c r="K80" s="172" t="s">
        <v>124</v>
      </c>
      <c r="L80" s="173">
        <f>L81</f>
        <v>86700752890</v>
      </c>
      <c r="M80" s="173">
        <f t="shared" ref="M80:W80" si="32">M81</f>
        <v>3603874501</v>
      </c>
      <c r="N80" s="173">
        <f t="shared" si="32"/>
        <v>3603874501</v>
      </c>
      <c r="O80" s="173">
        <f t="shared" si="32"/>
        <v>0</v>
      </c>
      <c r="P80" s="173">
        <f t="shared" si="32"/>
        <v>0</v>
      </c>
      <c r="Q80" s="173">
        <f t="shared" si="32"/>
        <v>86700752890</v>
      </c>
      <c r="R80" s="173">
        <f>R81</f>
        <v>0</v>
      </c>
      <c r="S80" s="173">
        <f>S81</f>
        <v>85662553955.880005</v>
      </c>
      <c r="T80" s="173">
        <f>T81</f>
        <v>84962911565.330002</v>
      </c>
      <c r="U80" s="173">
        <f t="shared" si="32"/>
        <v>57856207597</v>
      </c>
      <c r="V80" s="173">
        <f t="shared" si="32"/>
        <v>57848207597</v>
      </c>
      <c r="W80" s="173">
        <f t="shared" si="32"/>
        <v>57848207597</v>
      </c>
      <c r="X80" s="266">
        <f t="shared" si="2"/>
        <v>0.97995586812406521</v>
      </c>
      <c r="Y80" s="237"/>
      <c r="Z80" s="238"/>
      <c r="BU80" s="174"/>
      <c r="BV80" s="174"/>
      <c r="BW80" s="174"/>
      <c r="BX80" s="174"/>
      <c r="BY80" s="174"/>
      <c r="BZ80" s="174"/>
      <c r="CA80" s="174"/>
      <c r="CB80" s="174"/>
      <c r="CC80" s="174"/>
      <c r="CD80" s="174"/>
      <c r="CE80" s="174"/>
      <c r="CF80" s="174"/>
      <c r="CG80" s="174"/>
      <c r="CH80" s="174"/>
      <c r="CI80" s="174"/>
      <c r="CJ80" s="174"/>
      <c r="CK80" s="174"/>
      <c r="CL80" s="174"/>
      <c r="CM80" s="174"/>
      <c r="CN80" s="174"/>
      <c r="CO80" s="174"/>
      <c r="CP80" s="174"/>
      <c r="CQ80" s="174"/>
      <c r="CR80" s="174"/>
    </row>
    <row r="81" spans="1:96" s="91" customFormat="1" x14ac:dyDescent="0.2">
      <c r="A81" s="249" t="s">
        <v>121</v>
      </c>
      <c r="B81" s="92" t="s">
        <v>123</v>
      </c>
      <c r="C81" s="92" t="s">
        <v>125</v>
      </c>
      <c r="D81" s="92"/>
      <c r="E81" s="93"/>
      <c r="F81" s="93"/>
      <c r="G81" s="93"/>
      <c r="H81" s="94"/>
      <c r="I81" s="95"/>
      <c r="J81" s="96"/>
      <c r="K81" s="176" t="s">
        <v>126</v>
      </c>
      <c r="L81" s="98">
        <f t="shared" ref="L81:W81" si="33">L82+L84+L88+L93+L99</f>
        <v>86700752890</v>
      </c>
      <c r="M81" s="98">
        <f t="shared" si="33"/>
        <v>3603874501</v>
      </c>
      <c r="N81" s="98">
        <f t="shared" si="33"/>
        <v>3603874501</v>
      </c>
      <c r="O81" s="98">
        <f t="shared" si="33"/>
        <v>0</v>
      </c>
      <c r="P81" s="98">
        <f t="shared" si="33"/>
        <v>0</v>
      </c>
      <c r="Q81" s="98">
        <f t="shared" si="33"/>
        <v>86700752890</v>
      </c>
      <c r="R81" s="98">
        <f t="shared" si="33"/>
        <v>0</v>
      </c>
      <c r="S81" s="98">
        <f t="shared" si="33"/>
        <v>85662553955.880005</v>
      </c>
      <c r="T81" s="98">
        <f t="shared" si="33"/>
        <v>84962911565.330002</v>
      </c>
      <c r="U81" s="98">
        <f t="shared" si="33"/>
        <v>57856207597</v>
      </c>
      <c r="V81" s="98">
        <f t="shared" si="33"/>
        <v>57848207597</v>
      </c>
      <c r="W81" s="98">
        <f t="shared" si="33"/>
        <v>57848207597</v>
      </c>
      <c r="X81" s="250">
        <f t="shared" si="2"/>
        <v>0.97995586812406521</v>
      </c>
      <c r="Y81" s="214"/>
      <c r="Z81" s="215"/>
      <c r="BU81" s="85"/>
      <c r="BV81" s="85"/>
      <c r="BW81" s="85"/>
      <c r="BX81" s="85"/>
      <c r="BY81" s="85"/>
      <c r="BZ81" s="85"/>
      <c r="CA81" s="85"/>
      <c r="CB81" s="85"/>
      <c r="CC81" s="85"/>
      <c r="CD81" s="85"/>
      <c r="CE81" s="85"/>
      <c r="CF81" s="85"/>
      <c r="CG81" s="85"/>
      <c r="CH81" s="85"/>
      <c r="CI81" s="85"/>
      <c r="CJ81" s="85"/>
      <c r="CK81" s="85"/>
      <c r="CL81" s="85"/>
      <c r="CM81" s="85"/>
      <c r="CN81" s="85"/>
      <c r="CO81" s="85"/>
      <c r="CP81" s="85"/>
      <c r="CQ81" s="85"/>
      <c r="CR81" s="85"/>
    </row>
    <row r="82" spans="1:96" s="91" customFormat="1" ht="41.25" x14ac:dyDescent="0.2">
      <c r="A82" s="249" t="s">
        <v>121</v>
      </c>
      <c r="B82" s="92" t="s">
        <v>123</v>
      </c>
      <c r="C82" s="92" t="s">
        <v>125</v>
      </c>
      <c r="D82" s="92" t="s">
        <v>127</v>
      </c>
      <c r="E82" s="93"/>
      <c r="F82" s="93"/>
      <c r="G82" s="93"/>
      <c r="H82" s="94">
        <v>10</v>
      </c>
      <c r="I82" s="95" t="s">
        <v>40</v>
      </c>
      <c r="J82" s="96" t="s">
        <v>41</v>
      </c>
      <c r="K82" s="107" t="s">
        <v>128</v>
      </c>
      <c r="L82" s="98">
        <f>SUM(L83)</f>
        <v>33200000000</v>
      </c>
      <c r="M82" s="98">
        <f t="shared" ref="M82:W82" si="34">SUM(M83)</f>
        <v>150000000</v>
      </c>
      <c r="N82" s="98">
        <v>150000000</v>
      </c>
      <c r="O82" s="98">
        <f t="shared" si="34"/>
        <v>0</v>
      </c>
      <c r="P82" s="98">
        <f t="shared" si="34"/>
        <v>0</v>
      </c>
      <c r="Q82" s="98">
        <f>SUM(Q83)+150000000</f>
        <v>33200000000</v>
      </c>
      <c r="R82" s="98">
        <f>SUM(R83)</f>
        <v>0</v>
      </c>
      <c r="S82" s="98">
        <f t="shared" si="34"/>
        <v>33034784914.330002</v>
      </c>
      <c r="T82" s="98">
        <f>SUM(T83)</f>
        <v>32986820251.330002</v>
      </c>
      <c r="U82" s="98">
        <f t="shared" si="34"/>
        <v>16610897980</v>
      </c>
      <c r="V82" s="98">
        <f t="shared" si="34"/>
        <v>16602897980</v>
      </c>
      <c r="W82" s="98">
        <f t="shared" si="34"/>
        <v>16602897980</v>
      </c>
      <c r="X82" s="267">
        <f t="shared" ref="X82:X155" si="35">T82/Q82</f>
        <v>0.99357892323283137</v>
      </c>
      <c r="Y82" s="214"/>
      <c r="Z82" s="215"/>
    </row>
    <row r="83" spans="1:96" s="116" customFormat="1" ht="24.75" x14ac:dyDescent="0.2">
      <c r="A83" s="254" t="s">
        <v>121</v>
      </c>
      <c r="B83" s="108" t="s">
        <v>123</v>
      </c>
      <c r="C83" s="108" t="s">
        <v>125</v>
      </c>
      <c r="D83" s="108" t="s">
        <v>127</v>
      </c>
      <c r="E83" s="109" t="s">
        <v>129</v>
      </c>
      <c r="F83" s="109" t="s">
        <v>130</v>
      </c>
      <c r="G83" s="109"/>
      <c r="H83" s="110">
        <v>10</v>
      </c>
      <c r="I83" s="111"/>
      <c r="J83" s="112"/>
      <c r="K83" s="177" t="s">
        <v>131</v>
      </c>
      <c r="L83" s="114">
        <v>33200000000</v>
      </c>
      <c r="M83" s="114">
        <v>150000000</v>
      </c>
      <c r="N83" s="114"/>
      <c r="O83" s="114"/>
      <c r="P83" s="114"/>
      <c r="Q83" s="114">
        <f>L83-M83+N83-O83+P83</f>
        <v>33050000000</v>
      </c>
      <c r="R83" s="114"/>
      <c r="S83" s="114">
        <v>33034784914.330002</v>
      </c>
      <c r="T83" s="114">
        <v>32986820251.330002</v>
      </c>
      <c r="U83" s="114">
        <v>16610897980</v>
      </c>
      <c r="V83" s="114">
        <v>16602897980</v>
      </c>
      <c r="W83" s="114">
        <v>16602897980</v>
      </c>
      <c r="X83" s="255">
        <f t="shared" si="35"/>
        <v>0.99808835858789713</v>
      </c>
      <c r="Y83" s="231"/>
      <c r="Z83" s="230"/>
    </row>
    <row r="84" spans="1:96" s="91" customFormat="1" ht="36" customHeight="1" x14ac:dyDescent="0.2">
      <c r="A84" s="249" t="s">
        <v>121</v>
      </c>
      <c r="B84" s="92" t="s">
        <v>123</v>
      </c>
      <c r="C84" s="92" t="s">
        <v>125</v>
      </c>
      <c r="D84" s="92" t="s">
        <v>132</v>
      </c>
      <c r="E84" s="93"/>
      <c r="F84" s="93"/>
      <c r="G84" s="93"/>
      <c r="H84" s="94"/>
      <c r="I84" s="95"/>
      <c r="J84" s="96"/>
      <c r="K84" s="107" t="s">
        <v>133</v>
      </c>
      <c r="L84" s="98">
        <f>SUM(L85:L87)</f>
        <v>7000000000</v>
      </c>
      <c r="M84" s="98">
        <f t="shared" ref="M84:W84" si="36">SUM(M85:M87)</f>
        <v>123874501</v>
      </c>
      <c r="N84" s="98">
        <f t="shared" si="36"/>
        <v>123874501</v>
      </c>
      <c r="O84" s="98">
        <f t="shared" si="36"/>
        <v>0</v>
      </c>
      <c r="P84" s="98">
        <f t="shared" si="36"/>
        <v>0</v>
      </c>
      <c r="Q84" s="98">
        <f t="shared" si="36"/>
        <v>7000000000</v>
      </c>
      <c r="R84" s="98">
        <f>SUM(R85:R87)</f>
        <v>0</v>
      </c>
      <c r="S84" s="98">
        <f t="shared" si="36"/>
        <v>6939678330.5500002</v>
      </c>
      <c r="T84" s="98">
        <f t="shared" si="36"/>
        <v>6854128022</v>
      </c>
      <c r="U84" s="98">
        <f t="shared" si="36"/>
        <v>5065259880</v>
      </c>
      <c r="V84" s="98">
        <f t="shared" si="36"/>
        <v>5065259880</v>
      </c>
      <c r="W84" s="98">
        <f t="shared" si="36"/>
        <v>5065259880</v>
      </c>
      <c r="X84" s="250">
        <f t="shared" si="35"/>
        <v>0.97916114600000004</v>
      </c>
      <c r="Y84" s="214"/>
      <c r="Z84" s="215"/>
      <c r="BU84" s="85"/>
      <c r="BV84" s="85"/>
      <c r="BW84" s="85"/>
      <c r="BX84" s="85"/>
      <c r="BY84" s="85"/>
      <c r="BZ84" s="85"/>
      <c r="CA84" s="85"/>
      <c r="CB84" s="85"/>
      <c r="CC84" s="85"/>
      <c r="CD84" s="85"/>
      <c r="CE84" s="85"/>
      <c r="CF84" s="85"/>
      <c r="CG84" s="85"/>
      <c r="CH84" s="85"/>
      <c r="CI84" s="85"/>
      <c r="CJ84" s="85"/>
      <c r="CK84" s="85"/>
      <c r="CL84" s="85"/>
      <c r="CM84" s="85"/>
      <c r="CN84" s="85"/>
      <c r="CO84" s="85"/>
      <c r="CP84" s="85"/>
      <c r="CQ84" s="85"/>
      <c r="CR84" s="85"/>
    </row>
    <row r="85" spans="1:96" s="116" customFormat="1" ht="16.5" x14ac:dyDescent="0.2">
      <c r="A85" s="254" t="s">
        <v>121</v>
      </c>
      <c r="B85" s="108" t="s">
        <v>123</v>
      </c>
      <c r="C85" s="108" t="s">
        <v>125</v>
      </c>
      <c r="D85" s="108" t="s">
        <v>132</v>
      </c>
      <c r="E85" s="109" t="s">
        <v>129</v>
      </c>
      <c r="F85" s="109" t="s">
        <v>134</v>
      </c>
      <c r="G85" s="109"/>
      <c r="H85" s="110">
        <v>11</v>
      </c>
      <c r="I85" s="111" t="s">
        <v>40</v>
      </c>
      <c r="J85" s="112" t="s">
        <v>41</v>
      </c>
      <c r="K85" s="178" t="s">
        <v>135</v>
      </c>
      <c r="L85" s="114">
        <v>6761896000</v>
      </c>
      <c r="M85" s="114">
        <v>0</v>
      </c>
      <c r="N85" s="114">
        <f>53604000+26770501</f>
        <v>80374501</v>
      </c>
      <c r="O85" s="114"/>
      <c r="P85" s="114"/>
      <c r="Q85" s="114">
        <f>L85-M85+N85-O85+P85</f>
        <v>6842270501</v>
      </c>
      <c r="R85" s="114"/>
      <c r="S85" s="114">
        <v>6781948831.5500002</v>
      </c>
      <c r="T85" s="114">
        <v>6729898523</v>
      </c>
      <c r="U85" s="114">
        <v>4959913715</v>
      </c>
      <c r="V85" s="114">
        <v>4959913715</v>
      </c>
      <c r="W85" s="114">
        <v>4959913715</v>
      </c>
      <c r="X85" s="257">
        <f t="shared" si="35"/>
        <v>0.98357679983806889</v>
      </c>
      <c r="Y85" s="231"/>
      <c r="Z85" s="230"/>
    </row>
    <row r="86" spans="1:96" s="116" customFormat="1" ht="16.5" x14ac:dyDescent="0.2">
      <c r="A86" s="254" t="s">
        <v>121</v>
      </c>
      <c r="B86" s="108" t="s">
        <v>123</v>
      </c>
      <c r="C86" s="108" t="s">
        <v>125</v>
      </c>
      <c r="D86" s="108" t="s">
        <v>132</v>
      </c>
      <c r="E86" s="109" t="s">
        <v>129</v>
      </c>
      <c r="F86" s="109" t="s">
        <v>136</v>
      </c>
      <c r="G86" s="109"/>
      <c r="H86" s="110">
        <v>11</v>
      </c>
      <c r="I86" s="111" t="s">
        <v>40</v>
      </c>
      <c r="J86" s="112" t="s">
        <v>41</v>
      </c>
      <c r="K86" s="178" t="s">
        <v>137</v>
      </c>
      <c r="L86" s="114">
        <v>218104000</v>
      </c>
      <c r="M86" s="114">
        <v>97104000</v>
      </c>
      <c r="N86" s="114"/>
      <c r="O86" s="114"/>
      <c r="P86" s="114"/>
      <c r="Q86" s="114">
        <f>L86-M86+N86-O86+P86</f>
        <v>121000000</v>
      </c>
      <c r="R86" s="114"/>
      <c r="S86" s="114">
        <v>121000000</v>
      </c>
      <c r="T86" s="114">
        <v>121000000</v>
      </c>
      <c r="U86" s="114">
        <v>102116666</v>
      </c>
      <c r="V86" s="114">
        <v>102116666</v>
      </c>
      <c r="W86" s="114">
        <v>102116666</v>
      </c>
      <c r="X86" s="257">
        <f t="shared" si="35"/>
        <v>1</v>
      </c>
      <c r="Y86" s="231"/>
      <c r="Z86" s="230"/>
      <c r="BU86" s="115"/>
      <c r="BV86" s="115"/>
      <c r="BW86" s="115"/>
      <c r="BX86" s="115"/>
      <c r="BY86" s="115"/>
      <c r="BZ86" s="115"/>
      <c r="CA86" s="115"/>
      <c r="CB86" s="115"/>
      <c r="CC86" s="115"/>
      <c r="CD86" s="115"/>
      <c r="CE86" s="115"/>
      <c r="CF86" s="115"/>
      <c r="CG86" s="115"/>
      <c r="CH86" s="115"/>
      <c r="CI86" s="115"/>
      <c r="CJ86" s="115"/>
      <c r="CK86" s="115"/>
      <c r="CL86" s="115"/>
      <c r="CM86" s="115"/>
      <c r="CN86" s="115"/>
      <c r="CO86" s="115"/>
      <c r="CP86" s="115"/>
      <c r="CQ86" s="115"/>
      <c r="CR86" s="115"/>
    </row>
    <row r="87" spans="1:96" s="116" customFormat="1" ht="24.75" x14ac:dyDescent="0.2">
      <c r="A87" s="254" t="s">
        <v>121</v>
      </c>
      <c r="B87" s="108" t="s">
        <v>123</v>
      </c>
      <c r="C87" s="108" t="s">
        <v>125</v>
      </c>
      <c r="D87" s="108" t="s">
        <v>132</v>
      </c>
      <c r="E87" s="109" t="s">
        <v>129</v>
      </c>
      <c r="F87" s="109" t="s">
        <v>130</v>
      </c>
      <c r="G87" s="109"/>
      <c r="H87" s="110">
        <v>11</v>
      </c>
      <c r="I87" s="111" t="s">
        <v>40</v>
      </c>
      <c r="J87" s="112" t="s">
        <v>41</v>
      </c>
      <c r="K87" s="178" t="s">
        <v>131</v>
      </c>
      <c r="L87" s="114">
        <v>20000000</v>
      </c>
      <c r="M87" s="114">
        <v>26770501</v>
      </c>
      <c r="N87" s="114">
        <v>43500000</v>
      </c>
      <c r="O87" s="114"/>
      <c r="P87" s="114"/>
      <c r="Q87" s="114">
        <f>L87-M87+N87-O87+P87</f>
        <v>36729499</v>
      </c>
      <c r="R87" s="114"/>
      <c r="S87" s="114">
        <v>36729499</v>
      </c>
      <c r="T87" s="114">
        <v>3229499</v>
      </c>
      <c r="U87" s="114">
        <v>3229499</v>
      </c>
      <c r="V87" s="114">
        <v>3229499</v>
      </c>
      <c r="W87" s="114">
        <v>3229499</v>
      </c>
      <c r="X87" s="257">
        <f>T87/Q87</f>
        <v>8.7926573678557385E-2</v>
      </c>
      <c r="Y87" s="231"/>
      <c r="Z87" s="230"/>
      <c r="BU87" s="115"/>
      <c r="BV87" s="115"/>
      <c r="BW87" s="115"/>
      <c r="BX87" s="115"/>
      <c r="BY87" s="115"/>
      <c r="BZ87" s="115"/>
      <c r="CA87" s="115"/>
      <c r="CB87" s="115"/>
      <c r="CC87" s="115"/>
      <c r="CD87" s="115"/>
      <c r="CE87" s="115"/>
      <c r="CF87" s="115"/>
      <c r="CG87" s="115"/>
      <c r="CH87" s="115"/>
      <c r="CI87" s="115"/>
      <c r="CJ87" s="115"/>
      <c r="CK87" s="115"/>
      <c r="CL87" s="115"/>
      <c r="CM87" s="115"/>
      <c r="CN87" s="115"/>
      <c r="CO87" s="115"/>
      <c r="CP87" s="115"/>
      <c r="CQ87" s="115"/>
      <c r="CR87" s="115"/>
    </row>
    <row r="88" spans="1:96" s="91" customFormat="1" ht="16.5" x14ac:dyDescent="0.2">
      <c r="A88" s="249" t="s">
        <v>121</v>
      </c>
      <c r="B88" s="92" t="s">
        <v>123</v>
      </c>
      <c r="C88" s="92" t="s">
        <v>125</v>
      </c>
      <c r="D88" s="92" t="s">
        <v>138</v>
      </c>
      <c r="E88" s="93"/>
      <c r="F88" s="93"/>
      <c r="G88" s="93"/>
      <c r="H88" s="94"/>
      <c r="I88" s="95"/>
      <c r="J88" s="96"/>
      <c r="K88" s="107" t="s">
        <v>139</v>
      </c>
      <c r="L88" s="98">
        <f>SUM(L89:L92)</f>
        <v>7500000000</v>
      </c>
      <c r="M88" s="98">
        <f t="shared" ref="M88:W88" si="37">SUM(M89:M92)</f>
        <v>3230000000</v>
      </c>
      <c r="N88" s="98">
        <f t="shared" si="37"/>
        <v>3230000000</v>
      </c>
      <c r="O88" s="98">
        <f t="shared" si="37"/>
        <v>0</v>
      </c>
      <c r="P88" s="98">
        <f t="shared" si="37"/>
        <v>0</v>
      </c>
      <c r="Q88" s="98">
        <f t="shared" si="37"/>
        <v>7500000000</v>
      </c>
      <c r="R88" s="98">
        <f t="shared" si="37"/>
        <v>0</v>
      </c>
      <c r="S88" s="98">
        <f>SUM(S89:S92)</f>
        <v>7343093427</v>
      </c>
      <c r="T88" s="98">
        <f t="shared" si="37"/>
        <v>7264276848</v>
      </c>
      <c r="U88" s="98">
        <f t="shared" si="37"/>
        <v>4112690772</v>
      </c>
      <c r="V88" s="98">
        <f t="shared" si="37"/>
        <v>4112690772</v>
      </c>
      <c r="W88" s="98">
        <f t="shared" si="37"/>
        <v>4112690772</v>
      </c>
      <c r="X88" s="250">
        <f t="shared" si="35"/>
        <v>0.9685702464</v>
      </c>
      <c r="Y88" s="214"/>
      <c r="Z88" s="215"/>
      <c r="BU88" s="85"/>
      <c r="BV88" s="85"/>
      <c r="BW88" s="85"/>
      <c r="BX88" s="85"/>
      <c r="BY88" s="85"/>
      <c r="BZ88" s="85"/>
      <c r="CA88" s="85"/>
      <c r="CB88" s="85"/>
      <c r="CC88" s="85"/>
      <c r="CD88" s="85"/>
      <c r="CE88" s="85"/>
      <c r="CF88" s="85"/>
      <c r="CG88" s="85"/>
      <c r="CH88" s="85"/>
      <c r="CI88" s="85"/>
      <c r="CJ88" s="85"/>
      <c r="CK88" s="85"/>
      <c r="CL88" s="85"/>
      <c r="CM88" s="85"/>
      <c r="CN88" s="85"/>
      <c r="CO88" s="85"/>
      <c r="CP88" s="85"/>
      <c r="CQ88" s="85"/>
      <c r="CR88" s="85"/>
    </row>
    <row r="89" spans="1:96" s="116" customFormat="1" ht="16.5" x14ac:dyDescent="0.2">
      <c r="A89" s="254" t="s">
        <v>121</v>
      </c>
      <c r="B89" s="108" t="s">
        <v>123</v>
      </c>
      <c r="C89" s="108" t="s">
        <v>125</v>
      </c>
      <c r="D89" s="108" t="s">
        <v>138</v>
      </c>
      <c r="E89" s="109" t="s">
        <v>129</v>
      </c>
      <c r="F89" s="109" t="s">
        <v>140</v>
      </c>
      <c r="G89" s="109"/>
      <c r="H89" s="110">
        <v>11</v>
      </c>
      <c r="I89" s="111" t="s">
        <v>40</v>
      </c>
      <c r="J89" s="112" t="s">
        <v>41</v>
      </c>
      <c r="K89" s="178" t="s">
        <v>141</v>
      </c>
      <c r="L89" s="114">
        <v>1600000000</v>
      </c>
      <c r="M89" s="114"/>
      <c r="N89" s="114">
        <v>3230000000</v>
      </c>
      <c r="O89" s="114"/>
      <c r="P89" s="114"/>
      <c r="Q89" s="114">
        <f>L89-M89+N89-O89+P89</f>
        <v>4830000000</v>
      </c>
      <c r="R89" s="114"/>
      <c r="S89" s="114">
        <v>4830000000</v>
      </c>
      <c r="T89" s="114">
        <v>4830000000</v>
      </c>
      <c r="U89" s="114">
        <v>2864610000</v>
      </c>
      <c r="V89" s="114">
        <v>2864610000</v>
      </c>
      <c r="W89" s="114">
        <v>2864610000</v>
      </c>
      <c r="X89" s="257">
        <f>T89/Q89</f>
        <v>1</v>
      </c>
      <c r="Y89" s="231"/>
      <c r="Z89" s="230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</row>
    <row r="90" spans="1:96" s="116" customFormat="1" ht="16.5" x14ac:dyDescent="0.2">
      <c r="A90" s="254" t="s">
        <v>121</v>
      </c>
      <c r="B90" s="108" t="s">
        <v>123</v>
      </c>
      <c r="C90" s="108" t="s">
        <v>125</v>
      </c>
      <c r="D90" s="108" t="s">
        <v>138</v>
      </c>
      <c r="E90" s="109" t="s">
        <v>129</v>
      </c>
      <c r="F90" s="109" t="s">
        <v>134</v>
      </c>
      <c r="G90" s="109"/>
      <c r="H90" s="110">
        <v>11</v>
      </c>
      <c r="I90" s="111" t="s">
        <v>40</v>
      </c>
      <c r="J90" s="112" t="s">
        <v>41</v>
      </c>
      <c r="K90" s="178" t="s">
        <v>135</v>
      </c>
      <c r="L90" s="114">
        <v>3230000000</v>
      </c>
      <c r="M90" s="114">
        <v>3230000000</v>
      </c>
      <c r="N90" s="114"/>
      <c r="O90" s="114"/>
      <c r="P90" s="114"/>
      <c r="Q90" s="114">
        <f>L90-M90+N90-O90+P90</f>
        <v>0</v>
      </c>
      <c r="R90" s="114"/>
      <c r="S90" s="114">
        <v>0</v>
      </c>
      <c r="T90" s="114">
        <v>0</v>
      </c>
      <c r="U90" s="114">
        <v>0</v>
      </c>
      <c r="V90" s="114">
        <v>0</v>
      </c>
      <c r="W90" s="114">
        <v>0</v>
      </c>
      <c r="X90" s="257">
        <v>0</v>
      </c>
      <c r="Y90" s="231"/>
      <c r="Z90" s="230"/>
    </row>
    <row r="91" spans="1:96" s="116" customFormat="1" ht="16.5" x14ac:dyDescent="0.2">
      <c r="A91" s="254" t="s">
        <v>121</v>
      </c>
      <c r="B91" s="108" t="s">
        <v>123</v>
      </c>
      <c r="C91" s="108" t="s">
        <v>125</v>
      </c>
      <c r="D91" s="108" t="s">
        <v>138</v>
      </c>
      <c r="E91" s="109" t="s">
        <v>129</v>
      </c>
      <c r="F91" s="109" t="s">
        <v>136</v>
      </c>
      <c r="G91" s="109"/>
      <c r="H91" s="110">
        <v>11</v>
      </c>
      <c r="I91" s="111" t="s">
        <v>40</v>
      </c>
      <c r="J91" s="112" t="s">
        <v>41</v>
      </c>
      <c r="K91" s="178" t="s">
        <v>137</v>
      </c>
      <c r="L91" s="114">
        <v>900000000</v>
      </c>
      <c r="M91" s="114"/>
      <c r="N91" s="114"/>
      <c r="O91" s="114"/>
      <c r="P91" s="114"/>
      <c r="Q91" s="114">
        <f>L91-M91+N91-O91+P91</f>
        <v>900000000</v>
      </c>
      <c r="R91" s="114"/>
      <c r="S91" s="114">
        <v>900000000</v>
      </c>
      <c r="T91" s="114">
        <v>900000000</v>
      </c>
      <c r="U91" s="114">
        <v>0</v>
      </c>
      <c r="V91" s="114">
        <v>0</v>
      </c>
      <c r="W91" s="114">
        <v>0</v>
      </c>
      <c r="X91" s="257">
        <f t="shared" si="35"/>
        <v>1</v>
      </c>
      <c r="Y91" s="231"/>
      <c r="Z91" s="230"/>
      <c r="BU91" s="115"/>
      <c r="BV91" s="115"/>
      <c r="BW91" s="115"/>
      <c r="BX91" s="115"/>
      <c r="BY91" s="115"/>
      <c r="BZ91" s="115"/>
      <c r="CA91" s="115"/>
      <c r="CB91" s="115"/>
      <c r="CC91" s="115"/>
      <c r="CD91" s="115"/>
      <c r="CE91" s="115"/>
      <c r="CF91" s="115"/>
      <c r="CG91" s="115"/>
      <c r="CH91" s="115"/>
      <c r="CI91" s="115"/>
      <c r="CJ91" s="115"/>
      <c r="CK91" s="115"/>
      <c r="CL91" s="115"/>
      <c r="CM91" s="115"/>
      <c r="CN91" s="115"/>
      <c r="CO91" s="115"/>
      <c r="CP91" s="115"/>
      <c r="CQ91" s="115"/>
      <c r="CR91" s="115"/>
    </row>
    <row r="92" spans="1:96" s="116" customFormat="1" ht="24.75" x14ac:dyDescent="0.2">
      <c r="A92" s="254" t="s">
        <v>121</v>
      </c>
      <c r="B92" s="108" t="s">
        <v>123</v>
      </c>
      <c r="C92" s="108" t="s">
        <v>125</v>
      </c>
      <c r="D92" s="108" t="s">
        <v>138</v>
      </c>
      <c r="E92" s="109" t="s">
        <v>129</v>
      </c>
      <c r="F92" s="109" t="s">
        <v>130</v>
      </c>
      <c r="G92" s="109"/>
      <c r="H92" s="110">
        <v>11</v>
      </c>
      <c r="I92" s="111" t="s">
        <v>40</v>
      </c>
      <c r="J92" s="112" t="s">
        <v>41</v>
      </c>
      <c r="K92" s="178" t="s">
        <v>131</v>
      </c>
      <c r="L92" s="114">
        <v>1770000000</v>
      </c>
      <c r="M92" s="114"/>
      <c r="N92" s="114"/>
      <c r="O92" s="114"/>
      <c r="P92" s="114"/>
      <c r="Q92" s="114">
        <f>L92-M92+N92-O92+P92</f>
        <v>1770000000</v>
      </c>
      <c r="R92" s="114"/>
      <c r="S92" s="114">
        <v>1613093427</v>
      </c>
      <c r="T92" s="114">
        <v>1534276848</v>
      </c>
      <c r="U92" s="114">
        <v>1248080772</v>
      </c>
      <c r="V92" s="114">
        <v>1248080772</v>
      </c>
      <c r="W92" s="114">
        <v>1248080772</v>
      </c>
      <c r="X92" s="257">
        <f t="shared" si="35"/>
        <v>0.8668230779661017</v>
      </c>
      <c r="Y92" s="231"/>
      <c r="Z92" s="230"/>
      <c r="BU92" s="115"/>
      <c r="BV92" s="115"/>
      <c r="BW92" s="115"/>
      <c r="BX92" s="115"/>
      <c r="BY92" s="115"/>
      <c r="BZ92" s="115"/>
      <c r="CA92" s="115"/>
      <c r="CB92" s="115"/>
      <c r="CC92" s="115"/>
      <c r="CD92" s="115"/>
      <c r="CE92" s="115"/>
      <c r="CF92" s="115"/>
      <c r="CG92" s="115"/>
      <c r="CH92" s="115"/>
      <c r="CI92" s="115"/>
      <c r="CJ92" s="115"/>
      <c r="CK92" s="115"/>
      <c r="CL92" s="115"/>
      <c r="CM92" s="115"/>
      <c r="CN92" s="115"/>
      <c r="CO92" s="115"/>
      <c r="CP92" s="115"/>
      <c r="CQ92" s="115"/>
      <c r="CR92" s="115"/>
    </row>
    <row r="93" spans="1:96" s="91" customFormat="1" ht="16.5" x14ac:dyDescent="0.2">
      <c r="A93" s="249" t="s">
        <v>121</v>
      </c>
      <c r="B93" s="92" t="s">
        <v>123</v>
      </c>
      <c r="C93" s="92" t="s">
        <v>125</v>
      </c>
      <c r="D93" s="92" t="s">
        <v>142</v>
      </c>
      <c r="E93" s="93"/>
      <c r="F93" s="93"/>
      <c r="G93" s="93"/>
      <c r="H93" s="94"/>
      <c r="I93" s="95"/>
      <c r="J93" s="96"/>
      <c r="K93" s="107" t="s">
        <v>143</v>
      </c>
      <c r="L93" s="98">
        <f>SUM(L94:L98)</f>
        <v>10000752890</v>
      </c>
      <c r="M93" s="98">
        <f t="shared" ref="M93:W93" si="38">SUM(M94:M98)</f>
        <v>0</v>
      </c>
      <c r="N93" s="98">
        <f t="shared" si="38"/>
        <v>0</v>
      </c>
      <c r="O93" s="98">
        <f t="shared" si="38"/>
        <v>0</v>
      </c>
      <c r="P93" s="98">
        <f t="shared" si="38"/>
        <v>0</v>
      </c>
      <c r="Q93" s="98">
        <f t="shared" si="38"/>
        <v>10000752890</v>
      </c>
      <c r="R93" s="98">
        <f t="shared" si="38"/>
        <v>0</v>
      </c>
      <c r="S93" s="98">
        <f t="shared" si="38"/>
        <v>9937179235</v>
      </c>
      <c r="T93" s="98">
        <f t="shared" si="38"/>
        <v>9811621085</v>
      </c>
      <c r="U93" s="98">
        <f t="shared" si="38"/>
        <v>5553475271</v>
      </c>
      <c r="V93" s="98">
        <f t="shared" si="38"/>
        <v>5553475271</v>
      </c>
      <c r="W93" s="98">
        <f t="shared" si="38"/>
        <v>5553475271</v>
      </c>
      <c r="X93" s="250">
        <f t="shared" si="35"/>
        <v>0.98108824334724665</v>
      </c>
      <c r="Y93" s="214"/>
      <c r="Z93" s="215"/>
      <c r="BU93" s="85"/>
      <c r="BV93" s="85"/>
      <c r="BW93" s="85"/>
      <c r="BX93" s="85"/>
      <c r="BY93" s="85"/>
      <c r="BZ93" s="85"/>
      <c r="CA93" s="85"/>
      <c r="CB93" s="85"/>
      <c r="CC93" s="85"/>
      <c r="CD93" s="85"/>
      <c r="CE93" s="85"/>
      <c r="CF93" s="85"/>
      <c r="CG93" s="85"/>
      <c r="CH93" s="85"/>
      <c r="CI93" s="85"/>
      <c r="CJ93" s="85"/>
      <c r="CK93" s="85"/>
      <c r="CL93" s="85"/>
      <c r="CM93" s="85"/>
      <c r="CN93" s="85"/>
      <c r="CO93" s="85"/>
      <c r="CP93" s="85"/>
      <c r="CQ93" s="85"/>
      <c r="CR93" s="85"/>
    </row>
    <row r="94" spans="1:96" s="116" customFormat="1" ht="16.5" x14ac:dyDescent="0.2">
      <c r="A94" s="254" t="s">
        <v>121</v>
      </c>
      <c r="B94" s="108" t="s">
        <v>123</v>
      </c>
      <c r="C94" s="108" t="s">
        <v>125</v>
      </c>
      <c r="D94" s="108" t="s">
        <v>142</v>
      </c>
      <c r="E94" s="109" t="s">
        <v>129</v>
      </c>
      <c r="F94" s="109" t="s">
        <v>144</v>
      </c>
      <c r="G94" s="109"/>
      <c r="H94" s="110">
        <v>10</v>
      </c>
      <c r="I94" s="111" t="s">
        <v>40</v>
      </c>
      <c r="J94" s="112" t="s">
        <v>41</v>
      </c>
      <c r="K94" s="178" t="s">
        <v>145</v>
      </c>
      <c r="L94" s="114">
        <v>300000000</v>
      </c>
      <c r="M94" s="114"/>
      <c r="N94" s="114"/>
      <c r="O94" s="114"/>
      <c r="P94" s="114"/>
      <c r="Q94" s="114">
        <f>L94-M94+N94-O94+P94</f>
        <v>300000000</v>
      </c>
      <c r="R94" s="114"/>
      <c r="S94" s="114">
        <v>300000000</v>
      </c>
      <c r="T94" s="114">
        <v>218935133</v>
      </c>
      <c r="U94" s="114">
        <v>120813623</v>
      </c>
      <c r="V94" s="114">
        <v>120813623</v>
      </c>
      <c r="W94" s="114">
        <v>120813623</v>
      </c>
      <c r="X94" s="257">
        <f t="shared" si="35"/>
        <v>0.72978377666666672</v>
      </c>
      <c r="Y94" s="231"/>
      <c r="Z94" s="230"/>
      <c r="BU94" s="115"/>
      <c r="BV94" s="115"/>
      <c r="BW94" s="115"/>
      <c r="BX94" s="115"/>
      <c r="BY94" s="115"/>
      <c r="BZ94" s="115"/>
      <c r="CA94" s="115"/>
      <c r="CB94" s="115"/>
      <c r="CC94" s="115"/>
      <c r="CD94" s="115"/>
      <c r="CE94" s="115"/>
      <c r="CF94" s="115"/>
      <c r="CG94" s="115"/>
      <c r="CH94" s="115"/>
      <c r="CI94" s="115"/>
      <c r="CJ94" s="115"/>
      <c r="CK94" s="115"/>
      <c r="CL94" s="115"/>
      <c r="CM94" s="115"/>
      <c r="CN94" s="115"/>
      <c r="CO94" s="115"/>
      <c r="CP94" s="115"/>
      <c r="CQ94" s="115"/>
      <c r="CR94" s="115"/>
    </row>
    <row r="95" spans="1:96" s="116" customFormat="1" ht="16.5" x14ac:dyDescent="0.2">
      <c r="A95" s="254" t="s">
        <v>121</v>
      </c>
      <c r="B95" s="108" t="s">
        <v>123</v>
      </c>
      <c r="C95" s="108" t="s">
        <v>125</v>
      </c>
      <c r="D95" s="108" t="s">
        <v>142</v>
      </c>
      <c r="E95" s="109" t="s">
        <v>129</v>
      </c>
      <c r="F95" s="109" t="s">
        <v>140</v>
      </c>
      <c r="G95" s="109"/>
      <c r="H95" s="110">
        <v>10</v>
      </c>
      <c r="I95" s="111" t="s">
        <v>40</v>
      </c>
      <c r="J95" s="112" t="s">
        <v>41</v>
      </c>
      <c r="K95" s="178" t="s">
        <v>146</v>
      </c>
      <c r="L95" s="114">
        <v>2450000000</v>
      </c>
      <c r="M95" s="114"/>
      <c r="N95" s="114"/>
      <c r="O95" s="114"/>
      <c r="P95" s="114"/>
      <c r="Q95" s="114">
        <f>L95-M95+N95-O95+P95</f>
        <v>2450000000</v>
      </c>
      <c r="R95" s="114"/>
      <c r="S95" s="114">
        <v>2450000000</v>
      </c>
      <c r="T95" s="114">
        <v>2450000000</v>
      </c>
      <c r="U95" s="114">
        <v>0</v>
      </c>
      <c r="V95" s="114">
        <v>0</v>
      </c>
      <c r="W95" s="114">
        <v>0</v>
      </c>
      <c r="X95" s="257">
        <f t="shared" si="35"/>
        <v>1</v>
      </c>
      <c r="Y95" s="231"/>
      <c r="Z95" s="230"/>
      <c r="BU95" s="115"/>
      <c r="BV95" s="115"/>
      <c r="BW95" s="115"/>
      <c r="BX95" s="115"/>
      <c r="BY95" s="115"/>
      <c r="BZ95" s="115"/>
      <c r="CA95" s="115"/>
      <c r="CB95" s="115"/>
      <c r="CC95" s="115"/>
      <c r="CD95" s="115"/>
      <c r="CE95" s="115"/>
      <c r="CF95" s="115"/>
      <c r="CG95" s="115"/>
      <c r="CH95" s="115"/>
      <c r="CI95" s="115"/>
      <c r="CJ95" s="115"/>
      <c r="CK95" s="115"/>
      <c r="CL95" s="115"/>
      <c r="CM95" s="115"/>
      <c r="CN95" s="115"/>
      <c r="CO95" s="115"/>
      <c r="CP95" s="115"/>
      <c r="CQ95" s="115"/>
      <c r="CR95" s="115"/>
    </row>
    <row r="96" spans="1:96" s="116" customFormat="1" ht="16.5" x14ac:dyDescent="0.2">
      <c r="A96" s="254" t="s">
        <v>121</v>
      </c>
      <c r="B96" s="108" t="s">
        <v>123</v>
      </c>
      <c r="C96" s="108" t="s">
        <v>125</v>
      </c>
      <c r="D96" s="108" t="s">
        <v>142</v>
      </c>
      <c r="E96" s="109" t="s">
        <v>129</v>
      </c>
      <c r="F96" s="109" t="s">
        <v>134</v>
      </c>
      <c r="G96" s="109"/>
      <c r="H96" s="110">
        <v>10</v>
      </c>
      <c r="I96" s="111" t="s">
        <v>40</v>
      </c>
      <c r="J96" s="112" t="s">
        <v>41</v>
      </c>
      <c r="K96" s="179" t="s">
        <v>147</v>
      </c>
      <c r="L96" s="114">
        <v>4451752890</v>
      </c>
      <c r="M96" s="114"/>
      <c r="N96" s="114"/>
      <c r="O96" s="114"/>
      <c r="P96" s="114"/>
      <c r="Q96" s="114">
        <f>L96-M96+N96-O96+P96</f>
        <v>4451752890</v>
      </c>
      <c r="R96" s="114"/>
      <c r="S96" s="114">
        <v>4427179235</v>
      </c>
      <c r="T96" s="114">
        <v>4382685952</v>
      </c>
      <c r="U96" s="114">
        <v>3752661648</v>
      </c>
      <c r="V96" s="114">
        <v>3752661648</v>
      </c>
      <c r="W96" s="114">
        <v>3752661648</v>
      </c>
      <c r="X96" s="257">
        <f t="shared" si="35"/>
        <v>0.9844854510781258</v>
      </c>
      <c r="Y96" s="231"/>
      <c r="Z96" s="230"/>
      <c r="BU96" s="115"/>
      <c r="BV96" s="115"/>
      <c r="BW96" s="115"/>
      <c r="BX96" s="115"/>
      <c r="BY96" s="115"/>
      <c r="BZ96" s="115"/>
      <c r="CA96" s="115"/>
      <c r="CB96" s="115"/>
      <c r="CC96" s="115"/>
      <c r="CD96" s="115"/>
      <c r="CE96" s="115"/>
      <c r="CF96" s="115"/>
      <c r="CG96" s="115"/>
      <c r="CH96" s="115"/>
      <c r="CI96" s="115"/>
      <c r="CJ96" s="115"/>
      <c r="CK96" s="115"/>
      <c r="CL96" s="115"/>
      <c r="CM96" s="115"/>
      <c r="CN96" s="115"/>
      <c r="CO96" s="115"/>
      <c r="CP96" s="115"/>
      <c r="CQ96" s="115"/>
      <c r="CR96" s="115"/>
    </row>
    <row r="97" spans="1:96" s="116" customFormat="1" ht="24.75" x14ac:dyDescent="0.2">
      <c r="A97" s="254" t="s">
        <v>121</v>
      </c>
      <c r="B97" s="108" t="s">
        <v>123</v>
      </c>
      <c r="C97" s="108" t="s">
        <v>125</v>
      </c>
      <c r="D97" s="108" t="s">
        <v>142</v>
      </c>
      <c r="E97" s="109" t="s">
        <v>129</v>
      </c>
      <c r="F97" s="109" t="s">
        <v>130</v>
      </c>
      <c r="G97" s="109"/>
      <c r="H97" s="110">
        <v>10</v>
      </c>
      <c r="I97" s="111" t="s">
        <v>40</v>
      </c>
      <c r="J97" s="112" t="s">
        <v>41</v>
      </c>
      <c r="K97" s="178" t="s">
        <v>148</v>
      </c>
      <c r="L97" s="114">
        <v>596067058</v>
      </c>
      <c r="M97" s="114"/>
      <c r="N97" s="114"/>
      <c r="O97" s="114"/>
      <c r="P97" s="114"/>
      <c r="Q97" s="114">
        <f>L97-M97+N97-O97+P97</f>
        <v>596067058</v>
      </c>
      <c r="R97" s="114"/>
      <c r="S97" s="114">
        <v>560000000</v>
      </c>
      <c r="T97" s="114">
        <v>560000000</v>
      </c>
      <c r="U97" s="114">
        <v>60000000</v>
      </c>
      <c r="V97" s="114">
        <v>60000000</v>
      </c>
      <c r="W97" s="114">
        <v>60000000</v>
      </c>
      <c r="X97" s="257">
        <f t="shared" si="35"/>
        <v>0.93949161001948878</v>
      </c>
      <c r="Y97" s="231"/>
      <c r="Z97" s="230"/>
      <c r="BU97" s="115"/>
      <c r="BV97" s="115"/>
      <c r="BW97" s="115"/>
      <c r="BX97" s="115"/>
      <c r="BY97" s="115"/>
      <c r="BZ97" s="115"/>
      <c r="CA97" s="115"/>
      <c r="CB97" s="115"/>
      <c r="CC97" s="115"/>
      <c r="CD97" s="115"/>
      <c r="CE97" s="115"/>
      <c r="CF97" s="115"/>
      <c r="CG97" s="115"/>
      <c r="CH97" s="115"/>
      <c r="CI97" s="115"/>
      <c r="CJ97" s="115"/>
      <c r="CK97" s="115"/>
      <c r="CL97" s="115"/>
      <c r="CM97" s="115"/>
      <c r="CN97" s="115"/>
      <c r="CO97" s="115"/>
      <c r="CP97" s="115"/>
      <c r="CQ97" s="115"/>
      <c r="CR97" s="115"/>
    </row>
    <row r="98" spans="1:96" s="116" customFormat="1" ht="24.75" x14ac:dyDescent="0.2">
      <c r="A98" s="254" t="s">
        <v>121</v>
      </c>
      <c r="B98" s="108" t="s">
        <v>123</v>
      </c>
      <c r="C98" s="108" t="s">
        <v>125</v>
      </c>
      <c r="D98" s="108" t="s">
        <v>142</v>
      </c>
      <c r="E98" s="109" t="s">
        <v>129</v>
      </c>
      <c r="F98" s="109" t="s">
        <v>130</v>
      </c>
      <c r="G98" s="109"/>
      <c r="H98" s="110">
        <v>11</v>
      </c>
      <c r="I98" s="111" t="s">
        <v>40</v>
      </c>
      <c r="J98" s="112" t="s">
        <v>41</v>
      </c>
      <c r="K98" s="178" t="s">
        <v>148</v>
      </c>
      <c r="L98" s="114">
        <v>2202932942</v>
      </c>
      <c r="M98" s="114"/>
      <c r="N98" s="114"/>
      <c r="O98" s="114"/>
      <c r="P98" s="114"/>
      <c r="Q98" s="114">
        <f>L98-M98+N98-O98+P98</f>
        <v>2202932942</v>
      </c>
      <c r="R98" s="114"/>
      <c r="S98" s="114">
        <v>2200000000</v>
      </c>
      <c r="T98" s="114">
        <v>2200000000</v>
      </c>
      <c r="U98" s="114">
        <v>1620000000</v>
      </c>
      <c r="V98" s="114">
        <v>1620000000</v>
      </c>
      <c r="W98" s="114">
        <v>1620000000</v>
      </c>
      <c r="X98" s="257">
        <f t="shared" si="35"/>
        <v>0.99866861948265329</v>
      </c>
      <c r="Y98" s="231"/>
      <c r="Z98" s="230"/>
      <c r="BU98" s="115"/>
      <c r="BV98" s="115"/>
      <c r="BW98" s="115"/>
      <c r="BX98" s="115"/>
      <c r="BY98" s="115"/>
      <c r="BZ98" s="115"/>
      <c r="CA98" s="115"/>
      <c r="CB98" s="115"/>
      <c r="CC98" s="115"/>
      <c r="CD98" s="115"/>
      <c r="CE98" s="115"/>
      <c r="CF98" s="115"/>
      <c r="CG98" s="115"/>
      <c r="CH98" s="115"/>
      <c r="CI98" s="115"/>
      <c r="CJ98" s="115"/>
      <c r="CK98" s="115"/>
      <c r="CL98" s="115"/>
      <c r="CM98" s="115"/>
      <c r="CN98" s="115"/>
      <c r="CO98" s="115"/>
      <c r="CP98" s="115"/>
      <c r="CQ98" s="115"/>
      <c r="CR98" s="115"/>
    </row>
    <row r="99" spans="1:96" s="91" customFormat="1" ht="24.75" x14ac:dyDescent="0.2">
      <c r="A99" s="249" t="s">
        <v>121</v>
      </c>
      <c r="B99" s="92" t="s">
        <v>123</v>
      </c>
      <c r="C99" s="92" t="s">
        <v>125</v>
      </c>
      <c r="D99" s="92" t="s">
        <v>149</v>
      </c>
      <c r="E99" s="93"/>
      <c r="F99" s="93"/>
      <c r="G99" s="93"/>
      <c r="H99" s="94">
        <v>11</v>
      </c>
      <c r="I99" s="95" t="s">
        <v>40</v>
      </c>
      <c r="J99" s="96" t="s">
        <v>41</v>
      </c>
      <c r="K99" s="107" t="s">
        <v>150</v>
      </c>
      <c r="L99" s="98">
        <f>SUM(L100)</f>
        <v>29000000000</v>
      </c>
      <c r="M99" s="98">
        <f t="shared" ref="M99:W99" si="39">SUM(M100)</f>
        <v>100000000</v>
      </c>
      <c r="N99" s="98">
        <f>SUM(N100)+100000000</f>
        <v>100000000</v>
      </c>
      <c r="O99" s="98">
        <f t="shared" si="39"/>
        <v>0</v>
      </c>
      <c r="P99" s="98">
        <f t="shared" si="39"/>
        <v>0</v>
      </c>
      <c r="Q99" s="98">
        <f>SUM(Q100)+100000000</f>
        <v>29000000000</v>
      </c>
      <c r="R99" s="98">
        <f>SUM(R100)</f>
        <v>0</v>
      </c>
      <c r="S99" s="98">
        <f>SUM(S100)</f>
        <v>28407818049</v>
      </c>
      <c r="T99" s="98">
        <f t="shared" si="39"/>
        <v>28046065359</v>
      </c>
      <c r="U99" s="98">
        <f t="shared" si="39"/>
        <v>26513883694</v>
      </c>
      <c r="V99" s="98">
        <f t="shared" si="39"/>
        <v>26513883694</v>
      </c>
      <c r="W99" s="98">
        <f t="shared" si="39"/>
        <v>26513883694</v>
      </c>
      <c r="X99" s="250">
        <f t="shared" si="35"/>
        <v>0.96710570203448276</v>
      </c>
      <c r="Y99" s="214"/>
      <c r="Z99" s="215"/>
    </row>
    <row r="100" spans="1:96" s="116" customFormat="1" x14ac:dyDescent="0.2">
      <c r="A100" s="256" t="s">
        <v>121</v>
      </c>
      <c r="B100" s="117" t="s">
        <v>123</v>
      </c>
      <c r="C100" s="117" t="s">
        <v>125</v>
      </c>
      <c r="D100" s="117" t="s">
        <v>149</v>
      </c>
      <c r="E100" s="118" t="s">
        <v>129</v>
      </c>
      <c r="F100" s="118" t="s">
        <v>151</v>
      </c>
      <c r="G100" s="118"/>
      <c r="H100" s="119">
        <v>11</v>
      </c>
      <c r="I100" s="120" t="s">
        <v>40</v>
      </c>
      <c r="J100" s="121" t="s">
        <v>41</v>
      </c>
      <c r="K100" s="180" t="s">
        <v>152</v>
      </c>
      <c r="L100" s="123">
        <v>29000000000</v>
      </c>
      <c r="M100" s="123">
        <v>100000000</v>
      </c>
      <c r="N100" s="123"/>
      <c r="O100" s="123"/>
      <c r="P100" s="123"/>
      <c r="Q100" s="114">
        <f>L100-M100+N100-O100+P100</f>
        <v>28900000000</v>
      </c>
      <c r="R100" s="123"/>
      <c r="S100" s="123">
        <v>28407818049</v>
      </c>
      <c r="T100" s="123">
        <v>28046065359</v>
      </c>
      <c r="U100" s="123">
        <v>26513883694</v>
      </c>
      <c r="V100" s="123">
        <v>26513883694</v>
      </c>
      <c r="W100" s="123">
        <v>26513883694</v>
      </c>
      <c r="X100" s="257">
        <f t="shared" si="35"/>
        <v>0.97045208854671283</v>
      </c>
      <c r="Y100" s="231"/>
      <c r="Z100" s="230"/>
    </row>
    <row r="101" spans="1:96" s="175" customFormat="1" ht="16.5" x14ac:dyDescent="0.25">
      <c r="A101" s="183" t="s">
        <v>121</v>
      </c>
      <c r="B101" s="181" t="s">
        <v>153</v>
      </c>
      <c r="C101" s="181"/>
      <c r="D101" s="181"/>
      <c r="E101" s="181"/>
      <c r="F101" s="181"/>
      <c r="G101" s="181"/>
      <c r="H101" s="181"/>
      <c r="I101" s="182"/>
      <c r="J101" s="183"/>
      <c r="K101" s="127" t="s">
        <v>154</v>
      </c>
      <c r="L101" s="184">
        <f>L102</f>
        <v>729998000000</v>
      </c>
      <c r="M101" s="184">
        <f>M102</f>
        <v>90281620628</v>
      </c>
      <c r="N101" s="184">
        <f t="shared" ref="N101:W101" si="40">N102</f>
        <v>90281620628</v>
      </c>
      <c r="O101" s="184">
        <f t="shared" si="40"/>
        <v>0</v>
      </c>
      <c r="P101" s="184">
        <f t="shared" si="40"/>
        <v>15000000000</v>
      </c>
      <c r="Q101" s="184">
        <f t="shared" si="40"/>
        <v>744998000000</v>
      </c>
      <c r="R101" s="184">
        <f>R102</f>
        <v>0</v>
      </c>
      <c r="S101" s="184">
        <f>S102</f>
        <v>699960996848.98987</v>
      </c>
      <c r="T101" s="184">
        <f t="shared" si="40"/>
        <v>678491617715.73999</v>
      </c>
      <c r="U101" s="184">
        <f t="shared" si="40"/>
        <v>382321445848.82001</v>
      </c>
      <c r="V101" s="184">
        <f t="shared" si="40"/>
        <v>382206846732.83997</v>
      </c>
      <c r="W101" s="184">
        <f t="shared" si="40"/>
        <v>382206846732.83997</v>
      </c>
      <c r="X101" s="268">
        <f t="shared" si="35"/>
        <v>0.91072944855655991</v>
      </c>
      <c r="Y101" s="237"/>
      <c r="Z101" s="238"/>
      <c r="BU101" s="174"/>
      <c r="BV101" s="174"/>
      <c r="BW101" s="174"/>
      <c r="BX101" s="174"/>
      <c r="BY101" s="174"/>
      <c r="BZ101" s="174"/>
      <c r="CA101" s="174"/>
      <c r="CB101" s="174"/>
      <c r="CC101" s="174"/>
      <c r="CD101" s="174"/>
      <c r="CE101" s="174"/>
      <c r="CF101" s="174"/>
      <c r="CG101" s="174"/>
      <c r="CH101" s="174"/>
      <c r="CI101" s="174"/>
      <c r="CJ101" s="174"/>
      <c r="CK101" s="174"/>
      <c r="CL101" s="174"/>
      <c r="CM101" s="174"/>
      <c r="CN101" s="174"/>
      <c r="CO101" s="174"/>
      <c r="CP101" s="174"/>
      <c r="CQ101" s="174"/>
      <c r="CR101" s="174"/>
    </row>
    <row r="102" spans="1:96" s="91" customFormat="1" x14ac:dyDescent="0.2">
      <c r="A102" s="249" t="s">
        <v>121</v>
      </c>
      <c r="B102" s="92" t="s">
        <v>153</v>
      </c>
      <c r="C102" s="92" t="s">
        <v>125</v>
      </c>
      <c r="D102" s="92"/>
      <c r="E102" s="93"/>
      <c r="F102" s="93"/>
      <c r="G102" s="93"/>
      <c r="H102" s="94"/>
      <c r="I102" s="95"/>
      <c r="J102" s="96"/>
      <c r="K102" s="185" t="s">
        <v>126</v>
      </c>
      <c r="L102" s="98">
        <f>L103+L106+L109+L116+L125+L127+L130+L135+L141+L145</f>
        <v>729998000000</v>
      </c>
      <c r="M102" s="98">
        <f>M103+M106+M109+M116+M125+M127+M130+M135+M141+M145</f>
        <v>90281620628</v>
      </c>
      <c r="N102" s="98">
        <f t="shared" ref="N102:W102" si="41">N103+N106+N109+N116+N125+N127+N130+N135+N141+N145</f>
        <v>90281620628</v>
      </c>
      <c r="O102" s="98">
        <f t="shared" si="41"/>
        <v>0</v>
      </c>
      <c r="P102" s="98">
        <f t="shared" si="41"/>
        <v>15000000000</v>
      </c>
      <c r="Q102" s="98">
        <f t="shared" si="41"/>
        <v>744998000000</v>
      </c>
      <c r="R102" s="98">
        <f t="shared" si="41"/>
        <v>0</v>
      </c>
      <c r="S102" s="98">
        <f t="shared" si="41"/>
        <v>699960996848.98987</v>
      </c>
      <c r="T102" s="98">
        <f t="shared" si="41"/>
        <v>678491617715.73999</v>
      </c>
      <c r="U102" s="98">
        <f t="shared" si="41"/>
        <v>382321445848.82001</v>
      </c>
      <c r="V102" s="98">
        <f t="shared" si="41"/>
        <v>382206846732.83997</v>
      </c>
      <c r="W102" s="98">
        <f t="shared" si="41"/>
        <v>382206846732.83997</v>
      </c>
      <c r="X102" s="250">
        <f t="shared" si="35"/>
        <v>0.91072944855655991</v>
      </c>
      <c r="Y102" s="214"/>
      <c r="Z102" s="215"/>
      <c r="BU102" s="85"/>
      <c r="BV102" s="85"/>
      <c r="BW102" s="85"/>
      <c r="BX102" s="85"/>
      <c r="BY102" s="85"/>
      <c r="BZ102" s="85"/>
      <c r="CA102" s="85"/>
      <c r="CB102" s="85"/>
      <c r="CC102" s="85"/>
      <c r="CD102" s="85"/>
      <c r="CE102" s="85"/>
      <c r="CF102" s="85"/>
      <c r="CG102" s="85"/>
      <c r="CH102" s="85"/>
      <c r="CI102" s="85"/>
      <c r="CJ102" s="85"/>
      <c r="CK102" s="85"/>
      <c r="CL102" s="85"/>
      <c r="CM102" s="85"/>
      <c r="CN102" s="85"/>
      <c r="CO102" s="85"/>
      <c r="CP102" s="85"/>
      <c r="CQ102" s="85"/>
      <c r="CR102" s="85"/>
    </row>
    <row r="103" spans="1:96" s="91" customFormat="1" ht="33" x14ac:dyDescent="0.2">
      <c r="A103" s="249" t="s">
        <v>121</v>
      </c>
      <c r="B103" s="92" t="s">
        <v>153</v>
      </c>
      <c r="C103" s="92" t="s">
        <v>125</v>
      </c>
      <c r="D103" s="92" t="s">
        <v>155</v>
      </c>
      <c r="E103" s="93"/>
      <c r="F103" s="93"/>
      <c r="G103" s="93"/>
      <c r="H103" s="94"/>
      <c r="I103" s="95"/>
      <c r="J103" s="96"/>
      <c r="K103" s="185" t="s">
        <v>156</v>
      </c>
      <c r="L103" s="98">
        <f>SUM(L104:L105)</f>
        <v>300765410148</v>
      </c>
      <c r="M103" s="98">
        <f t="shared" ref="M103:W103" si="42">SUM(M104:M105)</f>
        <v>49500000000</v>
      </c>
      <c r="N103" s="98">
        <f>SUM(N104:N105)</f>
        <v>15000000000</v>
      </c>
      <c r="O103" s="98">
        <f t="shared" si="42"/>
        <v>0</v>
      </c>
      <c r="P103" s="98">
        <f>+P105</f>
        <v>0</v>
      </c>
      <c r="Q103" s="98">
        <f>SUM(Q104:Q105)</f>
        <v>266265410148</v>
      </c>
      <c r="R103" s="98">
        <f>SUM(R104:R105)</f>
        <v>0</v>
      </c>
      <c r="S103" s="98">
        <f t="shared" si="42"/>
        <v>232941996914.25</v>
      </c>
      <c r="T103" s="98">
        <f t="shared" si="42"/>
        <v>232590991784.60001</v>
      </c>
      <c r="U103" s="98">
        <f t="shared" si="42"/>
        <v>108892999488</v>
      </c>
      <c r="V103" s="98">
        <f t="shared" si="42"/>
        <v>108880540288</v>
      </c>
      <c r="W103" s="98">
        <f t="shared" si="42"/>
        <v>108880540288</v>
      </c>
      <c r="X103" s="250">
        <f t="shared" si="35"/>
        <v>0.87353063116729079</v>
      </c>
      <c r="Y103" s="214"/>
      <c r="Z103" s="215"/>
      <c r="BU103" s="85"/>
      <c r="BV103" s="85"/>
      <c r="BW103" s="85"/>
      <c r="BX103" s="85"/>
      <c r="BY103" s="85"/>
      <c r="BZ103" s="85"/>
      <c r="CA103" s="85"/>
      <c r="CB103" s="85"/>
      <c r="CC103" s="85"/>
      <c r="CD103" s="85"/>
      <c r="CE103" s="85"/>
      <c r="CF103" s="85"/>
      <c r="CG103" s="85"/>
      <c r="CH103" s="85"/>
      <c r="CI103" s="85"/>
      <c r="CJ103" s="85"/>
      <c r="CK103" s="85"/>
      <c r="CL103" s="85"/>
      <c r="CM103" s="85"/>
      <c r="CN103" s="85"/>
      <c r="CO103" s="85"/>
      <c r="CP103" s="85"/>
      <c r="CQ103" s="85"/>
      <c r="CR103" s="85"/>
    </row>
    <row r="104" spans="1:96" s="116" customFormat="1" ht="24.75" x14ac:dyDescent="0.2">
      <c r="A104" s="254" t="s">
        <v>121</v>
      </c>
      <c r="B104" s="108" t="s">
        <v>153</v>
      </c>
      <c r="C104" s="108" t="s">
        <v>125</v>
      </c>
      <c r="D104" s="108">
        <v>16</v>
      </c>
      <c r="E104" s="109" t="s">
        <v>129</v>
      </c>
      <c r="F104" s="109" t="s">
        <v>157</v>
      </c>
      <c r="G104" s="109"/>
      <c r="H104" s="110">
        <v>13</v>
      </c>
      <c r="I104" s="111" t="s">
        <v>40</v>
      </c>
      <c r="J104" s="112" t="s">
        <v>41</v>
      </c>
      <c r="K104" s="186" t="s">
        <v>158</v>
      </c>
      <c r="L104" s="114">
        <v>200000000000</v>
      </c>
      <c r="M104" s="114">
        <f>25000000000+9500000000+15000000000</f>
        <v>49500000000</v>
      </c>
      <c r="N104" s="114">
        <v>15000000000</v>
      </c>
      <c r="O104" s="114"/>
      <c r="P104" s="114"/>
      <c r="Q104" s="114">
        <f>L104-M104+N104-O104+P104</f>
        <v>165500000000</v>
      </c>
      <c r="R104" s="114"/>
      <c r="S104" s="114">
        <v>142444034004</v>
      </c>
      <c r="T104" s="114">
        <v>142444034004</v>
      </c>
      <c r="U104" s="114">
        <v>73499817728</v>
      </c>
      <c r="V104" s="114">
        <v>73499817728</v>
      </c>
      <c r="W104" s="114">
        <v>73499817728</v>
      </c>
      <c r="X104" s="257">
        <f t="shared" si="35"/>
        <v>0.86068902721450147</v>
      </c>
      <c r="Y104" s="231"/>
      <c r="Z104" s="230"/>
    </row>
    <row r="105" spans="1:96" s="116" customFormat="1" ht="24.75" x14ac:dyDescent="0.2">
      <c r="A105" s="254" t="s">
        <v>121</v>
      </c>
      <c r="B105" s="108" t="s">
        <v>153</v>
      </c>
      <c r="C105" s="108" t="s">
        <v>125</v>
      </c>
      <c r="D105" s="108" t="s">
        <v>155</v>
      </c>
      <c r="E105" s="109" t="s">
        <v>129</v>
      </c>
      <c r="F105" s="109" t="s">
        <v>157</v>
      </c>
      <c r="G105" s="109"/>
      <c r="H105" s="110">
        <v>11</v>
      </c>
      <c r="I105" s="111" t="s">
        <v>40</v>
      </c>
      <c r="J105" s="112" t="s">
        <v>41</v>
      </c>
      <c r="K105" s="186" t="s">
        <v>158</v>
      </c>
      <c r="L105" s="114">
        <v>100765410148</v>
      </c>
      <c r="M105" s="114"/>
      <c r="N105" s="114"/>
      <c r="O105" s="114"/>
      <c r="P105" s="114"/>
      <c r="Q105" s="114">
        <f>L105-M105+N105-O105+P105</f>
        <v>100765410148</v>
      </c>
      <c r="R105" s="114"/>
      <c r="S105" s="114">
        <v>90497962910.25</v>
      </c>
      <c r="T105" s="114">
        <v>90146957780.600006</v>
      </c>
      <c r="U105" s="114">
        <v>35393181760</v>
      </c>
      <c r="V105" s="114">
        <v>35380722560</v>
      </c>
      <c r="W105" s="114">
        <v>35380722560</v>
      </c>
      <c r="X105" s="257">
        <f t="shared" si="35"/>
        <v>0.894622049850201</v>
      </c>
      <c r="Y105" s="231"/>
      <c r="Z105" s="230"/>
    </row>
    <row r="106" spans="1:96" s="91" customFormat="1" ht="24.75" x14ac:dyDescent="0.2">
      <c r="A106" s="249" t="s">
        <v>121</v>
      </c>
      <c r="B106" s="92" t="s">
        <v>153</v>
      </c>
      <c r="C106" s="92" t="s">
        <v>125</v>
      </c>
      <c r="D106" s="92" t="s">
        <v>159</v>
      </c>
      <c r="E106" s="93"/>
      <c r="F106" s="93"/>
      <c r="G106" s="93"/>
      <c r="H106" s="94"/>
      <c r="I106" s="95"/>
      <c r="J106" s="96"/>
      <c r="K106" s="185" t="s">
        <v>160</v>
      </c>
      <c r="L106" s="98">
        <f>SUM(L107:L108)</f>
        <v>214732589852</v>
      </c>
      <c r="M106" s="98">
        <f t="shared" ref="M106:W106" si="43">SUM(M107:M108)</f>
        <v>22793000000</v>
      </c>
      <c r="N106" s="98">
        <f>SUM(N107:N108)</f>
        <v>9500000000</v>
      </c>
      <c r="O106" s="98">
        <f t="shared" si="43"/>
        <v>0</v>
      </c>
      <c r="P106" s="98">
        <f t="shared" si="43"/>
        <v>0</v>
      </c>
      <c r="Q106" s="98">
        <f>SUM(Q107:Q108)</f>
        <v>201439589852</v>
      </c>
      <c r="R106" s="98">
        <f t="shared" si="43"/>
        <v>0</v>
      </c>
      <c r="S106" s="98">
        <f>SUM(S107:S108)</f>
        <v>201313352324.09</v>
      </c>
      <c r="T106" s="98">
        <f t="shared" si="43"/>
        <v>190638080193.06</v>
      </c>
      <c r="U106" s="98">
        <f t="shared" si="43"/>
        <v>68793042393.979996</v>
      </c>
      <c r="V106" s="98">
        <f t="shared" si="43"/>
        <v>68777607393.979996</v>
      </c>
      <c r="W106" s="98">
        <f t="shared" si="43"/>
        <v>68777607393.979996</v>
      </c>
      <c r="X106" s="250">
        <f t="shared" si="35"/>
        <v>0.94637841713798165</v>
      </c>
      <c r="Y106" s="214"/>
      <c r="Z106" s="215"/>
    </row>
    <row r="107" spans="1:96" s="116" customFormat="1" ht="24.75" x14ac:dyDescent="0.2">
      <c r="A107" s="254" t="s">
        <v>121</v>
      </c>
      <c r="B107" s="108" t="s">
        <v>153</v>
      </c>
      <c r="C107" s="108" t="s">
        <v>125</v>
      </c>
      <c r="D107" s="108" t="s">
        <v>159</v>
      </c>
      <c r="E107" s="109" t="s">
        <v>129</v>
      </c>
      <c r="F107" s="109" t="s">
        <v>157</v>
      </c>
      <c r="G107" s="109"/>
      <c r="H107" s="110">
        <v>11</v>
      </c>
      <c r="I107" s="111" t="s">
        <v>40</v>
      </c>
      <c r="J107" s="112" t="s">
        <v>41</v>
      </c>
      <c r="K107" s="186" t="s">
        <v>158</v>
      </c>
      <c r="L107" s="114">
        <v>102314382380</v>
      </c>
      <c r="M107" s="114">
        <v>5000000000</v>
      </c>
      <c r="N107" s="114"/>
      <c r="O107" s="114"/>
      <c r="P107" s="114"/>
      <c r="Q107" s="114">
        <f>L107-M107+N107-O107+P107</f>
        <v>97314382380</v>
      </c>
      <c r="R107" s="114">
        <v>0</v>
      </c>
      <c r="S107" s="114">
        <v>97192927915.089996</v>
      </c>
      <c r="T107" s="114">
        <v>94490242585.059998</v>
      </c>
      <c r="U107" s="114">
        <v>34129250180.98</v>
      </c>
      <c r="V107" s="114">
        <v>34113815180.98</v>
      </c>
      <c r="W107" s="114">
        <v>34113815180.98</v>
      </c>
      <c r="X107" s="257">
        <f>T107/Q107</f>
        <v>0.9709792147278693</v>
      </c>
      <c r="Y107" s="231"/>
      <c r="Z107" s="230"/>
    </row>
    <row r="108" spans="1:96" s="116" customFormat="1" ht="24.75" x14ac:dyDescent="0.2">
      <c r="A108" s="254" t="s">
        <v>121</v>
      </c>
      <c r="B108" s="108" t="s">
        <v>153</v>
      </c>
      <c r="C108" s="108" t="s">
        <v>125</v>
      </c>
      <c r="D108" s="108" t="s">
        <v>159</v>
      </c>
      <c r="E108" s="109" t="s">
        <v>129</v>
      </c>
      <c r="F108" s="109" t="s">
        <v>157</v>
      </c>
      <c r="G108" s="109"/>
      <c r="H108" s="110">
        <v>13</v>
      </c>
      <c r="I108" s="111" t="s">
        <v>40</v>
      </c>
      <c r="J108" s="112" t="s">
        <v>41</v>
      </c>
      <c r="K108" s="186" t="s">
        <v>158</v>
      </c>
      <c r="L108" s="114">
        <v>112418207472</v>
      </c>
      <c r="M108" s="114">
        <f>17793000000</f>
        <v>17793000000</v>
      </c>
      <c r="N108" s="114">
        <v>9500000000</v>
      </c>
      <c r="O108" s="114"/>
      <c r="P108" s="114"/>
      <c r="Q108" s="114">
        <f>L108-M108+N108-O108+P108</f>
        <v>104125207472</v>
      </c>
      <c r="R108" s="114">
        <v>0</v>
      </c>
      <c r="S108" s="114">
        <v>104120424409</v>
      </c>
      <c r="T108" s="114">
        <v>96147837608</v>
      </c>
      <c r="U108" s="114">
        <v>34663792213</v>
      </c>
      <c r="V108" s="114">
        <v>34663792213</v>
      </c>
      <c r="W108" s="114">
        <v>34663792213</v>
      </c>
      <c r="X108" s="257">
        <f t="shared" si="35"/>
        <v>0.92338675660122771</v>
      </c>
      <c r="Y108" s="231"/>
      <c r="Z108" s="230"/>
    </row>
    <row r="109" spans="1:96" s="91" customFormat="1" ht="33" x14ac:dyDescent="0.2">
      <c r="A109" s="249" t="s">
        <v>121</v>
      </c>
      <c r="B109" s="92" t="s">
        <v>153</v>
      </c>
      <c r="C109" s="92" t="s">
        <v>125</v>
      </c>
      <c r="D109" s="92" t="s">
        <v>161</v>
      </c>
      <c r="E109" s="93"/>
      <c r="F109" s="93"/>
      <c r="G109" s="93"/>
      <c r="H109" s="94"/>
      <c r="I109" s="95"/>
      <c r="J109" s="96"/>
      <c r="K109" s="185" t="s">
        <v>162</v>
      </c>
      <c r="L109" s="98">
        <f t="shared" ref="L109:W109" si="44">SUM(L110:L115)</f>
        <v>20000000000</v>
      </c>
      <c r="M109" s="98">
        <f t="shared" si="44"/>
        <v>914500000</v>
      </c>
      <c r="N109" s="98">
        <f t="shared" si="44"/>
        <v>11861880010</v>
      </c>
      <c r="O109" s="98">
        <f t="shared" si="44"/>
        <v>0</v>
      </c>
      <c r="P109" s="98">
        <f t="shared" si="44"/>
        <v>0</v>
      </c>
      <c r="Q109" s="98">
        <f>SUM(Q110:Q115)</f>
        <v>30947380010</v>
      </c>
      <c r="R109" s="98">
        <f t="shared" si="44"/>
        <v>0</v>
      </c>
      <c r="S109" s="98">
        <f>SUM(S110:S115)</f>
        <v>30295097211</v>
      </c>
      <c r="T109" s="98">
        <f t="shared" si="44"/>
        <v>29246041745</v>
      </c>
      <c r="U109" s="98">
        <f t="shared" si="44"/>
        <v>23033028357</v>
      </c>
      <c r="V109" s="98">
        <f t="shared" si="44"/>
        <v>23033028357</v>
      </c>
      <c r="W109" s="98">
        <f t="shared" si="44"/>
        <v>23033028357</v>
      </c>
      <c r="X109" s="250">
        <f t="shared" si="35"/>
        <v>0.9450248045407964</v>
      </c>
      <c r="Y109" s="214"/>
      <c r="Z109" s="215"/>
    </row>
    <row r="110" spans="1:96" s="116" customFormat="1" x14ac:dyDescent="0.2">
      <c r="A110" s="254" t="s">
        <v>121</v>
      </c>
      <c r="B110" s="108" t="s">
        <v>153</v>
      </c>
      <c r="C110" s="108" t="s">
        <v>125</v>
      </c>
      <c r="D110" s="108" t="s">
        <v>161</v>
      </c>
      <c r="E110" s="109" t="s">
        <v>129</v>
      </c>
      <c r="F110" s="109" t="s">
        <v>163</v>
      </c>
      <c r="G110" s="109"/>
      <c r="H110" s="110">
        <v>11</v>
      </c>
      <c r="I110" s="111" t="s">
        <v>40</v>
      </c>
      <c r="J110" s="112" t="s">
        <v>41</v>
      </c>
      <c r="K110" s="186" t="s">
        <v>164</v>
      </c>
      <c r="L110" s="114">
        <v>8200000000</v>
      </c>
      <c r="M110" s="114">
        <v>500000000</v>
      </c>
      <c r="N110" s="114">
        <v>400000000</v>
      </c>
      <c r="O110" s="114"/>
      <c r="P110" s="114"/>
      <c r="Q110" s="114">
        <f t="shared" ref="Q110:Q115" si="45">L110-M110+N110-O110+P110</f>
        <v>8100000000</v>
      </c>
      <c r="R110" s="114"/>
      <c r="S110" s="114">
        <v>8100000000</v>
      </c>
      <c r="T110" s="114">
        <v>8100000000</v>
      </c>
      <c r="U110" s="114">
        <v>7225185881</v>
      </c>
      <c r="V110" s="114">
        <v>7225185881</v>
      </c>
      <c r="W110" s="114">
        <v>7225185881</v>
      </c>
      <c r="X110" s="257">
        <f t="shared" si="35"/>
        <v>1</v>
      </c>
      <c r="Y110" s="231"/>
      <c r="Z110" s="230"/>
    </row>
    <row r="111" spans="1:96" s="116" customFormat="1" x14ac:dyDescent="0.2">
      <c r="A111" s="254" t="s">
        <v>121</v>
      </c>
      <c r="B111" s="108" t="s">
        <v>153</v>
      </c>
      <c r="C111" s="108" t="s">
        <v>125</v>
      </c>
      <c r="D111" s="108" t="s">
        <v>161</v>
      </c>
      <c r="E111" s="109" t="s">
        <v>129</v>
      </c>
      <c r="F111" s="109" t="s">
        <v>163</v>
      </c>
      <c r="G111" s="109"/>
      <c r="H111" s="110">
        <v>13</v>
      </c>
      <c r="I111" s="111" t="s">
        <v>40</v>
      </c>
      <c r="J111" s="112" t="s">
        <v>41</v>
      </c>
      <c r="K111" s="186" t="s">
        <v>164</v>
      </c>
      <c r="L111" s="114">
        <v>0</v>
      </c>
      <c r="M111" s="114"/>
      <c r="N111" s="114">
        <v>7000000000</v>
      </c>
      <c r="O111" s="114"/>
      <c r="P111" s="114"/>
      <c r="Q111" s="114">
        <f t="shared" si="45"/>
        <v>7000000000</v>
      </c>
      <c r="R111" s="114"/>
      <c r="S111" s="114">
        <v>7000000000</v>
      </c>
      <c r="T111" s="114">
        <v>7000000000</v>
      </c>
      <c r="U111" s="114">
        <v>3653094403</v>
      </c>
      <c r="V111" s="114">
        <v>3653094403</v>
      </c>
      <c r="W111" s="114">
        <v>3653094403</v>
      </c>
      <c r="X111" s="257">
        <f>S111/Q111</f>
        <v>1</v>
      </c>
      <c r="Y111" s="231"/>
      <c r="Z111" s="230"/>
    </row>
    <row r="112" spans="1:96" s="116" customFormat="1" ht="18.600000000000001" customHeight="1" x14ac:dyDescent="0.2">
      <c r="A112" s="254" t="s">
        <v>121</v>
      </c>
      <c r="B112" s="108" t="s">
        <v>153</v>
      </c>
      <c r="C112" s="108" t="s">
        <v>125</v>
      </c>
      <c r="D112" s="108" t="s">
        <v>161</v>
      </c>
      <c r="E112" s="109" t="s">
        <v>129</v>
      </c>
      <c r="F112" s="109" t="s">
        <v>165</v>
      </c>
      <c r="G112" s="109"/>
      <c r="H112" s="110">
        <v>11</v>
      </c>
      <c r="I112" s="111" t="s">
        <v>40</v>
      </c>
      <c r="J112" s="112" t="s">
        <v>41</v>
      </c>
      <c r="K112" s="186" t="s">
        <v>166</v>
      </c>
      <c r="L112" s="114">
        <v>2400000000</v>
      </c>
      <c r="M112" s="114">
        <v>400000000</v>
      </c>
      <c r="N112" s="114">
        <f>500000000+14500000</f>
        <v>514500000</v>
      </c>
      <c r="O112" s="114"/>
      <c r="P112" s="114"/>
      <c r="Q112" s="114">
        <f t="shared" si="45"/>
        <v>2514500000</v>
      </c>
      <c r="R112" s="114"/>
      <c r="S112" s="114">
        <v>2264486225</v>
      </c>
      <c r="T112" s="114">
        <v>2263345907</v>
      </c>
      <c r="U112" s="114">
        <v>2234739607</v>
      </c>
      <c r="V112" s="114">
        <v>2234739607</v>
      </c>
      <c r="W112" s="114">
        <v>2234739607</v>
      </c>
      <c r="X112" s="257">
        <f t="shared" si="35"/>
        <v>0.90011768025452377</v>
      </c>
      <c r="Y112" s="231"/>
      <c r="Z112" s="230"/>
    </row>
    <row r="113" spans="1:26" s="116" customFormat="1" ht="18.600000000000001" customHeight="1" x14ac:dyDescent="0.2">
      <c r="A113" s="254" t="s">
        <v>121</v>
      </c>
      <c r="B113" s="108" t="s">
        <v>153</v>
      </c>
      <c r="C113" s="108" t="s">
        <v>125</v>
      </c>
      <c r="D113" s="108" t="s">
        <v>161</v>
      </c>
      <c r="E113" s="109" t="s">
        <v>129</v>
      </c>
      <c r="F113" s="109" t="s">
        <v>165</v>
      </c>
      <c r="G113" s="109"/>
      <c r="H113" s="110">
        <v>13</v>
      </c>
      <c r="I113" s="111" t="s">
        <v>40</v>
      </c>
      <c r="J113" s="112" t="s">
        <v>41</v>
      </c>
      <c r="K113" s="186" t="s">
        <v>166</v>
      </c>
      <c r="L113" s="114">
        <v>0</v>
      </c>
      <c r="M113" s="114"/>
      <c r="N113" s="114">
        <v>3106285056</v>
      </c>
      <c r="O113" s="114"/>
      <c r="P113" s="114"/>
      <c r="Q113" s="114">
        <f t="shared" si="45"/>
        <v>3106285056</v>
      </c>
      <c r="R113" s="114"/>
      <c r="S113" s="114">
        <v>3106285056</v>
      </c>
      <c r="T113" s="114">
        <v>2477500000</v>
      </c>
      <c r="U113" s="114">
        <v>2127000000</v>
      </c>
      <c r="V113" s="114">
        <v>2127000000</v>
      </c>
      <c r="W113" s="114">
        <v>2127000000</v>
      </c>
      <c r="X113" s="257">
        <f t="shared" si="35"/>
        <v>0.7975765119220275</v>
      </c>
      <c r="Y113" s="231"/>
      <c r="Z113" s="230"/>
    </row>
    <row r="114" spans="1:26" s="116" customFormat="1" ht="16.5" x14ac:dyDescent="0.2">
      <c r="A114" s="254" t="s">
        <v>121</v>
      </c>
      <c r="B114" s="108" t="s">
        <v>153</v>
      </c>
      <c r="C114" s="108" t="s">
        <v>125</v>
      </c>
      <c r="D114" s="108" t="s">
        <v>161</v>
      </c>
      <c r="E114" s="109" t="s">
        <v>129</v>
      </c>
      <c r="F114" s="109" t="s">
        <v>167</v>
      </c>
      <c r="G114" s="109"/>
      <c r="H114" s="110">
        <v>11</v>
      </c>
      <c r="I114" s="111" t="s">
        <v>40</v>
      </c>
      <c r="J114" s="112" t="s">
        <v>41</v>
      </c>
      <c r="K114" s="186" t="s">
        <v>168</v>
      </c>
      <c r="L114" s="114">
        <v>1500000000</v>
      </c>
      <c r="M114" s="114"/>
      <c r="N114" s="114"/>
      <c r="O114" s="114"/>
      <c r="P114" s="114"/>
      <c r="Q114" s="114">
        <f t="shared" si="45"/>
        <v>1500000000</v>
      </c>
      <c r="R114" s="114"/>
      <c r="S114" s="114">
        <v>1273798949</v>
      </c>
      <c r="T114" s="114">
        <v>1273798949</v>
      </c>
      <c r="U114" s="114">
        <v>644846013</v>
      </c>
      <c r="V114" s="114">
        <v>644846013</v>
      </c>
      <c r="W114" s="114">
        <v>644846013</v>
      </c>
      <c r="X114" s="257">
        <f t="shared" si="35"/>
        <v>0.84919929933333338</v>
      </c>
      <c r="Y114" s="231"/>
      <c r="Z114" s="230"/>
    </row>
    <row r="115" spans="1:26" s="116" customFormat="1" ht="16.5" x14ac:dyDescent="0.2">
      <c r="A115" s="254" t="s">
        <v>121</v>
      </c>
      <c r="B115" s="108" t="s">
        <v>153</v>
      </c>
      <c r="C115" s="108" t="s">
        <v>125</v>
      </c>
      <c r="D115" s="108" t="s">
        <v>161</v>
      </c>
      <c r="E115" s="109" t="s">
        <v>129</v>
      </c>
      <c r="F115" s="111">
        <v>4302075</v>
      </c>
      <c r="G115" s="109"/>
      <c r="H115" s="110">
        <v>11</v>
      </c>
      <c r="I115" s="111" t="s">
        <v>40</v>
      </c>
      <c r="J115" s="112" t="s">
        <v>41</v>
      </c>
      <c r="K115" s="186" t="s">
        <v>169</v>
      </c>
      <c r="L115" s="114">
        <v>7900000000</v>
      </c>
      <c r="M115" s="114">
        <v>14500000</v>
      </c>
      <c r="N115" s="114">
        <v>841094954</v>
      </c>
      <c r="O115" s="114"/>
      <c r="P115" s="114"/>
      <c r="Q115" s="114">
        <f t="shared" si="45"/>
        <v>8726594954</v>
      </c>
      <c r="R115" s="114"/>
      <c r="S115" s="114">
        <v>8550526981</v>
      </c>
      <c r="T115" s="114">
        <v>8131396889</v>
      </c>
      <c r="U115" s="114">
        <v>7148162453</v>
      </c>
      <c r="V115" s="114">
        <v>7148162453</v>
      </c>
      <c r="W115" s="114">
        <v>7148162453</v>
      </c>
      <c r="X115" s="257">
        <f t="shared" si="35"/>
        <v>0.93179492480888215</v>
      </c>
      <c r="Y115" s="231"/>
      <c r="Z115" s="230"/>
    </row>
    <row r="116" spans="1:26" s="91" customFormat="1" ht="42" customHeight="1" x14ac:dyDescent="0.2">
      <c r="A116" s="249" t="s">
        <v>121</v>
      </c>
      <c r="B116" s="92" t="s">
        <v>153</v>
      </c>
      <c r="C116" s="92" t="s">
        <v>125</v>
      </c>
      <c r="D116" s="92" t="s">
        <v>170</v>
      </c>
      <c r="E116" s="93"/>
      <c r="F116" s="93"/>
      <c r="G116" s="93"/>
      <c r="H116" s="94"/>
      <c r="I116" s="95"/>
      <c r="J116" s="96" t="s">
        <v>41</v>
      </c>
      <c r="K116" s="185" t="s">
        <v>171</v>
      </c>
      <c r="L116" s="98">
        <f>SUM(L117:L124)</f>
        <v>100000000000</v>
      </c>
      <c r="M116" s="98">
        <f t="shared" ref="M116:W116" si="46">SUM(M117:M124)</f>
        <v>1140232987</v>
      </c>
      <c r="N116" s="98">
        <f>SUM(N117:N124)</f>
        <v>35140505474</v>
      </c>
      <c r="O116" s="98">
        <f t="shared" si="46"/>
        <v>0</v>
      </c>
      <c r="P116" s="98">
        <f t="shared" si="46"/>
        <v>0</v>
      </c>
      <c r="Q116" s="98">
        <f>SUM(Q117:Q124)</f>
        <v>134000272487</v>
      </c>
      <c r="R116" s="98">
        <f t="shared" si="46"/>
        <v>0</v>
      </c>
      <c r="S116" s="98">
        <f t="shared" si="46"/>
        <v>129008791042.45</v>
      </c>
      <c r="T116" s="98">
        <f t="shared" si="46"/>
        <v>122690168077.87999</v>
      </c>
      <c r="U116" s="98">
        <f t="shared" si="46"/>
        <v>94641663809.410004</v>
      </c>
      <c r="V116" s="98">
        <f t="shared" si="46"/>
        <v>94600167226.759995</v>
      </c>
      <c r="W116" s="98">
        <f t="shared" si="46"/>
        <v>94600167226.759995</v>
      </c>
      <c r="X116" s="250">
        <f>T116/Q116</f>
        <v>0.91559640738628156</v>
      </c>
      <c r="Y116" s="214"/>
      <c r="Z116" s="215"/>
    </row>
    <row r="117" spans="1:26" s="116" customFormat="1" x14ac:dyDescent="0.2">
      <c r="A117" s="254" t="s">
        <v>121</v>
      </c>
      <c r="B117" s="108" t="s">
        <v>153</v>
      </c>
      <c r="C117" s="108" t="s">
        <v>125</v>
      </c>
      <c r="D117" s="108" t="s">
        <v>170</v>
      </c>
      <c r="E117" s="109" t="s">
        <v>129</v>
      </c>
      <c r="F117" s="109" t="s">
        <v>163</v>
      </c>
      <c r="G117" s="109"/>
      <c r="H117" s="110">
        <v>11</v>
      </c>
      <c r="I117" s="111" t="s">
        <v>40</v>
      </c>
      <c r="J117" s="112" t="s">
        <v>41</v>
      </c>
      <c r="K117" s="186" t="s">
        <v>164</v>
      </c>
      <c r="L117" s="114">
        <v>36300000000</v>
      </c>
      <c r="M117" s="114"/>
      <c r="N117" s="114">
        <f>200000000</f>
        <v>200000000</v>
      </c>
      <c r="O117" s="114"/>
      <c r="P117" s="114"/>
      <c r="Q117" s="114">
        <f t="shared" ref="Q117:Q124" si="47">L117-M117+N117-O117+P117</f>
        <v>36500000000</v>
      </c>
      <c r="R117" s="114"/>
      <c r="S117" s="114">
        <v>36300000000</v>
      </c>
      <c r="T117" s="114">
        <v>36300000000</v>
      </c>
      <c r="U117" s="114">
        <v>29714603125</v>
      </c>
      <c r="V117" s="114">
        <v>29708299975</v>
      </c>
      <c r="W117" s="114">
        <v>29708299975</v>
      </c>
      <c r="X117" s="257">
        <f t="shared" si="35"/>
        <v>0.9945205479452055</v>
      </c>
      <c r="Y117" s="231"/>
      <c r="Z117" s="230"/>
    </row>
    <row r="118" spans="1:26" s="116" customFormat="1" x14ac:dyDescent="0.2">
      <c r="A118" s="254" t="s">
        <v>121</v>
      </c>
      <c r="B118" s="108" t="s">
        <v>153</v>
      </c>
      <c r="C118" s="108" t="s">
        <v>125</v>
      </c>
      <c r="D118" s="108" t="s">
        <v>170</v>
      </c>
      <c r="E118" s="109" t="s">
        <v>129</v>
      </c>
      <c r="F118" s="109" t="s">
        <v>163</v>
      </c>
      <c r="G118" s="109"/>
      <c r="H118" s="110">
        <v>13</v>
      </c>
      <c r="I118" s="111" t="s">
        <v>40</v>
      </c>
      <c r="J118" s="112" t="s">
        <v>41</v>
      </c>
      <c r="K118" s="186" t="s">
        <v>164</v>
      </c>
      <c r="L118" s="114">
        <v>0</v>
      </c>
      <c r="M118" s="114"/>
      <c r="N118" s="114">
        <f>15804000000+192285735+1500000000</f>
        <v>17496285735</v>
      </c>
      <c r="O118" s="114"/>
      <c r="P118" s="114"/>
      <c r="Q118" s="114">
        <f t="shared" si="47"/>
        <v>17496285735</v>
      </c>
      <c r="R118" s="114"/>
      <c r="S118" s="114">
        <v>14932274640</v>
      </c>
      <c r="T118" s="114">
        <v>14932274640</v>
      </c>
      <c r="U118" s="114">
        <v>7534600015</v>
      </c>
      <c r="V118" s="114">
        <v>7534600015</v>
      </c>
      <c r="W118" s="114">
        <v>7534600015</v>
      </c>
      <c r="X118" s="257">
        <f t="shared" si="35"/>
        <v>0.85345397681343937</v>
      </c>
      <c r="Y118" s="231"/>
      <c r="Z118" s="230"/>
    </row>
    <row r="119" spans="1:26" s="116" customFormat="1" ht="20.45" customHeight="1" x14ac:dyDescent="0.2">
      <c r="A119" s="254" t="s">
        <v>121</v>
      </c>
      <c r="B119" s="108" t="s">
        <v>153</v>
      </c>
      <c r="C119" s="108" t="s">
        <v>125</v>
      </c>
      <c r="D119" s="108" t="s">
        <v>170</v>
      </c>
      <c r="E119" s="109" t="s">
        <v>129</v>
      </c>
      <c r="F119" s="109" t="s">
        <v>165</v>
      </c>
      <c r="G119" s="109"/>
      <c r="H119" s="110">
        <v>11</v>
      </c>
      <c r="I119" s="111" t="s">
        <v>40</v>
      </c>
      <c r="J119" s="112" t="s">
        <v>41</v>
      </c>
      <c r="K119" s="186" t="s">
        <v>172</v>
      </c>
      <c r="L119" s="114">
        <v>12430000000</v>
      </c>
      <c r="M119" s="114"/>
      <c r="N119" s="114"/>
      <c r="O119" s="114"/>
      <c r="P119" s="114"/>
      <c r="Q119" s="114">
        <f t="shared" si="47"/>
        <v>12430000000</v>
      </c>
      <c r="R119" s="114"/>
      <c r="S119" s="114">
        <v>12196787635</v>
      </c>
      <c r="T119" s="114">
        <v>12049405024.059999</v>
      </c>
      <c r="U119" s="114">
        <v>11619601376.059999</v>
      </c>
      <c r="V119" s="114">
        <v>11619601376.059999</v>
      </c>
      <c r="W119" s="114">
        <v>11619601376.059999</v>
      </c>
      <c r="X119" s="257">
        <f t="shared" si="35"/>
        <v>0.96938093516170554</v>
      </c>
      <c r="Y119" s="231"/>
      <c r="Z119" s="230"/>
    </row>
    <row r="120" spans="1:26" s="116" customFormat="1" ht="20.45" customHeight="1" x14ac:dyDescent="0.2">
      <c r="A120" s="254" t="s">
        <v>121</v>
      </c>
      <c r="B120" s="108" t="s">
        <v>153</v>
      </c>
      <c r="C120" s="108" t="s">
        <v>125</v>
      </c>
      <c r="D120" s="108" t="s">
        <v>170</v>
      </c>
      <c r="E120" s="109" t="s">
        <v>129</v>
      </c>
      <c r="F120" s="109" t="s">
        <v>165</v>
      </c>
      <c r="G120" s="109"/>
      <c r="H120" s="110">
        <v>13</v>
      </c>
      <c r="I120" s="111" t="s">
        <v>40</v>
      </c>
      <c r="J120" s="112" t="s">
        <v>41</v>
      </c>
      <c r="K120" s="186" t="s">
        <v>172</v>
      </c>
      <c r="L120" s="114">
        <v>0</v>
      </c>
      <c r="M120" s="114">
        <v>821696277</v>
      </c>
      <c r="N120" s="114">
        <f>7096000000+1700000000</f>
        <v>8796000000</v>
      </c>
      <c r="O120" s="114"/>
      <c r="P120" s="114"/>
      <c r="Q120" s="114">
        <f t="shared" si="47"/>
        <v>7974303723</v>
      </c>
      <c r="R120" s="114"/>
      <c r="S120" s="114">
        <v>7974303723</v>
      </c>
      <c r="T120" s="114">
        <v>3583850809.6999998</v>
      </c>
      <c r="U120" s="114">
        <v>2666281084.6999998</v>
      </c>
      <c r="V120" s="114">
        <v>2664281084.6999998</v>
      </c>
      <c r="W120" s="114">
        <v>2664281084.6999998</v>
      </c>
      <c r="X120" s="257">
        <f t="shared" si="35"/>
        <v>0.44942491961564324</v>
      </c>
      <c r="Y120" s="231"/>
      <c r="Z120" s="230"/>
    </row>
    <row r="121" spans="1:26" s="116" customFormat="1" ht="16.5" x14ac:dyDescent="0.2">
      <c r="A121" s="254" t="s">
        <v>121</v>
      </c>
      <c r="B121" s="108" t="s">
        <v>153</v>
      </c>
      <c r="C121" s="108" t="s">
        <v>125</v>
      </c>
      <c r="D121" s="108" t="s">
        <v>170</v>
      </c>
      <c r="E121" s="109" t="s">
        <v>129</v>
      </c>
      <c r="F121" s="109" t="s">
        <v>167</v>
      </c>
      <c r="G121" s="109"/>
      <c r="H121" s="110">
        <v>11</v>
      </c>
      <c r="I121" s="111" t="s">
        <v>40</v>
      </c>
      <c r="J121" s="112" t="s">
        <v>41</v>
      </c>
      <c r="K121" s="186" t="s">
        <v>168</v>
      </c>
      <c r="L121" s="114">
        <v>8000000000</v>
      </c>
      <c r="M121" s="114"/>
      <c r="N121" s="114">
        <v>118536710</v>
      </c>
      <c r="O121" s="114"/>
      <c r="P121" s="114"/>
      <c r="Q121" s="114">
        <f t="shared" si="47"/>
        <v>8118536710</v>
      </c>
      <c r="R121" s="114"/>
      <c r="S121" s="114">
        <v>7340721856.4499998</v>
      </c>
      <c r="T121" s="114">
        <v>7255721856.4499998</v>
      </c>
      <c r="U121" s="114">
        <v>4402072686</v>
      </c>
      <c r="V121" s="114">
        <v>4402072686</v>
      </c>
      <c r="W121" s="114">
        <v>4402072686</v>
      </c>
      <c r="X121" s="257">
        <f>T121/Q121</f>
        <v>0.89372286110534815</v>
      </c>
      <c r="Y121" s="231"/>
      <c r="Z121" s="230"/>
    </row>
    <row r="122" spans="1:26" s="116" customFormat="1" ht="16.5" x14ac:dyDescent="0.2">
      <c r="A122" s="254" t="s">
        <v>121</v>
      </c>
      <c r="B122" s="108" t="s">
        <v>153</v>
      </c>
      <c r="C122" s="108" t="s">
        <v>125</v>
      </c>
      <c r="D122" s="108" t="s">
        <v>170</v>
      </c>
      <c r="E122" s="109" t="s">
        <v>129</v>
      </c>
      <c r="F122" s="109" t="s">
        <v>167</v>
      </c>
      <c r="G122" s="109"/>
      <c r="H122" s="110">
        <v>13</v>
      </c>
      <c r="I122" s="111" t="s">
        <v>40</v>
      </c>
      <c r="J122" s="112" t="s">
        <v>41</v>
      </c>
      <c r="K122" s="186" t="s">
        <v>168</v>
      </c>
      <c r="L122" s="114">
        <v>0</v>
      </c>
      <c r="M122" s="114"/>
      <c r="N122" s="114">
        <v>629410542</v>
      </c>
      <c r="O122" s="114"/>
      <c r="P122" s="114"/>
      <c r="Q122" s="114">
        <f t="shared" si="47"/>
        <v>629410542</v>
      </c>
      <c r="R122" s="114"/>
      <c r="S122" s="114">
        <v>629410542</v>
      </c>
      <c r="T122" s="114">
        <v>629410542</v>
      </c>
      <c r="U122" s="114">
        <v>629410542</v>
      </c>
      <c r="V122" s="114">
        <v>629410542</v>
      </c>
      <c r="W122" s="114">
        <v>629410542</v>
      </c>
      <c r="X122" s="257">
        <f>T122/Q122</f>
        <v>1</v>
      </c>
      <c r="Y122" s="231"/>
      <c r="Z122" s="230"/>
    </row>
    <row r="123" spans="1:26" s="116" customFormat="1" ht="16.5" x14ac:dyDescent="0.2">
      <c r="A123" s="254" t="s">
        <v>121</v>
      </c>
      <c r="B123" s="108" t="s">
        <v>153</v>
      </c>
      <c r="C123" s="108" t="s">
        <v>125</v>
      </c>
      <c r="D123" s="108" t="s">
        <v>170</v>
      </c>
      <c r="E123" s="109" t="s">
        <v>129</v>
      </c>
      <c r="F123" s="109" t="s">
        <v>173</v>
      </c>
      <c r="G123" s="109"/>
      <c r="H123" s="110">
        <v>11</v>
      </c>
      <c r="I123" s="111" t="s">
        <v>40</v>
      </c>
      <c r="J123" s="112" t="s">
        <v>41</v>
      </c>
      <c r="K123" s="186" t="s">
        <v>174</v>
      </c>
      <c r="L123" s="114">
        <v>43270000000</v>
      </c>
      <c r="M123" s="114">
        <f>118536710+200000000</f>
        <v>318536710</v>
      </c>
      <c r="N123" s="114">
        <v>3814357543</v>
      </c>
      <c r="O123" s="114"/>
      <c r="P123" s="114"/>
      <c r="Q123" s="114">
        <f t="shared" si="47"/>
        <v>46765820833</v>
      </c>
      <c r="R123" s="114"/>
      <c r="S123" s="114">
        <v>46205292646</v>
      </c>
      <c r="T123" s="114">
        <v>45409505205.669998</v>
      </c>
      <c r="U123" s="114">
        <v>36915094980.650002</v>
      </c>
      <c r="V123" s="114">
        <v>36881901548</v>
      </c>
      <c r="W123" s="114">
        <v>36881901548</v>
      </c>
      <c r="X123" s="257">
        <f t="shared" si="35"/>
        <v>0.97099771578535132</v>
      </c>
      <c r="Y123" s="231"/>
      <c r="Z123" s="230"/>
    </row>
    <row r="124" spans="1:26" s="116" customFormat="1" ht="16.5" x14ac:dyDescent="0.2">
      <c r="A124" s="254" t="s">
        <v>121</v>
      </c>
      <c r="B124" s="108" t="s">
        <v>153</v>
      </c>
      <c r="C124" s="108" t="s">
        <v>125</v>
      </c>
      <c r="D124" s="108" t="s">
        <v>170</v>
      </c>
      <c r="E124" s="109" t="s">
        <v>129</v>
      </c>
      <c r="F124" s="109" t="s">
        <v>173</v>
      </c>
      <c r="G124" s="109"/>
      <c r="H124" s="110">
        <v>13</v>
      </c>
      <c r="I124" s="111" t="s">
        <v>40</v>
      </c>
      <c r="J124" s="112" t="s">
        <v>41</v>
      </c>
      <c r="K124" s="186" t="s">
        <v>174</v>
      </c>
      <c r="L124" s="114">
        <v>0</v>
      </c>
      <c r="M124" s="114"/>
      <c r="N124" s="114">
        <f>500000000+3585914944</f>
        <v>4085914944</v>
      </c>
      <c r="O124" s="114"/>
      <c r="P124" s="114"/>
      <c r="Q124" s="114">
        <f t="shared" si="47"/>
        <v>4085914944</v>
      </c>
      <c r="R124" s="114"/>
      <c r="S124" s="114">
        <v>3430000000</v>
      </c>
      <c r="T124" s="114">
        <v>2530000000</v>
      </c>
      <c r="U124" s="114">
        <v>1160000000</v>
      </c>
      <c r="V124" s="114">
        <v>1160000000</v>
      </c>
      <c r="W124" s="114">
        <v>1160000000</v>
      </c>
      <c r="X124" s="257">
        <f t="shared" si="35"/>
        <v>0.61920035895881831</v>
      </c>
      <c r="Y124" s="231"/>
      <c r="Z124" s="230"/>
    </row>
    <row r="125" spans="1:26" s="91" customFormat="1" ht="24.75" x14ac:dyDescent="0.2">
      <c r="A125" s="249" t="s">
        <v>121</v>
      </c>
      <c r="B125" s="92" t="s">
        <v>153</v>
      </c>
      <c r="C125" s="92" t="s">
        <v>125</v>
      </c>
      <c r="D125" s="92" t="s">
        <v>175</v>
      </c>
      <c r="E125" s="93"/>
      <c r="F125" s="93"/>
      <c r="G125" s="93"/>
      <c r="H125" s="94"/>
      <c r="I125" s="95"/>
      <c r="J125" s="96"/>
      <c r="K125" s="185" t="s">
        <v>176</v>
      </c>
      <c r="L125" s="98">
        <f>SUM(L126)</f>
        <v>900000000</v>
      </c>
      <c r="M125" s="98">
        <f t="shared" ref="M125:W125" si="48">SUM(M126)</f>
        <v>0</v>
      </c>
      <c r="N125" s="98">
        <f t="shared" si="48"/>
        <v>0</v>
      </c>
      <c r="O125" s="98">
        <f t="shared" si="48"/>
        <v>0</v>
      </c>
      <c r="P125" s="98">
        <f>SUM(P126)</f>
        <v>0</v>
      </c>
      <c r="Q125" s="98">
        <f t="shared" si="48"/>
        <v>900000000</v>
      </c>
      <c r="R125" s="98">
        <f>SUM(R126)</f>
        <v>0</v>
      </c>
      <c r="S125" s="98">
        <f t="shared" si="48"/>
        <v>899405996</v>
      </c>
      <c r="T125" s="98">
        <f t="shared" si="48"/>
        <v>890120072</v>
      </c>
      <c r="U125" s="98">
        <f t="shared" si="48"/>
        <v>785645550</v>
      </c>
      <c r="V125" s="98">
        <f t="shared" si="48"/>
        <v>780645550</v>
      </c>
      <c r="W125" s="98">
        <f t="shared" si="48"/>
        <v>780645550</v>
      </c>
      <c r="X125" s="250">
        <f t="shared" si="35"/>
        <v>0.9890223022222222</v>
      </c>
      <c r="Y125" s="214"/>
      <c r="Z125" s="215"/>
    </row>
    <row r="126" spans="1:26" s="116" customFormat="1" ht="20.45" customHeight="1" x14ac:dyDescent="0.2">
      <c r="A126" s="254" t="s">
        <v>121</v>
      </c>
      <c r="B126" s="108" t="s">
        <v>153</v>
      </c>
      <c r="C126" s="108" t="s">
        <v>125</v>
      </c>
      <c r="D126" s="108" t="s">
        <v>175</v>
      </c>
      <c r="E126" s="109" t="s">
        <v>129</v>
      </c>
      <c r="F126" s="109" t="s">
        <v>177</v>
      </c>
      <c r="G126" s="109"/>
      <c r="H126" s="110">
        <v>11</v>
      </c>
      <c r="I126" s="111" t="s">
        <v>40</v>
      </c>
      <c r="J126" s="112" t="s">
        <v>41</v>
      </c>
      <c r="K126" s="186" t="s">
        <v>178</v>
      </c>
      <c r="L126" s="114">
        <v>900000000</v>
      </c>
      <c r="M126" s="114"/>
      <c r="N126" s="114"/>
      <c r="O126" s="114"/>
      <c r="P126" s="114"/>
      <c r="Q126" s="114">
        <f>L126-M126+N126-O126+P126</f>
        <v>900000000</v>
      </c>
      <c r="R126" s="114"/>
      <c r="S126" s="114">
        <v>899405996</v>
      </c>
      <c r="T126" s="114">
        <v>890120072</v>
      </c>
      <c r="U126" s="114">
        <v>785645550</v>
      </c>
      <c r="V126" s="114">
        <v>780645550</v>
      </c>
      <c r="W126" s="114">
        <v>780645550</v>
      </c>
      <c r="X126" s="257">
        <f t="shared" si="35"/>
        <v>0.9890223022222222</v>
      </c>
      <c r="Y126" s="231"/>
      <c r="Z126" s="230"/>
    </row>
    <row r="127" spans="1:26" s="91" customFormat="1" ht="24.75" x14ac:dyDescent="0.2">
      <c r="A127" s="249" t="s">
        <v>121</v>
      </c>
      <c r="B127" s="92" t="s">
        <v>153</v>
      </c>
      <c r="C127" s="92" t="s">
        <v>125</v>
      </c>
      <c r="D127" s="92" t="s">
        <v>179</v>
      </c>
      <c r="E127" s="93"/>
      <c r="F127" s="93"/>
      <c r="G127" s="93"/>
      <c r="H127" s="94"/>
      <c r="I127" s="95"/>
      <c r="J127" s="96"/>
      <c r="K127" s="185" t="s">
        <v>180</v>
      </c>
      <c r="L127" s="98">
        <f>SUM(L128:L129)</f>
        <v>900000000</v>
      </c>
      <c r="M127" s="98">
        <f t="shared" ref="M127:W127" si="49">SUM(M128:M129)</f>
        <v>0</v>
      </c>
      <c r="N127" s="98">
        <f t="shared" si="49"/>
        <v>0</v>
      </c>
      <c r="O127" s="98">
        <f t="shared" si="49"/>
        <v>0</v>
      </c>
      <c r="P127" s="98">
        <f t="shared" si="49"/>
        <v>0</v>
      </c>
      <c r="Q127" s="98">
        <f t="shared" si="49"/>
        <v>900000000</v>
      </c>
      <c r="R127" s="98">
        <f t="shared" si="49"/>
        <v>0</v>
      </c>
      <c r="S127" s="98">
        <f t="shared" si="49"/>
        <v>869900000</v>
      </c>
      <c r="T127" s="98">
        <f t="shared" si="49"/>
        <v>847593997</v>
      </c>
      <c r="U127" s="98">
        <f t="shared" si="49"/>
        <v>354430488</v>
      </c>
      <c r="V127" s="98">
        <f t="shared" si="49"/>
        <v>354430488</v>
      </c>
      <c r="W127" s="98">
        <f t="shared" si="49"/>
        <v>354430488</v>
      </c>
      <c r="X127" s="250">
        <f t="shared" si="35"/>
        <v>0.94177110777777773</v>
      </c>
      <c r="Y127" s="214"/>
      <c r="Z127" s="215"/>
    </row>
    <row r="128" spans="1:26" s="116" customFormat="1" ht="16.5" x14ac:dyDescent="0.2">
      <c r="A128" s="254" t="s">
        <v>121</v>
      </c>
      <c r="B128" s="108" t="s">
        <v>153</v>
      </c>
      <c r="C128" s="108" t="s">
        <v>125</v>
      </c>
      <c r="D128" s="108" t="s">
        <v>179</v>
      </c>
      <c r="E128" s="109" t="s">
        <v>129</v>
      </c>
      <c r="F128" s="109" t="s">
        <v>181</v>
      </c>
      <c r="G128" s="109"/>
      <c r="H128" s="110">
        <v>11</v>
      </c>
      <c r="I128" s="111" t="s">
        <v>40</v>
      </c>
      <c r="J128" s="112" t="s">
        <v>41</v>
      </c>
      <c r="K128" s="186" t="s">
        <v>182</v>
      </c>
      <c r="L128" s="114">
        <v>694550000</v>
      </c>
      <c r="M128" s="114"/>
      <c r="N128" s="114"/>
      <c r="O128" s="114"/>
      <c r="P128" s="114"/>
      <c r="Q128" s="114">
        <f>L128-M128+N128-O128+P128</f>
        <v>694550000</v>
      </c>
      <c r="R128" s="114"/>
      <c r="S128" s="114">
        <v>682950000</v>
      </c>
      <c r="T128" s="114">
        <v>676950000</v>
      </c>
      <c r="U128" s="114">
        <v>343247500</v>
      </c>
      <c r="V128" s="114">
        <v>343247500</v>
      </c>
      <c r="W128" s="114">
        <v>343247500</v>
      </c>
      <c r="X128" s="257">
        <f t="shared" si="35"/>
        <v>0.97465985170254121</v>
      </c>
      <c r="Y128" s="231"/>
      <c r="Z128" s="230"/>
    </row>
    <row r="129" spans="1:26" s="116" customFormat="1" ht="16.5" x14ac:dyDescent="0.2">
      <c r="A129" s="269" t="s">
        <v>121</v>
      </c>
      <c r="B129" s="187" t="s">
        <v>153</v>
      </c>
      <c r="C129" s="187" t="s">
        <v>125</v>
      </c>
      <c r="D129" s="187" t="s">
        <v>179</v>
      </c>
      <c r="E129" s="188" t="s">
        <v>129</v>
      </c>
      <c r="F129" s="189">
        <v>4302075</v>
      </c>
      <c r="G129" s="188"/>
      <c r="H129" s="190">
        <v>11</v>
      </c>
      <c r="I129" s="189" t="s">
        <v>40</v>
      </c>
      <c r="J129" s="191" t="s">
        <v>41</v>
      </c>
      <c r="K129" s="192" t="s">
        <v>174</v>
      </c>
      <c r="L129" s="193">
        <v>205450000</v>
      </c>
      <c r="M129" s="114"/>
      <c r="N129" s="114"/>
      <c r="O129" s="114"/>
      <c r="P129" s="114"/>
      <c r="Q129" s="114">
        <f>L129-M129+N129-O129+P129</f>
        <v>205450000</v>
      </c>
      <c r="R129" s="114"/>
      <c r="S129" s="114">
        <v>186950000</v>
      </c>
      <c r="T129" s="114">
        <v>170643997</v>
      </c>
      <c r="U129" s="114">
        <v>11182988</v>
      </c>
      <c r="V129" s="114">
        <v>11182988</v>
      </c>
      <c r="W129" s="114">
        <v>11182988</v>
      </c>
      <c r="X129" s="257">
        <f t="shared" si="35"/>
        <v>0.83058650279873447</v>
      </c>
      <c r="Y129" s="231"/>
      <c r="Z129" s="230"/>
    </row>
    <row r="130" spans="1:26" s="91" customFormat="1" ht="42.6" customHeight="1" x14ac:dyDescent="0.2">
      <c r="A130" s="249" t="s">
        <v>121</v>
      </c>
      <c r="B130" s="92" t="s">
        <v>153</v>
      </c>
      <c r="C130" s="92" t="s">
        <v>125</v>
      </c>
      <c r="D130" s="92" t="s">
        <v>183</v>
      </c>
      <c r="E130" s="93"/>
      <c r="F130" s="93"/>
      <c r="G130" s="93"/>
      <c r="H130" s="94"/>
      <c r="I130" s="95"/>
      <c r="J130" s="96"/>
      <c r="K130" s="185" t="s">
        <v>184</v>
      </c>
      <c r="L130" s="98">
        <f>SUM(L131:L134)</f>
        <v>80000000000</v>
      </c>
      <c r="M130" s="98">
        <f t="shared" ref="M130:W130" si="50">SUM(M131:M134)</f>
        <v>12789767441</v>
      </c>
      <c r="N130" s="98">
        <f>SUM(N131:N134)</f>
        <v>9035114944</v>
      </c>
      <c r="O130" s="98">
        <f t="shared" si="50"/>
        <v>0</v>
      </c>
      <c r="P130" s="98">
        <f>SUM(P131:P134)</f>
        <v>15000000000</v>
      </c>
      <c r="Q130" s="98">
        <f>SUM(Q131:Q134)</f>
        <v>91245347503</v>
      </c>
      <c r="R130" s="98">
        <f t="shared" si="50"/>
        <v>0</v>
      </c>
      <c r="S130" s="98">
        <f>SUM(S131:S134)</f>
        <v>87001185296.199997</v>
      </c>
      <c r="T130" s="98">
        <f t="shared" si="50"/>
        <v>86396816583.199997</v>
      </c>
      <c r="U130" s="98">
        <f t="shared" si="50"/>
        <v>72107187196.429993</v>
      </c>
      <c r="V130" s="98">
        <f t="shared" si="50"/>
        <v>72083478863.100006</v>
      </c>
      <c r="W130" s="98">
        <f t="shared" si="50"/>
        <v>72083478863.100006</v>
      </c>
      <c r="X130" s="250">
        <f t="shared" si="35"/>
        <v>0.94686270530515992</v>
      </c>
      <c r="Y130" s="214"/>
      <c r="Z130" s="215"/>
    </row>
    <row r="131" spans="1:26" s="116" customFormat="1" ht="18" customHeight="1" x14ac:dyDescent="0.2">
      <c r="A131" s="254" t="s">
        <v>121</v>
      </c>
      <c r="B131" s="108" t="s">
        <v>153</v>
      </c>
      <c r="C131" s="108" t="s">
        <v>125</v>
      </c>
      <c r="D131" s="108" t="s">
        <v>183</v>
      </c>
      <c r="E131" s="109" t="s">
        <v>129</v>
      </c>
      <c r="F131" s="109" t="s">
        <v>185</v>
      </c>
      <c r="G131" s="109"/>
      <c r="H131" s="110">
        <v>11</v>
      </c>
      <c r="I131" s="111" t="s">
        <v>40</v>
      </c>
      <c r="J131" s="112" t="s">
        <v>41</v>
      </c>
      <c r="K131" s="186" t="s">
        <v>186</v>
      </c>
      <c r="L131" s="114">
        <v>70500000000</v>
      </c>
      <c r="M131" s="114">
        <f>4655452497+100000000</f>
        <v>4755452497</v>
      </c>
      <c r="N131" s="114">
        <v>1000000000</v>
      </c>
      <c r="O131" s="114"/>
      <c r="P131" s="114"/>
      <c r="Q131" s="114">
        <f>L131-M131+N131-O131+P131</f>
        <v>66744547503</v>
      </c>
      <c r="R131" s="114"/>
      <c r="S131" s="114">
        <v>63244547502.870003</v>
      </c>
      <c r="T131" s="114">
        <v>63175608656.870003</v>
      </c>
      <c r="U131" s="114">
        <v>53902871499.43</v>
      </c>
      <c r="V131" s="114">
        <v>53888696499.43</v>
      </c>
      <c r="W131" s="114">
        <v>53888696499.43</v>
      </c>
      <c r="X131" s="257">
        <f t="shared" si="35"/>
        <v>0.94652838352122193</v>
      </c>
      <c r="Y131" s="231"/>
      <c r="Z131" s="230"/>
    </row>
    <row r="132" spans="1:26" s="116" customFormat="1" ht="18" customHeight="1" x14ac:dyDescent="0.2">
      <c r="A132" s="254" t="s">
        <v>121</v>
      </c>
      <c r="B132" s="108" t="s">
        <v>153</v>
      </c>
      <c r="C132" s="108" t="s">
        <v>125</v>
      </c>
      <c r="D132" s="108" t="s">
        <v>183</v>
      </c>
      <c r="E132" s="109" t="s">
        <v>129</v>
      </c>
      <c r="F132" s="109" t="s">
        <v>185</v>
      </c>
      <c r="G132" s="109"/>
      <c r="H132" s="110">
        <v>13</v>
      </c>
      <c r="I132" s="111" t="s">
        <v>40</v>
      </c>
      <c r="J132" s="112" t="s">
        <v>41</v>
      </c>
      <c r="K132" s="186" t="s">
        <v>186</v>
      </c>
      <c r="L132" s="114">
        <v>0</v>
      </c>
      <c r="M132" s="114">
        <f>6785914944+108400000</f>
        <v>6894314944</v>
      </c>
      <c r="N132" s="114">
        <v>6885914944</v>
      </c>
      <c r="O132" s="114"/>
      <c r="P132" s="114">
        <v>15000000000</v>
      </c>
      <c r="Q132" s="114">
        <f>L132-M132+N132-O132+P132</f>
        <v>14991600000</v>
      </c>
      <c r="R132" s="114"/>
      <c r="S132" s="114">
        <v>14951482926.33</v>
      </c>
      <c r="T132" s="114">
        <v>14951482926.33</v>
      </c>
      <c r="U132" s="114">
        <v>12000000000</v>
      </c>
      <c r="V132" s="114">
        <v>12000000000</v>
      </c>
      <c r="W132" s="114">
        <v>12000000000</v>
      </c>
      <c r="X132" s="257">
        <f t="shared" si="35"/>
        <v>0.99732402987873203</v>
      </c>
      <c r="Y132" s="231"/>
      <c r="Z132" s="230"/>
    </row>
    <row r="133" spans="1:26" s="116" customFormat="1" ht="18" customHeight="1" x14ac:dyDescent="0.2">
      <c r="A133" s="254" t="s">
        <v>121</v>
      </c>
      <c r="B133" s="108" t="s">
        <v>153</v>
      </c>
      <c r="C133" s="108" t="s">
        <v>125</v>
      </c>
      <c r="D133" s="108" t="s">
        <v>183</v>
      </c>
      <c r="E133" s="109" t="s">
        <v>129</v>
      </c>
      <c r="F133" s="109" t="s">
        <v>177</v>
      </c>
      <c r="G133" s="109"/>
      <c r="H133" s="110">
        <v>11</v>
      </c>
      <c r="I133" s="111" t="s">
        <v>40</v>
      </c>
      <c r="J133" s="112" t="s">
        <v>41</v>
      </c>
      <c r="K133" s="186" t="s">
        <v>187</v>
      </c>
      <c r="L133" s="114">
        <v>9500000000</v>
      </c>
      <c r="M133" s="114">
        <f>1000000000+140000000</f>
        <v>1140000000</v>
      </c>
      <c r="N133" s="114">
        <f>100000000+140000000</f>
        <v>240000000</v>
      </c>
      <c r="O133" s="114"/>
      <c r="P133" s="114"/>
      <c r="Q133" s="114">
        <f>L133-M133+N133-O133+P133</f>
        <v>8600000000</v>
      </c>
      <c r="R133" s="114"/>
      <c r="S133" s="114">
        <v>8307027867</v>
      </c>
      <c r="T133" s="114">
        <v>8182025000</v>
      </c>
      <c r="U133" s="114">
        <v>6204315697</v>
      </c>
      <c r="V133" s="114">
        <v>6194782363.6700001</v>
      </c>
      <c r="W133" s="114">
        <v>6194782363.6700001</v>
      </c>
      <c r="X133" s="257">
        <f>T133/Q133</f>
        <v>0.95139825581395354</v>
      </c>
      <c r="Y133" s="231"/>
      <c r="Z133" s="230"/>
    </row>
    <row r="134" spans="1:26" s="116" customFormat="1" ht="18" customHeight="1" x14ac:dyDescent="0.2">
      <c r="A134" s="254" t="s">
        <v>121</v>
      </c>
      <c r="B134" s="108" t="s">
        <v>153</v>
      </c>
      <c r="C134" s="108" t="s">
        <v>125</v>
      </c>
      <c r="D134" s="108" t="s">
        <v>183</v>
      </c>
      <c r="E134" s="109" t="s">
        <v>129</v>
      </c>
      <c r="F134" s="109" t="s">
        <v>177</v>
      </c>
      <c r="G134" s="109"/>
      <c r="H134" s="110">
        <v>13</v>
      </c>
      <c r="I134" s="111" t="s">
        <v>40</v>
      </c>
      <c r="J134" s="112" t="s">
        <v>41</v>
      </c>
      <c r="K134" s="186" t="s">
        <v>187</v>
      </c>
      <c r="L134" s="114">
        <v>0</v>
      </c>
      <c r="M134" s="114"/>
      <c r="N134" s="114">
        <f>80000000+720800000+108400000</f>
        <v>909200000</v>
      </c>
      <c r="O134" s="114"/>
      <c r="P134" s="114"/>
      <c r="Q134" s="114">
        <f>L134-M134+N134-O134+P134</f>
        <v>909200000</v>
      </c>
      <c r="R134" s="114"/>
      <c r="S134" s="114">
        <v>498127000</v>
      </c>
      <c r="T134" s="114">
        <v>87700000</v>
      </c>
      <c r="U134" s="114">
        <v>0</v>
      </c>
      <c r="V134" s="114">
        <v>0</v>
      </c>
      <c r="W134" s="114">
        <v>0</v>
      </c>
      <c r="X134" s="257">
        <f>T134/Q134</f>
        <v>9.6458424989001326E-2</v>
      </c>
      <c r="Y134" s="231"/>
      <c r="Z134" s="230"/>
    </row>
    <row r="135" spans="1:26" s="91" customFormat="1" ht="28.9" customHeight="1" x14ac:dyDescent="0.2">
      <c r="A135" s="249" t="s">
        <v>121</v>
      </c>
      <c r="B135" s="92" t="s">
        <v>153</v>
      </c>
      <c r="C135" s="92" t="s">
        <v>125</v>
      </c>
      <c r="D135" s="92" t="s">
        <v>188</v>
      </c>
      <c r="E135" s="93"/>
      <c r="F135" s="93"/>
      <c r="G135" s="93"/>
      <c r="H135" s="94"/>
      <c r="I135" s="95"/>
      <c r="J135" s="96"/>
      <c r="K135" s="185" t="s">
        <v>189</v>
      </c>
      <c r="L135" s="98">
        <f>SUM(L136:L140)</f>
        <v>4500000000</v>
      </c>
      <c r="M135" s="98">
        <f t="shared" ref="M135:W135" si="51">SUM(M136:M140)</f>
        <v>3144120200</v>
      </c>
      <c r="N135" s="98">
        <f t="shared" si="51"/>
        <v>7744120200</v>
      </c>
      <c r="O135" s="98">
        <f t="shared" si="51"/>
        <v>0</v>
      </c>
      <c r="P135" s="98">
        <f t="shared" si="51"/>
        <v>0</v>
      </c>
      <c r="Q135" s="98">
        <f t="shared" si="51"/>
        <v>9100000000</v>
      </c>
      <c r="R135" s="98">
        <f t="shared" si="51"/>
        <v>0</v>
      </c>
      <c r="S135" s="98">
        <f t="shared" si="51"/>
        <v>7460901665</v>
      </c>
      <c r="T135" s="98">
        <f t="shared" si="51"/>
        <v>5037151517</v>
      </c>
      <c r="U135" s="98">
        <f t="shared" si="51"/>
        <v>3816821041</v>
      </c>
      <c r="V135" s="98">
        <f t="shared" si="51"/>
        <v>3800321041</v>
      </c>
      <c r="W135" s="98">
        <f t="shared" si="51"/>
        <v>3800321041</v>
      </c>
      <c r="X135" s="250">
        <f t="shared" si="35"/>
        <v>0.55353313373626378</v>
      </c>
      <c r="Y135" s="214"/>
      <c r="Z135" s="215"/>
    </row>
    <row r="136" spans="1:26" s="116" customFormat="1" ht="18" customHeight="1" x14ac:dyDescent="0.2">
      <c r="A136" s="254" t="s">
        <v>121</v>
      </c>
      <c r="B136" s="108" t="s">
        <v>153</v>
      </c>
      <c r="C136" s="108" t="s">
        <v>125</v>
      </c>
      <c r="D136" s="108" t="s">
        <v>188</v>
      </c>
      <c r="E136" s="109" t="s">
        <v>129</v>
      </c>
      <c r="F136" s="109" t="s">
        <v>177</v>
      </c>
      <c r="G136" s="109"/>
      <c r="H136" s="110">
        <v>11</v>
      </c>
      <c r="I136" s="111" t="s">
        <v>40</v>
      </c>
      <c r="J136" s="112" t="s">
        <v>41</v>
      </c>
      <c r="K136" s="186" t="s">
        <v>178</v>
      </c>
      <c r="L136" s="114">
        <v>472200000</v>
      </c>
      <c r="M136" s="114">
        <v>1544120200</v>
      </c>
      <c r="N136" s="114">
        <v>3000000000</v>
      </c>
      <c r="O136" s="114"/>
      <c r="P136" s="114"/>
      <c r="Q136" s="114">
        <f>L136-M136+N136-O136+P136</f>
        <v>1928079800</v>
      </c>
      <c r="R136" s="114"/>
      <c r="S136" s="114">
        <v>472200000</v>
      </c>
      <c r="T136" s="114">
        <v>370124041</v>
      </c>
      <c r="U136" s="114">
        <v>269221170</v>
      </c>
      <c r="V136" s="114">
        <v>269221170</v>
      </c>
      <c r="W136" s="114">
        <v>269221170</v>
      </c>
      <c r="X136" s="257">
        <f t="shared" si="35"/>
        <v>0.1919651048675475</v>
      </c>
      <c r="Y136" s="231"/>
      <c r="Z136" s="230"/>
    </row>
    <row r="137" spans="1:26" s="116" customFormat="1" ht="18" customHeight="1" x14ac:dyDescent="0.2">
      <c r="A137" s="254" t="s">
        <v>121</v>
      </c>
      <c r="B137" s="108" t="s">
        <v>153</v>
      </c>
      <c r="C137" s="108" t="s">
        <v>125</v>
      </c>
      <c r="D137" s="108" t="s">
        <v>188</v>
      </c>
      <c r="E137" s="109" t="s">
        <v>129</v>
      </c>
      <c r="F137" s="109" t="s">
        <v>177</v>
      </c>
      <c r="G137" s="109"/>
      <c r="H137" s="110">
        <v>13</v>
      </c>
      <c r="I137" s="111" t="s">
        <v>40</v>
      </c>
      <c r="J137" s="112" t="s">
        <v>41</v>
      </c>
      <c r="K137" s="186" t="s">
        <v>178</v>
      </c>
      <c r="L137" s="114">
        <v>0</v>
      </c>
      <c r="M137" s="114"/>
      <c r="N137" s="114">
        <v>1600000000</v>
      </c>
      <c r="O137" s="114"/>
      <c r="P137" s="114"/>
      <c r="Q137" s="114">
        <f>L137-M137+N137-O137+P137</f>
        <v>1600000000</v>
      </c>
      <c r="R137" s="114"/>
      <c r="S137" s="114">
        <v>1600000000</v>
      </c>
      <c r="T137" s="114">
        <v>0</v>
      </c>
      <c r="U137" s="114">
        <v>0</v>
      </c>
      <c r="V137" s="114">
        <v>0</v>
      </c>
      <c r="W137" s="114">
        <v>0</v>
      </c>
      <c r="X137" s="257">
        <f t="shared" si="35"/>
        <v>0</v>
      </c>
      <c r="Y137" s="231"/>
      <c r="Z137" s="230"/>
    </row>
    <row r="138" spans="1:26" s="116" customFormat="1" ht="16.5" x14ac:dyDescent="0.2">
      <c r="A138" s="254" t="s">
        <v>121</v>
      </c>
      <c r="B138" s="108" t="s">
        <v>153</v>
      </c>
      <c r="C138" s="108" t="s">
        <v>125</v>
      </c>
      <c r="D138" s="108" t="s">
        <v>188</v>
      </c>
      <c r="E138" s="109" t="s">
        <v>129</v>
      </c>
      <c r="F138" s="109" t="s">
        <v>173</v>
      </c>
      <c r="G138" s="109"/>
      <c r="H138" s="110">
        <v>11</v>
      </c>
      <c r="I138" s="111" t="s">
        <v>40</v>
      </c>
      <c r="J138" s="112" t="s">
        <v>41</v>
      </c>
      <c r="K138" s="186" t="s">
        <v>174</v>
      </c>
      <c r="L138" s="114">
        <v>600000000</v>
      </c>
      <c r="M138" s="114"/>
      <c r="N138" s="114">
        <v>1227370200</v>
      </c>
      <c r="O138" s="114"/>
      <c r="P138" s="114"/>
      <c r="Q138" s="114">
        <f>L138-M138+N138-O138+P138</f>
        <v>1827370200</v>
      </c>
      <c r="R138" s="114"/>
      <c r="S138" s="114">
        <v>1733425000</v>
      </c>
      <c r="T138" s="114">
        <v>1172160810</v>
      </c>
      <c r="U138" s="114">
        <v>566279873</v>
      </c>
      <c r="V138" s="114">
        <v>566279873</v>
      </c>
      <c r="W138" s="114">
        <v>566279873</v>
      </c>
      <c r="X138" s="257">
        <f t="shared" si="35"/>
        <v>0.64144682341870296</v>
      </c>
      <c r="Y138" s="231"/>
      <c r="Z138" s="230"/>
    </row>
    <row r="139" spans="1:26" s="116" customFormat="1" ht="16.5" x14ac:dyDescent="0.2">
      <c r="A139" s="254" t="s">
        <v>121</v>
      </c>
      <c r="B139" s="108" t="s">
        <v>153</v>
      </c>
      <c r="C139" s="108" t="s">
        <v>125</v>
      </c>
      <c r="D139" s="108" t="s">
        <v>188</v>
      </c>
      <c r="E139" s="109" t="s">
        <v>129</v>
      </c>
      <c r="F139" s="109" t="s">
        <v>173</v>
      </c>
      <c r="G139" s="109"/>
      <c r="H139" s="110">
        <v>13</v>
      </c>
      <c r="I139" s="111" t="s">
        <v>40</v>
      </c>
      <c r="J139" s="112" t="s">
        <v>41</v>
      </c>
      <c r="K139" s="186" t="s">
        <v>174</v>
      </c>
      <c r="L139" s="114">
        <v>0</v>
      </c>
      <c r="M139" s="114">
        <v>1600000000</v>
      </c>
      <c r="N139" s="114">
        <v>1600000000</v>
      </c>
      <c r="O139" s="114"/>
      <c r="P139" s="114"/>
      <c r="Q139" s="114">
        <f>L139-M139+N139-O139+P139</f>
        <v>0</v>
      </c>
      <c r="R139" s="114"/>
      <c r="S139" s="114">
        <v>0</v>
      </c>
      <c r="T139" s="114">
        <v>0</v>
      </c>
      <c r="U139" s="114">
        <v>0</v>
      </c>
      <c r="V139" s="114">
        <v>0</v>
      </c>
      <c r="W139" s="114">
        <v>0</v>
      </c>
      <c r="X139" s="257">
        <v>0</v>
      </c>
      <c r="Y139" s="231"/>
      <c r="Z139" s="230"/>
    </row>
    <row r="140" spans="1:26" s="116" customFormat="1" ht="24.75" x14ac:dyDescent="0.2">
      <c r="A140" s="254" t="s">
        <v>121</v>
      </c>
      <c r="B140" s="108" t="s">
        <v>153</v>
      </c>
      <c r="C140" s="108" t="s">
        <v>125</v>
      </c>
      <c r="D140" s="108" t="s">
        <v>188</v>
      </c>
      <c r="E140" s="109" t="s">
        <v>129</v>
      </c>
      <c r="F140" s="109" t="s">
        <v>190</v>
      </c>
      <c r="G140" s="109"/>
      <c r="H140" s="110">
        <v>11</v>
      </c>
      <c r="I140" s="111" t="s">
        <v>40</v>
      </c>
      <c r="J140" s="112" t="s">
        <v>41</v>
      </c>
      <c r="K140" s="186" t="s">
        <v>191</v>
      </c>
      <c r="L140" s="114">
        <v>3427800000</v>
      </c>
      <c r="M140" s="114"/>
      <c r="N140" s="114">
        <v>316750000</v>
      </c>
      <c r="O140" s="114"/>
      <c r="P140" s="114"/>
      <c r="Q140" s="114">
        <f>L140-M140+N140-O140+P140</f>
        <v>3744550000</v>
      </c>
      <c r="R140" s="114"/>
      <c r="S140" s="114">
        <v>3655276665</v>
      </c>
      <c r="T140" s="114">
        <v>3494866666</v>
      </c>
      <c r="U140" s="114">
        <v>2981319998</v>
      </c>
      <c r="V140" s="114">
        <v>2964819998</v>
      </c>
      <c r="W140" s="114">
        <v>2964819998</v>
      </c>
      <c r="X140" s="257">
        <f t="shared" si="35"/>
        <v>0.93332087059860336</v>
      </c>
      <c r="Y140" s="231"/>
      <c r="Z140" s="230"/>
    </row>
    <row r="141" spans="1:26" s="91" customFormat="1" ht="16.5" x14ac:dyDescent="0.2">
      <c r="A141" s="249" t="s">
        <v>121</v>
      </c>
      <c r="B141" s="92" t="s">
        <v>153</v>
      </c>
      <c r="C141" s="92" t="s">
        <v>125</v>
      </c>
      <c r="D141" s="92" t="s">
        <v>192</v>
      </c>
      <c r="E141" s="93"/>
      <c r="F141" s="93"/>
      <c r="G141" s="93"/>
      <c r="H141" s="94"/>
      <c r="I141" s="95"/>
      <c r="J141" s="96"/>
      <c r="K141" s="185" t="s">
        <v>193</v>
      </c>
      <c r="L141" s="98">
        <f>SUM(L142:L144)</f>
        <v>3200000000</v>
      </c>
      <c r="M141" s="98">
        <f t="shared" ref="M141:W141" si="52">SUM(M142:M144)</f>
        <v>0</v>
      </c>
      <c r="N141" s="98">
        <f t="shared" si="52"/>
        <v>0</v>
      </c>
      <c r="O141" s="98">
        <f t="shared" si="52"/>
        <v>0</v>
      </c>
      <c r="P141" s="98">
        <f t="shared" si="52"/>
        <v>0</v>
      </c>
      <c r="Q141" s="98">
        <f t="shared" si="52"/>
        <v>3200000000</v>
      </c>
      <c r="R141" s="98">
        <f>SUM(R142:R144)</f>
        <v>0</v>
      </c>
      <c r="S141" s="98">
        <f t="shared" si="52"/>
        <v>3170366400</v>
      </c>
      <c r="T141" s="98">
        <f>SUM(T142:T144)</f>
        <v>3154653746</v>
      </c>
      <c r="U141" s="98">
        <f t="shared" si="52"/>
        <v>2902010858</v>
      </c>
      <c r="V141" s="98">
        <f t="shared" si="52"/>
        <v>2902010858</v>
      </c>
      <c r="W141" s="98">
        <f t="shared" si="52"/>
        <v>2902010858</v>
      </c>
      <c r="X141" s="250">
        <f t="shared" si="35"/>
        <v>0.98582929562499999</v>
      </c>
      <c r="Y141" s="214"/>
      <c r="Z141" s="215"/>
    </row>
    <row r="142" spans="1:26" s="116" customFormat="1" ht="21.6" customHeight="1" x14ac:dyDescent="0.2">
      <c r="A142" s="254" t="s">
        <v>121</v>
      </c>
      <c r="B142" s="108" t="s">
        <v>153</v>
      </c>
      <c r="C142" s="108" t="s">
        <v>125</v>
      </c>
      <c r="D142" s="108" t="s">
        <v>192</v>
      </c>
      <c r="E142" s="109" t="s">
        <v>129</v>
      </c>
      <c r="F142" s="109" t="s">
        <v>177</v>
      </c>
      <c r="G142" s="109"/>
      <c r="H142" s="110">
        <v>11</v>
      </c>
      <c r="I142" s="111" t="s">
        <v>40</v>
      </c>
      <c r="J142" s="112" t="s">
        <v>41</v>
      </c>
      <c r="K142" s="194" t="s">
        <v>178</v>
      </c>
      <c r="L142" s="114">
        <v>400000000</v>
      </c>
      <c r="M142" s="114"/>
      <c r="N142" s="114"/>
      <c r="O142" s="114"/>
      <c r="P142" s="114"/>
      <c r="Q142" s="114">
        <f>L142-M142+N142-O142+P142</f>
        <v>400000000</v>
      </c>
      <c r="R142" s="114"/>
      <c r="S142" s="114">
        <v>400000000</v>
      </c>
      <c r="T142" s="114">
        <v>400000000</v>
      </c>
      <c r="U142" s="114">
        <v>384815560</v>
      </c>
      <c r="V142" s="114">
        <v>384815560</v>
      </c>
      <c r="W142" s="114">
        <v>384815560</v>
      </c>
      <c r="X142" s="257">
        <f t="shared" si="35"/>
        <v>1</v>
      </c>
      <c r="Y142" s="231"/>
      <c r="Z142" s="230"/>
    </row>
    <row r="143" spans="1:26" s="116" customFormat="1" x14ac:dyDescent="0.2">
      <c r="A143" s="254" t="s">
        <v>121</v>
      </c>
      <c r="B143" s="108" t="s">
        <v>153</v>
      </c>
      <c r="C143" s="108" t="s">
        <v>125</v>
      </c>
      <c r="D143" s="108" t="s">
        <v>192</v>
      </c>
      <c r="E143" s="109" t="s">
        <v>129</v>
      </c>
      <c r="F143" s="109" t="s">
        <v>194</v>
      </c>
      <c r="G143" s="109"/>
      <c r="H143" s="110">
        <v>11</v>
      </c>
      <c r="I143" s="111" t="s">
        <v>40</v>
      </c>
      <c r="J143" s="112" t="s">
        <v>41</v>
      </c>
      <c r="K143" s="186" t="s">
        <v>195</v>
      </c>
      <c r="L143" s="114">
        <v>70000000</v>
      </c>
      <c r="M143" s="114"/>
      <c r="N143" s="114"/>
      <c r="O143" s="114"/>
      <c r="P143" s="114"/>
      <c r="Q143" s="114">
        <f>L143-M143+N143-O143+P143</f>
        <v>70000000</v>
      </c>
      <c r="R143" s="114"/>
      <c r="S143" s="114">
        <v>70000000</v>
      </c>
      <c r="T143" s="114">
        <v>70000000</v>
      </c>
      <c r="U143" s="114">
        <v>66500000</v>
      </c>
      <c r="V143" s="114">
        <v>66500000</v>
      </c>
      <c r="W143" s="114">
        <v>66500000</v>
      </c>
      <c r="X143" s="257">
        <f>T143/Q143</f>
        <v>1</v>
      </c>
      <c r="Y143" s="231"/>
      <c r="Z143" s="230"/>
    </row>
    <row r="144" spans="1:26" s="116" customFormat="1" x14ac:dyDescent="0.2">
      <c r="A144" s="254" t="s">
        <v>121</v>
      </c>
      <c r="B144" s="108" t="s">
        <v>153</v>
      </c>
      <c r="C144" s="108" t="s">
        <v>125</v>
      </c>
      <c r="D144" s="108" t="s">
        <v>192</v>
      </c>
      <c r="E144" s="109" t="s">
        <v>129</v>
      </c>
      <c r="F144" s="109" t="s">
        <v>196</v>
      </c>
      <c r="G144" s="109"/>
      <c r="H144" s="110">
        <v>11</v>
      </c>
      <c r="I144" s="111" t="s">
        <v>40</v>
      </c>
      <c r="J144" s="112" t="s">
        <v>41</v>
      </c>
      <c r="K144" s="186" t="s">
        <v>197</v>
      </c>
      <c r="L144" s="114">
        <v>2730000000</v>
      </c>
      <c r="M144" s="114"/>
      <c r="N144" s="114"/>
      <c r="O144" s="114"/>
      <c r="P144" s="114"/>
      <c r="Q144" s="114">
        <f>L144-M144+N144-O144+P144</f>
        <v>2730000000</v>
      </c>
      <c r="R144" s="114"/>
      <c r="S144" s="114">
        <v>2700366400</v>
      </c>
      <c r="T144" s="114">
        <v>2684653746</v>
      </c>
      <c r="U144" s="114">
        <v>2450695298</v>
      </c>
      <c r="V144" s="114">
        <v>2450695298</v>
      </c>
      <c r="W144" s="114">
        <v>2450695298</v>
      </c>
      <c r="X144" s="257">
        <f t="shared" si="35"/>
        <v>0.9833896505494506</v>
      </c>
      <c r="Y144" s="231"/>
      <c r="Z144" s="230"/>
    </row>
    <row r="145" spans="1:26" s="91" customFormat="1" ht="24.75" x14ac:dyDescent="0.2">
      <c r="A145" s="249" t="s">
        <v>121</v>
      </c>
      <c r="B145" s="92" t="s">
        <v>153</v>
      </c>
      <c r="C145" s="92" t="s">
        <v>125</v>
      </c>
      <c r="D145" s="92" t="s">
        <v>198</v>
      </c>
      <c r="E145" s="93"/>
      <c r="F145" s="93"/>
      <c r="G145" s="93"/>
      <c r="H145" s="94">
        <v>11</v>
      </c>
      <c r="I145" s="95" t="s">
        <v>40</v>
      </c>
      <c r="J145" s="96" t="s">
        <v>41</v>
      </c>
      <c r="K145" s="185" t="s">
        <v>199</v>
      </c>
      <c r="L145" s="98">
        <f>L146</f>
        <v>5000000000</v>
      </c>
      <c r="M145" s="98">
        <f>M146</f>
        <v>0</v>
      </c>
      <c r="N145" s="98">
        <f>N146</f>
        <v>2000000000</v>
      </c>
      <c r="O145" s="98">
        <f t="shared" ref="O145:W145" si="53">O146</f>
        <v>0</v>
      </c>
      <c r="P145" s="98">
        <f t="shared" si="53"/>
        <v>0</v>
      </c>
      <c r="Q145" s="98">
        <f t="shared" si="53"/>
        <v>7000000000</v>
      </c>
      <c r="R145" s="98">
        <f>R146</f>
        <v>0</v>
      </c>
      <c r="S145" s="98">
        <f t="shared" si="53"/>
        <v>7000000000</v>
      </c>
      <c r="T145" s="98">
        <f t="shared" si="53"/>
        <v>7000000000</v>
      </c>
      <c r="U145" s="98">
        <f t="shared" si="53"/>
        <v>6994616667</v>
      </c>
      <c r="V145" s="98">
        <f t="shared" si="53"/>
        <v>6994616667</v>
      </c>
      <c r="W145" s="98">
        <f t="shared" si="53"/>
        <v>6994616667</v>
      </c>
      <c r="X145" s="250">
        <f t="shared" si="35"/>
        <v>1</v>
      </c>
      <c r="Y145" s="214"/>
      <c r="Z145" s="215"/>
    </row>
    <row r="146" spans="1:26" s="116" customFormat="1" x14ac:dyDescent="0.2">
      <c r="A146" s="254" t="s">
        <v>121</v>
      </c>
      <c r="B146" s="108" t="s">
        <v>153</v>
      </c>
      <c r="C146" s="108" t="s">
        <v>125</v>
      </c>
      <c r="D146" s="108" t="s">
        <v>198</v>
      </c>
      <c r="E146" s="109" t="s">
        <v>129</v>
      </c>
      <c r="F146" s="109" t="s">
        <v>200</v>
      </c>
      <c r="G146" s="109"/>
      <c r="H146" s="110">
        <v>11</v>
      </c>
      <c r="I146" s="111" t="s">
        <v>40</v>
      </c>
      <c r="J146" s="112" t="s">
        <v>41</v>
      </c>
      <c r="K146" s="186" t="s">
        <v>201</v>
      </c>
      <c r="L146" s="114">
        <v>5000000000</v>
      </c>
      <c r="M146" s="114">
        <v>0</v>
      </c>
      <c r="N146" s="114">
        <v>2000000000</v>
      </c>
      <c r="O146" s="114"/>
      <c r="P146" s="114"/>
      <c r="Q146" s="114">
        <f>L146-M146+N146-O146+P146</f>
        <v>7000000000</v>
      </c>
      <c r="R146" s="114"/>
      <c r="S146" s="114">
        <v>7000000000</v>
      </c>
      <c r="T146" s="114">
        <v>7000000000</v>
      </c>
      <c r="U146" s="114">
        <v>6994616667</v>
      </c>
      <c r="V146" s="114">
        <v>6994616667</v>
      </c>
      <c r="W146" s="114">
        <v>6994616667</v>
      </c>
      <c r="X146" s="257">
        <f t="shared" si="35"/>
        <v>1</v>
      </c>
      <c r="Y146" s="231"/>
      <c r="Z146" s="230"/>
    </row>
    <row r="147" spans="1:26" s="175" customFormat="1" ht="24.75" x14ac:dyDescent="0.25">
      <c r="A147" s="183" t="s">
        <v>121</v>
      </c>
      <c r="B147" s="181" t="s">
        <v>202</v>
      </c>
      <c r="C147" s="181"/>
      <c r="D147" s="181"/>
      <c r="E147" s="181"/>
      <c r="F147" s="181"/>
      <c r="G147" s="181"/>
      <c r="H147" s="181"/>
      <c r="I147" s="182"/>
      <c r="J147" s="183"/>
      <c r="K147" s="195" t="s">
        <v>203</v>
      </c>
      <c r="L147" s="184">
        <f>L148</f>
        <v>13600000000</v>
      </c>
      <c r="M147" s="184">
        <f t="shared" ref="M147:W147" si="54">M148</f>
        <v>90000000</v>
      </c>
      <c r="N147" s="184">
        <f t="shared" si="54"/>
        <v>90000000</v>
      </c>
      <c r="O147" s="184">
        <f t="shared" si="54"/>
        <v>0</v>
      </c>
      <c r="P147" s="184">
        <f t="shared" si="54"/>
        <v>0</v>
      </c>
      <c r="Q147" s="184">
        <f t="shared" si="54"/>
        <v>13600000000</v>
      </c>
      <c r="R147" s="184">
        <f>R148</f>
        <v>0</v>
      </c>
      <c r="S147" s="184">
        <f t="shared" si="54"/>
        <v>13388556502.620001</v>
      </c>
      <c r="T147" s="184">
        <f t="shared" si="54"/>
        <v>12162017313.67</v>
      </c>
      <c r="U147" s="184">
        <f t="shared" si="54"/>
        <v>7553991253.3400002</v>
      </c>
      <c r="V147" s="184">
        <f t="shared" si="54"/>
        <v>7549581253.3400002</v>
      </c>
      <c r="W147" s="184">
        <f t="shared" si="54"/>
        <v>7549581253.3400002</v>
      </c>
      <c r="X147" s="270">
        <f t="shared" si="35"/>
        <v>0.89426597894632354</v>
      </c>
      <c r="Y147" s="237"/>
      <c r="Z147" s="238"/>
    </row>
    <row r="148" spans="1:26" s="91" customFormat="1" x14ac:dyDescent="0.2">
      <c r="A148" s="249" t="s">
        <v>121</v>
      </c>
      <c r="B148" s="92" t="s">
        <v>202</v>
      </c>
      <c r="C148" s="92" t="s">
        <v>125</v>
      </c>
      <c r="D148" s="92"/>
      <c r="E148" s="93"/>
      <c r="F148" s="93"/>
      <c r="G148" s="93"/>
      <c r="H148" s="94"/>
      <c r="I148" s="95"/>
      <c r="J148" s="96"/>
      <c r="K148" s="176" t="s">
        <v>126</v>
      </c>
      <c r="L148" s="98">
        <f>L149+L151+L153</f>
        <v>13600000000</v>
      </c>
      <c r="M148" s="98">
        <f t="shared" ref="M148:W148" si="55">M149+M151+M153</f>
        <v>90000000</v>
      </c>
      <c r="N148" s="98">
        <f t="shared" si="55"/>
        <v>90000000</v>
      </c>
      <c r="O148" s="98">
        <f t="shared" si="55"/>
        <v>0</v>
      </c>
      <c r="P148" s="98">
        <f t="shared" si="55"/>
        <v>0</v>
      </c>
      <c r="Q148" s="98">
        <f t="shared" si="55"/>
        <v>13600000000</v>
      </c>
      <c r="R148" s="98">
        <f>R149+R151+R153</f>
        <v>0</v>
      </c>
      <c r="S148" s="98">
        <f t="shared" si="55"/>
        <v>13388556502.620001</v>
      </c>
      <c r="T148" s="98">
        <f t="shared" si="55"/>
        <v>12162017313.67</v>
      </c>
      <c r="U148" s="98">
        <f t="shared" si="55"/>
        <v>7553991253.3400002</v>
      </c>
      <c r="V148" s="98">
        <f t="shared" si="55"/>
        <v>7549581253.3400002</v>
      </c>
      <c r="W148" s="98">
        <f t="shared" si="55"/>
        <v>7549581253.3400002</v>
      </c>
      <c r="X148" s="250">
        <f t="shared" si="35"/>
        <v>0.89426597894632354</v>
      </c>
      <c r="Y148" s="214"/>
      <c r="Z148" s="215"/>
    </row>
    <row r="149" spans="1:26" s="91" customFormat="1" ht="41.25" x14ac:dyDescent="0.2">
      <c r="A149" s="249" t="s">
        <v>121</v>
      </c>
      <c r="B149" s="92" t="s">
        <v>202</v>
      </c>
      <c r="C149" s="92" t="s">
        <v>125</v>
      </c>
      <c r="D149" s="92" t="s">
        <v>204</v>
      </c>
      <c r="E149" s="93"/>
      <c r="F149" s="93"/>
      <c r="G149" s="93"/>
      <c r="H149" s="94"/>
      <c r="I149" s="95"/>
      <c r="J149" s="96"/>
      <c r="K149" s="107" t="s">
        <v>205</v>
      </c>
      <c r="L149" s="98">
        <f>SUM(L150)</f>
        <v>6500000000</v>
      </c>
      <c r="M149" s="98">
        <f t="shared" ref="M149:Q149" si="56">SUM(M150)</f>
        <v>0</v>
      </c>
      <c r="N149" s="98">
        <f t="shared" si="56"/>
        <v>0</v>
      </c>
      <c r="O149" s="98">
        <f t="shared" si="56"/>
        <v>0</v>
      </c>
      <c r="P149" s="98">
        <f t="shared" si="56"/>
        <v>0</v>
      </c>
      <c r="Q149" s="98">
        <f t="shared" si="56"/>
        <v>6500000000</v>
      </c>
      <c r="R149" s="98">
        <f>SUM(R150)</f>
        <v>0</v>
      </c>
      <c r="S149" s="98">
        <f>S150</f>
        <v>6489950782.0100002</v>
      </c>
      <c r="T149" s="98">
        <f t="shared" ref="T149:W149" si="57">T150</f>
        <v>5697728690.0600004</v>
      </c>
      <c r="U149" s="98">
        <f t="shared" si="57"/>
        <v>2724929120.4299998</v>
      </c>
      <c r="V149" s="98">
        <f t="shared" si="57"/>
        <v>2720519120.4299998</v>
      </c>
      <c r="W149" s="98">
        <f t="shared" si="57"/>
        <v>2720519120.4299998</v>
      </c>
      <c r="X149" s="250">
        <f t="shared" si="35"/>
        <v>0.8765736446246154</v>
      </c>
      <c r="Y149" s="214"/>
      <c r="Z149" s="215"/>
    </row>
    <row r="150" spans="1:26" s="196" customFormat="1" x14ac:dyDescent="0.25">
      <c r="A150" s="254" t="s">
        <v>121</v>
      </c>
      <c r="B150" s="108" t="s">
        <v>202</v>
      </c>
      <c r="C150" s="108" t="s">
        <v>125</v>
      </c>
      <c r="D150" s="108" t="s">
        <v>204</v>
      </c>
      <c r="E150" s="109" t="s">
        <v>129</v>
      </c>
      <c r="F150" s="109" t="s">
        <v>206</v>
      </c>
      <c r="G150" s="109"/>
      <c r="H150" s="110">
        <v>11</v>
      </c>
      <c r="I150" s="111" t="s">
        <v>40</v>
      </c>
      <c r="J150" s="112" t="s">
        <v>41</v>
      </c>
      <c r="K150" s="186" t="s">
        <v>207</v>
      </c>
      <c r="L150" s="114">
        <v>6500000000</v>
      </c>
      <c r="M150" s="114"/>
      <c r="N150" s="114"/>
      <c r="O150" s="114"/>
      <c r="P150" s="114"/>
      <c r="Q150" s="114">
        <f>L150-M150+N150-O150+P150</f>
        <v>6500000000</v>
      </c>
      <c r="R150" s="114"/>
      <c r="S150" s="114">
        <v>6489950782.0100002</v>
      </c>
      <c r="T150" s="114">
        <v>5697728690.0600004</v>
      </c>
      <c r="U150" s="114">
        <v>2724929120.4299998</v>
      </c>
      <c r="V150" s="114">
        <v>2720519120.4299998</v>
      </c>
      <c r="W150" s="114">
        <v>2720519120.4299998</v>
      </c>
      <c r="X150" s="257">
        <f t="shared" si="35"/>
        <v>0.8765736446246154</v>
      </c>
      <c r="Y150" s="239"/>
      <c r="Z150" s="219"/>
    </row>
    <row r="151" spans="1:26" s="91" customFormat="1" ht="16.5" x14ac:dyDescent="0.2">
      <c r="A151" s="249" t="s">
        <v>121</v>
      </c>
      <c r="B151" s="92" t="s">
        <v>202</v>
      </c>
      <c r="C151" s="92" t="s">
        <v>125</v>
      </c>
      <c r="D151" s="92" t="s">
        <v>127</v>
      </c>
      <c r="E151" s="93"/>
      <c r="F151" s="93"/>
      <c r="G151" s="93"/>
      <c r="H151" s="94"/>
      <c r="I151" s="95"/>
      <c r="J151" s="96"/>
      <c r="K151" s="107" t="s">
        <v>208</v>
      </c>
      <c r="L151" s="98">
        <f>SUM(L152)</f>
        <v>3500000000</v>
      </c>
      <c r="M151" s="98">
        <f t="shared" ref="M151:W151" si="58">SUM(M152)</f>
        <v>0</v>
      </c>
      <c r="N151" s="98">
        <f t="shared" si="58"/>
        <v>0</v>
      </c>
      <c r="O151" s="98">
        <f t="shared" si="58"/>
        <v>0</v>
      </c>
      <c r="P151" s="98">
        <f t="shared" si="58"/>
        <v>0</v>
      </c>
      <c r="Q151" s="98">
        <f t="shared" si="58"/>
        <v>3500000000</v>
      </c>
      <c r="R151" s="98">
        <f>SUM(R152)</f>
        <v>0</v>
      </c>
      <c r="S151" s="98">
        <f t="shared" si="58"/>
        <v>3433732557.6100001</v>
      </c>
      <c r="T151" s="98">
        <f t="shared" si="58"/>
        <v>3083743496.6100001</v>
      </c>
      <c r="U151" s="98">
        <f t="shared" si="58"/>
        <v>2123175575.9100001</v>
      </c>
      <c r="V151" s="98">
        <f t="shared" si="58"/>
        <v>2123175575.9100001</v>
      </c>
      <c r="W151" s="98">
        <f t="shared" si="58"/>
        <v>2123175575.9100001</v>
      </c>
      <c r="X151" s="250">
        <f t="shared" si="35"/>
        <v>0.88106957046000001</v>
      </c>
      <c r="Y151" s="214"/>
      <c r="Z151" s="215"/>
    </row>
    <row r="152" spans="1:26" s="116" customFormat="1" x14ac:dyDescent="0.2">
      <c r="A152" s="254" t="s">
        <v>121</v>
      </c>
      <c r="B152" s="108" t="s">
        <v>202</v>
      </c>
      <c r="C152" s="108" t="s">
        <v>125</v>
      </c>
      <c r="D152" s="108" t="s">
        <v>127</v>
      </c>
      <c r="E152" s="109" t="s">
        <v>129</v>
      </c>
      <c r="F152" s="109" t="s">
        <v>209</v>
      </c>
      <c r="G152" s="109"/>
      <c r="H152" s="110">
        <v>11</v>
      </c>
      <c r="I152" s="111" t="s">
        <v>40</v>
      </c>
      <c r="J152" s="112" t="s">
        <v>41</v>
      </c>
      <c r="K152" s="186" t="s">
        <v>210</v>
      </c>
      <c r="L152" s="114">
        <v>3500000000</v>
      </c>
      <c r="M152" s="114"/>
      <c r="N152" s="114"/>
      <c r="O152" s="114"/>
      <c r="P152" s="114"/>
      <c r="Q152" s="114">
        <f>L152-M152+N152-O152+P152</f>
        <v>3500000000</v>
      </c>
      <c r="R152" s="114"/>
      <c r="S152" s="114">
        <v>3433732557.6100001</v>
      </c>
      <c r="T152" s="114">
        <v>3083743496.6100001</v>
      </c>
      <c r="U152" s="114">
        <v>2123175575.9100001</v>
      </c>
      <c r="V152" s="114">
        <v>2123175575.9100001</v>
      </c>
      <c r="W152" s="114">
        <v>2123175575.9100001</v>
      </c>
      <c r="X152" s="257">
        <f t="shared" si="35"/>
        <v>0.88106957046000001</v>
      </c>
      <c r="Y152" s="231"/>
      <c r="Z152" s="230"/>
    </row>
    <row r="153" spans="1:26" s="91" customFormat="1" ht="16.5" x14ac:dyDescent="0.2">
      <c r="A153" s="249" t="s">
        <v>121</v>
      </c>
      <c r="B153" s="92" t="s">
        <v>202</v>
      </c>
      <c r="C153" s="92" t="s">
        <v>125</v>
      </c>
      <c r="D153" s="92" t="s">
        <v>132</v>
      </c>
      <c r="E153" s="93"/>
      <c r="F153" s="93"/>
      <c r="G153" s="93"/>
      <c r="H153" s="94"/>
      <c r="I153" s="95"/>
      <c r="J153" s="96"/>
      <c r="K153" s="107" t="s">
        <v>211</v>
      </c>
      <c r="L153" s="98">
        <f>SUM(L154:L155)</f>
        <v>3600000000</v>
      </c>
      <c r="M153" s="98">
        <f t="shared" ref="M153:W153" si="59">SUM(M154:M155)</f>
        <v>90000000</v>
      </c>
      <c r="N153" s="98">
        <f t="shared" si="59"/>
        <v>90000000</v>
      </c>
      <c r="O153" s="98">
        <f t="shared" si="59"/>
        <v>0</v>
      </c>
      <c r="P153" s="98">
        <f t="shared" si="59"/>
        <v>0</v>
      </c>
      <c r="Q153" s="98">
        <f t="shared" si="59"/>
        <v>3600000000</v>
      </c>
      <c r="R153" s="98">
        <f>SUM(R154:R155)</f>
        <v>0</v>
      </c>
      <c r="S153" s="98">
        <f t="shared" si="59"/>
        <v>3464873163</v>
      </c>
      <c r="T153" s="98">
        <f t="shared" si="59"/>
        <v>3380545127</v>
      </c>
      <c r="U153" s="98">
        <f t="shared" si="59"/>
        <v>2705886557</v>
      </c>
      <c r="V153" s="98">
        <f t="shared" si="59"/>
        <v>2705886557</v>
      </c>
      <c r="W153" s="98">
        <f t="shared" si="59"/>
        <v>2705886557</v>
      </c>
      <c r="X153" s="250">
        <f t="shared" si="35"/>
        <v>0.93904031305555558</v>
      </c>
      <c r="Y153" s="214"/>
      <c r="Z153" s="215"/>
    </row>
    <row r="154" spans="1:26" s="116" customFormat="1" x14ac:dyDescent="0.2">
      <c r="A154" s="254" t="s">
        <v>121</v>
      </c>
      <c r="B154" s="108" t="s">
        <v>202</v>
      </c>
      <c r="C154" s="108" t="s">
        <v>125</v>
      </c>
      <c r="D154" s="108" t="s">
        <v>132</v>
      </c>
      <c r="E154" s="109" t="s">
        <v>129</v>
      </c>
      <c r="F154" s="109" t="s">
        <v>212</v>
      </c>
      <c r="G154" s="109"/>
      <c r="H154" s="110">
        <v>11</v>
      </c>
      <c r="I154" s="111" t="s">
        <v>40</v>
      </c>
      <c r="J154" s="112" t="s">
        <v>41</v>
      </c>
      <c r="K154" s="186" t="s">
        <v>213</v>
      </c>
      <c r="L154" s="114">
        <v>1927750000</v>
      </c>
      <c r="M154" s="114">
        <f>60000000</f>
        <v>60000000</v>
      </c>
      <c r="N154" s="114">
        <v>30000000</v>
      </c>
      <c r="O154" s="114"/>
      <c r="P154" s="114"/>
      <c r="Q154" s="114">
        <f>L154-M154+N154-O154+P154</f>
        <v>1897750000</v>
      </c>
      <c r="R154" s="114"/>
      <c r="S154" s="114">
        <v>1873807750</v>
      </c>
      <c r="T154" s="114">
        <v>1868884072</v>
      </c>
      <c r="U154" s="114">
        <v>1547553146</v>
      </c>
      <c r="V154" s="114">
        <v>1547553146</v>
      </c>
      <c r="W154" s="114">
        <v>1547553146</v>
      </c>
      <c r="X154" s="257">
        <f t="shared" si="35"/>
        <v>0.98478939375576335</v>
      </c>
      <c r="Y154" s="231"/>
      <c r="Z154" s="230"/>
    </row>
    <row r="155" spans="1:26" s="116" customFormat="1" ht="17.25" thickBot="1" x14ac:dyDescent="0.25">
      <c r="A155" s="271" t="s">
        <v>121</v>
      </c>
      <c r="B155" s="197" t="s">
        <v>202</v>
      </c>
      <c r="C155" s="197" t="s">
        <v>125</v>
      </c>
      <c r="D155" s="197" t="s">
        <v>132</v>
      </c>
      <c r="E155" s="198" t="s">
        <v>129</v>
      </c>
      <c r="F155" s="198" t="s">
        <v>214</v>
      </c>
      <c r="G155" s="198"/>
      <c r="H155" s="199">
        <v>11</v>
      </c>
      <c r="I155" s="200" t="s">
        <v>40</v>
      </c>
      <c r="J155" s="201" t="s">
        <v>41</v>
      </c>
      <c r="K155" s="202" t="s">
        <v>215</v>
      </c>
      <c r="L155" s="203">
        <v>1672250000</v>
      </c>
      <c r="M155" s="203">
        <v>30000000</v>
      </c>
      <c r="N155" s="203">
        <f>60000000</f>
        <v>60000000</v>
      </c>
      <c r="O155" s="203"/>
      <c r="P155" s="203"/>
      <c r="Q155" s="203">
        <f>L155-M155+N155-O155+P155</f>
        <v>1702250000</v>
      </c>
      <c r="R155" s="203"/>
      <c r="S155" s="203">
        <v>1591065413</v>
      </c>
      <c r="T155" s="203">
        <v>1511661055</v>
      </c>
      <c r="U155" s="203">
        <v>1158333411</v>
      </c>
      <c r="V155" s="203">
        <v>1158333411</v>
      </c>
      <c r="W155" s="203">
        <v>1158333411</v>
      </c>
      <c r="X155" s="272">
        <f t="shared" si="35"/>
        <v>0.88803704215009549</v>
      </c>
      <c r="Y155" s="231"/>
      <c r="Z155" s="230"/>
    </row>
    <row r="156" spans="1:26" ht="13.5" thickTop="1" x14ac:dyDescent="0.2">
      <c r="K156" s="204"/>
      <c r="T156" s="206"/>
    </row>
    <row r="157" spans="1:26" x14ac:dyDescent="0.2">
      <c r="A157" s="45" t="s">
        <v>216</v>
      </c>
      <c r="B157" s="208"/>
      <c r="C157" s="208"/>
      <c r="E157" s="208"/>
      <c r="H157" s="209"/>
      <c r="I157" s="208"/>
      <c r="J157" s="208"/>
      <c r="K157" s="210"/>
      <c r="L157" s="211"/>
      <c r="M157" s="211"/>
      <c r="N157" s="211"/>
      <c r="O157" s="211"/>
      <c r="P157" s="211"/>
      <c r="Q157" s="211"/>
      <c r="R157" s="211"/>
      <c r="T157" s="211"/>
      <c r="U157" s="211"/>
      <c r="V157" s="211"/>
      <c r="W157" s="211"/>
      <c r="X157" s="212"/>
    </row>
  </sheetData>
  <mergeCells count="16">
    <mergeCell ref="X12:X13"/>
    <mergeCell ref="A5:X5"/>
    <mergeCell ref="A11:J11"/>
    <mergeCell ref="A12:J12"/>
    <mergeCell ref="K12:K13"/>
    <mergeCell ref="L12:L13"/>
    <mergeCell ref="M12:N12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</mergeCells>
  <printOptions horizontalCentered="1"/>
  <pageMargins left="0" right="0" top="0" bottom="0" header="0" footer="0"/>
  <pageSetup scale="68" orientation="landscape" r:id="rId1"/>
  <headerFooter alignWithMargins="0">
    <oddFooter>&amp;L&amp;C&amp;R</oddFooter>
  </headerFooter>
  <ignoredErrors>
    <ignoredError sqref="B16:E155 F83:F155" numberStoredAsText="1"/>
    <ignoredError sqref="X11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VIGENCIA ACTUAL </vt:lpstr>
      <vt:lpstr>'VIGENCIA ACTUAL '!Área_de_impresión</vt:lpstr>
      <vt:lpstr>'VIGENCIA ACTUAL 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JOHANNA YAÑEZ PEREZ</dc:creator>
  <cp:lastModifiedBy>Hector Salinas</cp:lastModifiedBy>
  <dcterms:created xsi:type="dcterms:W3CDTF">2022-12-05T14:40:30Z</dcterms:created>
  <dcterms:modified xsi:type="dcterms:W3CDTF">2023-02-20T13:07:33Z</dcterms:modified>
</cp:coreProperties>
</file>