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3EB6490-4D6E-4AD5-BD3D-2DA6754E1A96}" xr6:coauthVersionLast="41" xr6:coauthVersionMax="41" xr10:uidLastSave="{00000000-0000-0000-0000-000000000000}"/>
  <bookViews>
    <workbookView xWindow="-110" yWindow="-110" windowWidth="19420" windowHeight="10420" tabRatio="895" activeTab="1" xr2:uid="{00000000-000D-0000-FFFF-FFFF00000000}"/>
  </bookViews>
  <sheets>
    <sheet name="Programación 2020" sheetId="13" r:id="rId1"/>
    <sheet name="Sector  2 de Agosto" sheetId="4" r:id="rId2"/>
    <sheet name="MINTIC a 2 de Agosto" sheetId="5" r:id="rId3"/>
    <sheet name="FONTIC  a 2 de Agosto" sheetId="3" r:id="rId4"/>
    <sheet name="CRC a 2 de Agosto " sheetId="2" r:id="rId5"/>
    <sheet name="ANE a  2 de Agosto" sheetId="1" r:id="rId6"/>
    <sheet name="ANTV  " sheetId="7" r:id="rId7"/>
    <sheet name="CPE 2 de Agosto" sheetId="11" r:id="rId8"/>
    <sheet name="Detalle Fichas  2 de  Agosto" sheetId="10" r:id="rId9"/>
  </sheets>
  <definedNames>
    <definedName name="_xlnm._FilterDatabase" localSheetId="8" hidden="1">'Detalle Fichas  2 de  Agosto'!$A$8:$IT$36</definedName>
    <definedName name="_xlnm.Print_Area" localSheetId="0">'Programación 2020'!$B$2:$C$37</definedName>
    <definedName name="_xlnm.Print_Area" localSheetId="1">'Sector  2 de Agosto'!$B$2:$J$38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3" l="1"/>
  <c r="C31" i="13" l="1"/>
  <c r="C9" i="13" l="1"/>
  <c r="C11" i="13"/>
  <c r="C12" i="13"/>
  <c r="C13" i="13"/>
  <c r="C14" i="13"/>
  <c r="C30" i="13"/>
  <c r="C8" i="13" l="1"/>
  <c r="C19" i="13"/>
  <c r="J37" i="10" l="1"/>
  <c r="I37" i="10"/>
  <c r="H37" i="10"/>
  <c r="G9" i="10"/>
  <c r="F9" i="10"/>
  <c r="E9" i="10"/>
  <c r="K37" i="10" s="1"/>
  <c r="H18" i="10" l="1"/>
  <c r="I18" i="10"/>
  <c r="J18" i="10"/>
  <c r="D4" i="1" l="1"/>
  <c r="D3" i="1"/>
  <c r="J36" i="10" l="1"/>
  <c r="I36" i="10"/>
  <c r="H36" i="10"/>
  <c r="K18" i="10" l="1"/>
  <c r="K36" i="10"/>
  <c r="K12" i="10"/>
  <c r="J35" i="10" l="1"/>
  <c r="I35" i="10"/>
  <c r="H35" i="10"/>
  <c r="K32" i="10" l="1"/>
  <c r="K28" i="10"/>
  <c r="K24" i="10"/>
  <c r="K20" i="10"/>
  <c r="K16" i="10"/>
  <c r="K35" i="10"/>
  <c r="K31" i="10"/>
  <c r="K27" i="10"/>
  <c r="K23" i="10"/>
  <c r="K19" i="10"/>
  <c r="K15" i="10"/>
  <c r="K10" i="10"/>
  <c r="K34" i="10"/>
  <c r="K30" i="10"/>
  <c r="K26" i="10"/>
  <c r="K22" i="10"/>
  <c r="K14" i="10"/>
  <c r="K11" i="10"/>
  <c r="K33" i="10"/>
  <c r="K29" i="10"/>
  <c r="K25" i="10"/>
  <c r="K21" i="10"/>
  <c r="K17" i="10"/>
  <c r="K13" i="10"/>
  <c r="G5" i="1"/>
  <c r="H5" i="1"/>
  <c r="E5" i="1"/>
  <c r="F5" i="1"/>
  <c r="K9" i="10" l="1"/>
  <c r="I10" i="4"/>
  <c r="J10" i="4"/>
  <c r="B5" i="3"/>
  <c r="D4" i="3" l="1"/>
  <c r="B5" i="11" l="1"/>
  <c r="F5" i="11" l="1"/>
  <c r="I15" i="4" s="1"/>
  <c r="C10" i="2" l="1"/>
  <c r="C9" i="2"/>
  <c r="G6" i="2"/>
  <c r="F6" i="2"/>
  <c r="J14" i="4" s="1"/>
  <c r="E6" i="2"/>
  <c r="I14" i="4" s="1"/>
  <c r="I10" i="10" l="1"/>
  <c r="I11" i="10"/>
  <c r="I12" i="10"/>
  <c r="I13" i="10"/>
  <c r="I14" i="10"/>
  <c r="I15" i="10"/>
  <c r="I16" i="10"/>
  <c r="I17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H34" i="10" l="1"/>
  <c r="H33" i="10"/>
  <c r="H32" i="10"/>
  <c r="H31" i="10"/>
  <c r="H30" i="10"/>
  <c r="H29" i="10"/>
  <c r="H28" i="10"/>
  <c r="H27" i="10"/>
  <c r="H26" i="10"/>
  <c r="H25" i="10"/>
  <c r="H24" i="10"/>
  <c r="H23" i="10"/>
  <c r="J23" i="10" s="1"/>
  <c r="H22" i="10"/>
  <c r="H21" i="10"/>
  <c r="H20" i="10"/>
  <c r="H19" i="10"/>
  <c r="H17" i="10"/>
  <c r="H16" i="10"/>
  <c r="H15" i="10"/>
  <c r="H14" i="10"/>
  <c r="H13" i="10"/>
  <c r="H12" i="10"/>
  <c r="H11" i="10"/>
  <c r="H10" i="10"/>
  <c r="C6" i="2" l="1"/>
  <c r="J36" i="4" l="1"/>
  <c r="D9" i="2" l="1"/>
  <c r="E24" i="4" s="1"/>
  <c r="C5" i="1" l="1"/>
  <c r="E4" i="7" l="1"/>
  <c r="E3" i="7"/>
  <c r="J10" i="10" l="1"/>
  <c r="J11" i="10"/>
  <c r="J12" i="10"/>
  <c r="J13" i="10"/>
  <c r="J14" i="10"/>
  <c r="J15" i="10"/>
  <c r="J16" i="10"/>
  <c r="J17" i="10"/>
  <c r="J19" i="10"/>
  <c r="J20" i="10"/>
  <c r="J21" i="10"/>
  <c r="J22" i="10"/>
  <c r="J24" i="10"/>
  <c r="J25" i="10"/>
  <c r="J26" i="10"/>
  <c r="J27" i="10"/>
  <c r="J28" i="10"/>
  <c r="J29" i="10"/>
  <c r="J30" i="10"/>
  <c r="J31" i="10"/>
  <c r="J32" i="10"/>
  <c r="J33" i="10"/>
  <c r="J34" i="10"/>
  <c r="C9" i="7"/>
  <c r="G35" i="4" s="1"/>
  <c r="C8" i="7"/>
  <c r="E35" i="4" s="1"/>
  <c r="D9" i="7"/>
  <c r="G23" i="4" s="1"/>
  <c r="D8" i="7"/>
  <c r="E23" i="4" s="1"/>
  <c r="G5" i="7"/>
  <c r="J13" i="4" s="1"/>
  <c r="B5" i="7"/>
  <c r="C13" i="4" s="1"/>
  <c r="F5" i="7"/>
  <c r="I13" i="4" s="1"/>
  <c r="D10" i="2"/>
  <c r="G24" i="4" s="1"/>
  <c r="D4" i="2"/>
  <c r="D5" i="2"/>
  <c r="B6" i="2"/>
  <c r="C14" i="4" s="1"/>
  <c r="I12" i="4"/>
  <c r="J12" i="4"/>
  <c r="D9" i="11"/>
  <c r="G25" i="4" s="1"/>
  <c r="C9" i="11"/>
  <c r="G37" i="4" s="1"/>
  <c r="D8" i="11"/>
  <c r="E25" i="4" s="1"/>
  <c r="C8" i="11"/>
  <c r="E37" i="4" s="1"/>
  <c r="D4" i="11"/>
  <c r="D3" i="11"/>
  <c r="B5" i="1"/>
  <c r="I21" i="4"/>
  <c r="I22" i="4"/>
  <c r="I23" i="4"/>
  <c r="I24" i="4"/>
  <c r="I25" i="4"/>
  <c r="C34" i="4"/>
  <c r="C35" i="4"/>
  <c r="C22" i="4"/>
  <c r="C23" i="4"/>
  <c r="J25" i="4"/>
  <c r="J21" i="4"/>
  <c r="J22" i="4"/>
  <c r="J23" i="4"/>
  <c r="J24" i="4"/>
  <c r="C25" i="4"/>
  <c r="C37" i="4"/>
  <c r="J37" i="4"/>
  <c r="J32" i="4"/>
  <c r="J33" i="4"/>
  <c r="J34" i="4"/>
  <c r="J35" i="4"/>
  <c r="I37" i="4"/>
  <c r="I32" i="4"/>
  <c r="I33" i="4"/>
  <c r="I34" i="4"/>
  <c r="I35" i="4"/>
  <c r="I36" i="4"/>
  <c r="H5" i="11"/>
  <c r="G5" i="11"/>
  <c r="J15" i="4" s="1"/>
  <c r="C5" i="11"/>
  <c r="E5" i="11"/>
  <c r="G5" i="3"/>
  <c r="J11" i="4" s="1"/>
  <c r="F5" i="3"/>
  <c r="I11" i="4" s="1"/>
  <c r="D10" i="3"/>
  <c r="E21" i="4" s="1"/>
  <c r="D11" i="3"/>
  <c r="G21" i="4" s="1"/>
  <c r="C21" i="4"/>
  <c r="H5" i="7"/>
  <c r="B12" i="1"/>
  <c r="B18" i="1" s="1"/>
  <c r="C5" i="7"/>
  <c r="C24" i="4"/>
  <c r="D4" i="7"/>
  <c r="D3" i="7"/>
  <c r="G36" i="4"/>
  <c r="C11" i="3"/>
  <c r="G33" i="4" s="1"/>
  <c r="C9" i="1"/>
  <c r="G34" i="4" s="1"/>
  <c r="C33" i="4"/>
  <c r="B25" i="3"/>
  <c r="D3" i="3"/>
  <c r="C10" i="3"/>
  <c r="E33" i="4" s="1"/>
  <c r="E3" i="3"/>
  <c r="E4" i="3"/>
  <c r="C32" i="4"/>
  <c r="H11" i="1"/>
  <c r="H12" i="1" s="1"/>
  <c r="D3" i="5"/>
  <c r="D5" i="5" s="1"/>
  <c r="B5" i="5"/>
  <c r="C10" i="4" s="1"/>
  <c r="C5" i="5"/>
  <c r="B30" i="1"/>
  <c r="C11" i="4"/>
  <c r="D9" i="1"/>
  <c r="G22" i="4" s="1"/>
  <c r="C9" i="5"/>
  <c r="G32" i="4" s="1"/>
  <c r="G5" i="5"/>
  <c r="E3" i="5"/>
  <c r="E5" i="5" s="1"/>
  <c r="C8" i="5"/>
  <c r="E32" i="4" s="1"/>
  <c r="F5" i="5"/>
  <c r="C5" i="3"/>
  <c r="E36" i="4"/>
  <c r="C36" i="4"/>
  <c r="D8" i="1"/>
  <c r="E22" i="4" s="1"/>
  <c r="C8" i="1"/>
  <c r="E34" i="4" s="1"/>
  <c r="E5" i="7"/>
  <c r="C12" i="4" l="1"/>
  <c r="I9" i="4"/>
  <c r="J9" i="4"/>
  <c r="B8" i="7"/>
  <c r="E13" i="4" s="1"/>
  <c r="B9" i="5"/>
  <c r="G10" i="4" s="1"/>
  <c r="C20" i="4"/>
  <c r="I9" i="10"/>
  <c r="C15" i="4"/>
  <c r="B8" i="11"/>
  <c r="E15" i="4" s="1"/>
  <c r="H9" i="10"/>
  <c r="B8" i="5"/>
  <c r="E10" i="4" s="1"/>
  <c r="B9" i="11"/>
  <c r="G15" i="4" s="1"/>
  <c r="C31" i="4"/>
  <c r="B10" i="2"/>
  <c r="G14" i="4" s="1"/>
  <c r="D5" i="11"/>
  <c r="D5" i="1"/>
  <c r="D5" i="7"/>
  <c r="J9" i="10"/>
  <c r="B9" i="2"/>
  <c r="E14" i="4" s="1"/>
  <c r="B8" i="1"/>
  <c r="E12" i="4" s="1"/>
  <c r="I20" i="4"/>
  <c r="I26" i="4" s="1"/>
  <c r="I31" i="4"/>
  <c r="E5" i="3"/>
  <c r="B9" i="1"/>
  <c r="G12" i="4" s="1"/>
  <c r="D6" i="2"/>
  <c r="J20" i="4"/>
  <c r="D5" i="3"/>
  <c r="J31" i="4"/>
  <c r="B11" i="3"/>
  <c r="G11" i="4" s="1"/>
  <c r="B10" i="3"/>
  <c r="E11" i="4" s="1"/>
  <c r="B9" i="7"/>
  <c r="G13" i="4" s="1"/>
  <c r="J26" i="4" l="1"/>
  <c r="G20" i="4"/>
  <c r="C9" i="4"/>
  <c r="E9" i="4" s="1"/>
  <c r="E20" i="4"/>
  <c r="E31" i="4"/>
  <c r="G31" i="4"/>
  <c r="G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Nohora Castiblanco Solano</author>
    <author>Olga Riobo Franco</author>
  </authors>
  <commentList>
    <comment ref="B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Incluido previos conceptos</t>
        </r>
      </text>
    </comment>
    <comment ref="C4" authorId="1" shapeId="0" xr:uid="{00000000-0006-0000-0400-000002000000}">
      <text>
        <r>
          <rPr>
            <b/>
            <sz val="9"/>
            <color indexed="81"/>
            <rFont val="Tahoma"/>
            <charset val="1"/>
          </rPr>
          <t>Olga Riobo Franco:</t>
        </r>
        <r>
          <rPr>
            <sz val="8"/>
            <color indexed="81"/>
            <rFont val="Tahoma"/>
            <family val="2"/>
          </rPr>
          <t xml:space="preserve">
disminución de CDP´s funcionamiento con respecto al 30 de junio, obedece a la aprobación por parte de la DGPPN de Minhacienda del traslado presupuestal gestionado, por la suma de $781.653.000 para el objeto de gasto A-02-02 "ADQUISICIONES DIFERENTES DE ACTIVOS"</t>
        </r>
      </text>
    </comment>
  </commentList>
</comments>
</file>

<file path=xl/sharedStrings.xml><?xml version="1.0" encoding="utf-8"?>
<sst xmlns="http://schemas.openxmlformats.org/spreadsheetml/2006/main" count="334" uniqueCount="149">
  <si>
    <r>
      <t xml:space="preserve">TOTAL FUNCIONAMIENTO E INVERSIÓN         </t>
    </r>
    <r>
      <rPr>
        <b/>
        <sz val="12"/>
        <color indexed="8"/>
        <rFont val="Candara"/>
        <family val="2"/>
      </rPr>
      <t>( En millones )</t>
    </r>
  </si>
  <si>
    <t xml:space="preserve"> En  Pesos</t>
  </si>
  <si>
    <t>Sector/Entidad</t>
  </si>
  <si>
    <t>Apropiación Vigente</t>
  </si>
  <si>
    <t>% Ejecución</t>
  </si>
  <si>
    <t xml:space="preserve">% Ejecución  Oblig./Aprop.  </t>
  </si>
  <si>
    <t>Comp/Aprop.</t>
  </si>
  <si>
    <t>Contratado</t>
  </si>
  <si>
    <t>Obligado</t>
  </si>
  <si>
    <t>TECNOLOGÍAS DE LA INFORMACIÓN Y COMUNICACIONES</t>
  </si>
  <si>
    <t>MINISTERIO DE TECNOLOGIAS DE LA INFORMACION Y LAS COMUNICACIONES</t>
  </si>
  <si>
    <t>FONDO DE TECNOLOGÍAS DE LA INFORMACIÓN Y LAS COMUNICACIONES</t>
  </si>
  <si>
    <t>AGENCIA NACIONAL DEL ESPECTRO</t>
  </si>
  <si>
    <t>AUTORIDAD NACIONAL DE TELEVISION</t>
  </si>
  <si>
    <t>UAE. COMISIÓN DE REGULACIÓN DE COMUNICACIONES -CRC</t>
  </si>
  <si>
    <r>
      <t xml:space="preserve">TOTAL INVERSIÓN                                                </t>
    </r>
    <r>
      <rPr>
        <b/>
        <sz val="12"/>
        <color indexed="8"/>
        <rFont val="Candara"/>
        <family val="2"/>
      </rPr>
      <t xml:space="preserve"> ( En millones )</t>
    </r>
  </si>
  <si>
    <t>En   Pesos</t>
  </si>
  <si>
    <r>
      <t xml:space="preserve">TOTAL FUNCIONAMIENTO                                       </t>
    </r>
    <r>
      <rPr>
        <b/>
        <sz val="12"/>
        <color indexed="8"/>
        <rFont val="Candara"/>
        <family val="2"/>
      </rPr>
      <t>( En millones )</t>
    </r>
  </si>
  <si>
    <t>En  Pesos</t>
  </si>
  <si>
    <t>MINISTERIO DE TECNOLOGÍAS DE LA INFORMACIÓN Y LAS COMUNICACIONES</t>
  </si>
  <si>
    <t>Metodología: Oficina Asesora de Planeación - Mintic</t>
  </si>
  <si>
    <t>Presupuesto</t>
  </si>
  <si>
    <t>Apropiación definitiva</t>
  </si>
  <si>
    <t>CDP expedidos</t>
  </si>
  <si>
    <t>Saldo disponible</t>
  </si>
  <si>
    <t>CDP sin usar</t>
  </si>
  <si>
    <t>Compromisos</t>
  </si>
  <si>
    <t>FUNCIONAMIENTO</t>
  </si>
  <si>
    <t>INVERSIÓN</t>
  </si>
  <si>
    <t>PRESUPUESTO TOTAL</t>
  </si>
  <si>
    <t>Ejecución presupuestal</t>
  </si>
  <si>
    <t>Total del presupuesto</t>
  </si>
  <si>
    <t>Funcionamiento</t>
  </si>
  <si>
    <t>Inversión</t>
  </si>
  <si>
    <t>Columna1</t>
  </si>
  <si>
    <t>Comprometido</t>
  </si>
  <si>
    <t>Ejecutado  ( Obligado )</t>
  </si>
  <si>
    <t>Proyectos</t>
  </si>
  <si>
    <t>Saldos Disponibles</t>
  </si>
  <si>
    <t>Observaciones</t>
  </si>
  <si>
    <t xml:space="preserve">Total </t>
  </si>
  <si>
    <t>En proceso de contratación</t>
  </si>
  <si>
    <t>Construcción edificio</t>
  </si>
  <si>
    <t>Sistematización</t>
  </si>
  <si>
    <t>Compartel</t>
  </si>
  <si>
    <t>Mipymes</t>
  </si>
  <si>
    <t>Buen Gobierno</t>
  </si>
  <si>
    <t>Contenidos</t>
  </si>
  <si>
    <t>Agenda de conectividad</t>
  </si>
  <si>
    <t>Control Nacional de Frecuencia</t>
  </si>
  <si>
    <t>Analísis Investigación y Control</t>
  </si>
  <si>
    <t>Otros</t>
  </si>
  <si>
    <t>RECURSOS PARA AVANZAR EN EJECUCIÓN</t>
  </si>
  <si>
    <t>Cuentas por tramitar</t>
  </si>
  <si>
    <t>Responsables</t>
  </si>
  <si>
    <t>Control Nacional de Frecuencias</t>
  </si>
  <si>
    <t>Vive Digital regional</t>
  </si>
  <si>
    <t xml:space="preserve">Buen Gobierno </t>
  </si>
  <si>
    <t>Aprovechamiento y promociòn TIC</t>
  </si>
  <si>
    <t>Sistematizaciòn</t>
  </si>
  <si>
    <t>TV pùblica</t>
  </si>
  <si>
    <t>Aprovechamiento de TIC nacional</t>
  </si>
  <si>
    <t>N. A</t>
  </si>
  <si>
    <t>Ejecutado</t>
  </si>
  <si>
    <t>Pesos</t>
  </si>
  <si>
    <t>Obligaciones</t>
  </si>
  <si>
    <t>Pagado</t>
  </si>
  <si>
    <t>Ejecutado (Obligado)</t>
  </si>
  <si>
    <t>Apropiación disponible</t>
  </si>
  <si>
    <t xml:space="preserve">Ejecutado </t>
  </si>
  <si>
    <t>Saldos Disponible</t>
  </si>
  <si>
    <t>Detalle por fichas</t>
  </si>
  <si>
    <t>Cifras en Millones de Pesos</t>
  </si>
  <si>
    <t>Fuente: SIIF</t>
  </si>
  <si>
    <t>Ficha</t>
  </si>
  <si>
    <t>Saldo por Comprometer</t>
  </si>
  <si>
    <t>¿Cuánto falta por obligar? Compromisos menos Obligaciones</t>
  </si>
  <si>
    <t xml:space="preserve">Porcentaje de Ejecución </t>
  </si>
  <si>
    <t xml:space="preserve">TOTAL </t>
  </si>
  <si>
    <t>ANÁLISIS Y CONTROL EN LOS SERVICIOS DE TELECOMUNICACIONES Y SERVICIOS POSTALES A NIVEL  NACIONAL</t>
  </si>
  <si>
    <t>CONSOLIDACIÓN DEL VALOR COMPARTIDO EN EL MINTIC   BOGOTÁ</t>
  </si>
  <si>
    <t>CONSERVACIÓN DE LA INFRAESTRUCTURA FÍSICA DEL EDIFICIO MURILLO TORO - MINTIC   BOGOTÁ</t>
  </si>
  <si>
    <t>COMPUTADORES PARA EDUCAR</t>
  </si>
  <si>
    <t>Codigo Bpin</t>
  </si>
  <si>
    <t xml:space="preserve"> </t>
  </si>
  <si>
    <t>Dependencia</t>
  </si>
  <si>
    <t>VICEMINISTERIO DE CONECTIVIDAD Y DIGITALIZACION</t>
  </si>
  <si>
    <t>VICEMINISTERIO DE ECONOMIA DIGITAL</t>
  </si>
  <si>
    <t>DIRECCION DE VIGILANCIA Y CONTROL</t>
  </si>
  <si>
    <t>DIRECCION DE INDUSTRIA DE COMUNICACIONES</t>
  </si>
  <si>
    <t>DESPACHO VICEMINISTERIO DE CONECTIVIDAD Y DIGITALIZACION</t>
  </si>
  <si>
    <t>DIRECCION DE TRANSFORMACION DIGITAL</t>
  </si>
  <si>
    <t>DIRECCION DE GOBIERNO DIGITAL</t>
  </si>
  <si>
    <t>DIRECCION DE INFRAESTRUCTURA</t>
  </si>
  <si>
    <t>DIRECCION DE PROMOCION DE TIC</t>
  </si>
  <si>
    <t>AREA</t>
  </si>
  <si>
    <t>* Apropiación disponible sujeta a ajustes MHCP 11-2018</t>
  </si>
  <si>
    <t>Apropiación Inicial</t>
  </si>
  <si>
    <t>OFICINA ASESORA DE PLANEACION Y ESTUDIOS SECTORIALES</t>
  </si>
  <si>
    <t>SUBDIRECCION ADMINISTRATIVA</t>
  </si>
  <si>
    <t>DIRECCION DE DESARROLLO DE LA INDUSTRIA TI</t>
  </si>
  <si>
    <t>AMPLIACIÓN PROGRAMA DE TELECOMUNICACIONES SOCIALES  NACIONAL</t>
  </si>
  <si>
    <t>APOYO FINANCIERO PARA EL SUMINISTRO DE TERMINALES A NIVEL  NACIONAL</t>
  </si>
  <si>
    <t>ACTUALIZACIÓN MODERNIZACIÓN Y COMPETITIVIDAD DEL SECTOR POSTAL  NACIONAL</t>
  </si>
  <si>
    <t>GENERACIÓN DE POLÍTICAS Y ESTRATEGIAS DIRIGIDAS A MEJORAR LA COMPETITIVIDAD DE LA INDUSTRIA DE COMUNICACIONES  NACIONAL</t>
  </si>
  <si>
    <t>EXTENSIÓN ,DESCENTRALIZACIÓN Y COBERTURA DE LA RADIO PÚBLICA  NACIONAL</t>
  </si>
  <si>
    <t>INSTALACIÓN , PROMOCION, USO Y APROPIACIÓN DE SOLUCIONES TECNOLOGICAS DE ACCESO PÚBLICO EN LAS REGIONES DEL TERRITORIO   NACIONAL</t>
  </si>
  <si>
    <t>APROVECHAMIENTO , USO Y APROPIACIÓN DE LAS TIC PARA PROMOVER EL TRÁNSITO DE LAS CIUDADES TRADICIONALES A CIUDADES INTELIGENTES EN EL TERRITORIO   NACIONAL - [PREVIO CONCEPTO DNP]</t>
  </si>
  <si>
    <t>IMPLEMENTACIÓN SOLUCIONES DE ACCESO COMUNITARIO A LAS TECNOLOGÍAS DE LA INFORMACIÓN Y LAS COMUNICACIONES  NACIONAL</t>
  </si>
  <si>
    <t>DESARROLLO MASIFICACIÓN ACCESO A INTERNET  NACIONAL</t>
  </si>
  <si>
    <t>FORTALECIMIENTO DEL MODELO CONVERGENTE DE LA TELEVISIÓN PÚBLICA REGIONAL Y  NACIONAL</t>
  </si>
  <si>
    <t>FORTALECIMIENTO A LA  TRANSFORMACIÓN DIGITAL DE LAS EMPRESAS  A NIVEL   NACIONAL</t>
  </si>
  <si>
    <t>APROVECHAMIENTO Y USO DE LAS TECNOLOGÍAS DE LA INFORMACIÓN Y LAS COMUNICACIONES EN EL SECTOR PÚBLICO   NACIONAL</t>
  </si>
  <si>
    <t>DESARROLLO Y ASEGURAMIENTO DE LA AUDIENCIA DIGITAL  NACIONAL</t>
  </si>
  <si>
    <t>FORTALECIMIENTO DE LA INDUSTRIA DE TI  NACIONAL</t>
  </si>
  <si>
    <t>SERVICIO DE ASISTENCIA, CAPACITACIÓN Y APOYO PARA EL USO Y APROPIACIÓN DE LAS TIC, CON ENFOQUE DIFERENCIAL Y EN BENEFICIO DE LA COMUNIDAD PARA PARTICIPAR EN LA ECONOMÍA DIGITAL  NACIONAL</t>
  </si>
  <si>
    <t>ADMINISTRACIÓN DEL PATRIMONIO HISTÓRICO DE LA RADIO Y LA TELEVISIÓN PÚBLICA A TRAVÉS DE LAS TIC  NACIONAL</t>
  </si>
  <si>
    <t>FORTALECIMIENTO  DE LOS CONTENIDOS QUE SE EMITEN  A TRAVÉS DE LAS PLATAFORMAS DE LA RADIO PÚBLICA   NACIONAL</t>
  </si>
  <si>
    <t>FORTALECIMIENTO DE LA INFORMACIÓN ESTADÍSTICA DEL SECTOR TIC.  NACIONAL</t>
  </si>
  <si>
    <t>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</si>
  <si>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</si>
  <si>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Apropiación Definitiva</t>
  </si>
  <si>
    <t>FONDO TIC  2019</t>
  </si>
  <si>
    <t>EJECUCIÓN INVERSIÓN FONTIC - VIGENCIA 2019</t>
  </si>
  <si>
    <t>CRC 2019</t>
  </si>
  <si>
    <t>ANE 2019</t>
  </si>
  <si>
    <t>ANTV 2019</t>
  </si>
  <si>
    <t>CPE 2019</t>
  </si>
  <si>
    <t xml:space="preserve">MINTIC 2019  </t>
  </si>
  <si>
    <t>IMPLEMENTACION DEL SISTEMA NACIONAL DE TELECOMUNICACIONES DE EMERGENCIAS. NACIONAL</t>
  </si>
  <si>
    <t>DISEÑO PROGRAMACIÓN Y DIFUSIÓN DE CONTENIDOS DIGITALES Y/O CONVERGENTES ATRAVÉS DE PLATAFORMAS ONLINE  NACIONAL</t>
  </si>
  <si>
    <t>IMPLEMENTACIÓN DEL SISTEMA NACIONAL DE TELECOMUNICACIONES DE EMERGENCIAS  NACIONAL - [PREVIO CONCEPTO DNP]</t>
  </si>
  <si>
    <t xml:space="preserve">Porcentaje de Participación </t>
  </si>
  <si>
    <t>FORTALECIMIENTO DE CAPACIDADES REGIONALES EN DESARROLLO DE POLITICA PUBLICA TIC ORIENTADA HACIA EL CIERRE DE BRECHA DIGITAL REGIONAL NACIONAL</t>
  </si>
  <si>
    <t>DIRECCION DE APROPIACION</t>
  </si>
  <si>
    <t>DESPACHO MINISTRA</t>
  </si>
  <si>
    <t>OFICINA ASESORA DE TI</t>
  </si>
  <si>
    <t>SECRETARIA GENERAL</t>
  </si>
  <si>
    <t>APROVECHAMIENTO Y PROMOCIÓN DE SOLUCIONES TECNOLÓGICAS DE ACCESO PÚBLICO EN LAS REGIONES DEL TERRITORIO   NACIONAL</t>
  </si>
  <si>
    <t>Compromisos corte  2 de Agosto</t>
  </si>
  <si>
    <t>Obligaciones corte  2 de Agosto</t>
  </si>
  <si>
    <t>Programación presupuestal 2020 sectorial                               (Agosto  6 de 2019)</t>
  </si>
  <si>
    <t>Fuente Minhacienda</t>
  </si>
  <si>
    <t>FONDO DE TECNOLOGÍAS DE LA INFORMACIÓN Y LAS COMUNICACIONES                    *</t>
  </si>
  <si>
    <t>Nota: En el presupuesto que se presenta de FONTIC $ 1.196.640.389.361  se incluye el presupuesto de funcionamiento e inversión de la Agencia Nacional del Espectro y            $30.500.000.000 de financiación a Computadores para Educar</t>
  </si>
  <si>
    <r>
      <t xml:space="preserve">TOTAL FUNCIONAMIENTO E INVERSIÓN         </t>
    </r>
    <r>
      <rPr>
        <b/>
        <sz val="11"/>
        <color indexed="8"/>
        <rFont val="Candara"/>
        <family val="2"/>
      </rPr>
      <t>( En pesos )</t>
    </r>
  </si>
  <si>
    <r>
      <t xml:space="preserve">TOTAL INVERSIÓN                                     </t>
    </r>
    <r>
      <rPr>
        <b/>
        <sz val="11"/>
        <color indexed="8"/>
        <rFont val="Candara"/>
        <family val="2"/>
      </rPr>
      <t xml:space="preserve"> ( En pesos )</t>
    </r>
  </si>
  <si>
    <r>
      <t xml:space="preserve">TOTAL FUNCIONAMIENTO                                      </t>
    </r>
    <r>
      <rPr>
        <b/>
        <sz val="11"/>
        <color indexed="8"/>
        <rFont val="Candara"/>
        <family val="2"/>
      </rPr>
      <t>( En pesos )</t>
    </r>
  </si>
  <si>
    <t>Ejecución presupuestal sectorial a  Agosto 2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</si>
</sst>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_€_-;\-* #,##0.00\ _€_-;_-* &quot;-&quot;??\ _€_-;_-@_-"/>
    <numFmt numFmtId="168" formatCode="_(* #,##0_);_(* \(#,##0\);_(* &quot;-&quot;??_);_(@_)"/>
    <numFmt numFmtId="169" formatCode="0.0%"/>
    <numFmt numFmtId="170" formatCode="#,##0.000"/>
    <numFmt numFmtId="171" formatCode="#,##0.00_);\-#,##0.00"/>
    <numFmt numFmtId="172" formatCode="_ [$€-2]\ * #,##0.00_ ;_ [$€-2]\ * \-#,##0.00_ ;_ [$€-2]\ * &quot;-&quot;??_ "/>
    <numFmt numFmtId="173" formatCode="#.##000"/>
    <numFmt numFmtId="174" formatCode="#.##0,"/>
    <numFmt numFmtId="175" formatCode="\$#,#00"/>
    <numFmt numFmtId="176" formatCode="\$#,"/>
    <numFmt numFmtId="177" formatCode="#,#00"/>
    <numFmt numFmtId="178" formatCode="\$#,##0.00\ ;\(\$#,##0.00\)"/>
    <numFmt numFmtId="179" formatCode="#,##0.00_ ;\-#,##0.00\ "/>
    <numFmt numFmtId="180" formatCode="_ * #,##0.00_ ;_ * \-#,##0.00_ ;_ * &quot;-&quot;??_ ;_ @_ "/>
    <numFmt numFmtId="181" formatCode="_ &quot;$&quot;\ * #,##0.00_ ;_ &quot;$&quot;\ * \-#,##0.00_ ;_ &quot;$&quot;\ * &quot;-&quot;??_ ;_ @_ "/>
    <numFmt numFmtId="182" formatCode="_(* #,##0.000_);_(* \(#,##0.000\);_(* &quot;-&quot;??_);_(@_)"/>
    <numFmt numFmtId="183" formatCode="#,##0_);\-#,##0"/>
    <numFmt numFmtId="184" formatCode="_-* #,##0.00_-;\-* #,##0.00_-;_-* &quot;-&quot;_-;_-@_-"/>
  </numFmts>
  <fonts count="99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6.95"/>
      <color indexed="8"/>
      <name val="Arial"/>
      <family val="2"/>
    </font>
    <font>
      <sz val="10"/>
      <color indexed="8"/>
      <name val="MS Sans Serif"/>
      <family val="2"/>
    </font>
    <font>
      <sz val="6.95"/>
      <color indexed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b/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6"/>
      <color indexed="8"/>
      <name val="Arial Narrow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6.95"/>
      <color indexed="8"/>
      <name val="Arial"/>
      <family val="2"/>
    </font>
    <font>
      <b/>
      <sz val="12"/>
      <color indexed="8"/>
      <name val="Candara"/>
      <family val="2"/>
    </font>
    <font>
      <sz val="10"/>
      <color indexed="8"/>
      <name val="Arial Narrow"/>
      <family val="2"/>
    </font>
    <font>
      <sz val="6.5"/>
      <color indexed="8"/>
      <name val="Arial"/>
      <family val="2"/>
    </font>
    <font>
      <b/>
      <sz val="12"/>
      <color indexed="24"/>
      <name val="Arial"/>
      <family val="2"/>
    </font>
    <font>
      <b/>
      <sz val="18"/>
      <color indexed="8"/>
      <name val="Arial"/>
      <family val="2"/>
    </font>
    <font>
      <b/>
      <sz val="14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theme="3"/>
      <name val="Calibri"/>
      <family val="2"/>
      <scheme val="minor"/>
    </font>
    <font>
      <sz val="12"/>
      <color theme="0"/>
      <name val="Arial Narrow"/>
      <family val="2"/>
    </font>
    <font>
      <sz val="8"/>
      <color rgb="FF000000"/>
      <name val="Calibri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8"/>
      <color rgb="FFFF0000"/>
      <name val="Arial"/>
      <family val="2"/>
    </font>
    <font>
      <sz val="7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2"/>
      <color rgb="FFFF0000"/>
      <name val="Calibri"/>
      <family val="2"/>
      <scheme val="minor"/>
    </font>
    <font>
      <b/>
      <sz val="10"/>
      <name val="Arial Narrow"/>
      <family val="2"/>
    </font>
    <font>
      <b/>
      <sz val="14"/>
      <name val="Arial Narrow"/>
      <family val="2"/>
    </font>
    <font>
      <b/>
      <sz val="9"/>
      <name val="Arial Narrow"/>
      <family val="2"/>
    </font>
    <font>
      <b/>
      <sz val="8"/>
      <color indexed="81"/>
      <name val="Tahoma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rgb="FF4A3C8C"/>
      <name val="Arial Narrow"/>
      <family val="2"/>
    </font>
    <font>
      <sz val="10"/>
      <color rgb="FF305496"/>
      <name val="Arial Narrow"/>
      <family val="2"/>
    </font>
    <font>
      <sz val="10"/>
      <color theme="1"/>
      <name val="Arial Narrow"/>
      <family val="2"/>
    </font>
    <font>
      <sz val="18"/>
      <color indexed="8"/>
      <name val="Arial"/>
      <family val="2"/>
    </font>
    <font>
      <sz val="14"/>
      <color indexed="8"/>
      <name val="Arial Narrow"/>
      <family val="2"/>
    </font>
    <font>
      <b/>
      <sz val="9"/>
      <color indexed="81"/>
      <name val="Tahoma"/>
      <charset val="1"/>
    </font>
    <font>
      <sz val="8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ndara"/>
      <family val="2"/>
    </font>
    <font>
      <b/>
      <sz val="11"/>
      <color indexed="8"/>
      <name val="Candara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ndara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color theme="0"/>
      <name val="Arial Narrow"/>
      <family val="2"/>
    </font>
    <font>
      <b/>
      <sz val="16"/>
      <color theme="3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2"/>
      <color indexed="8"/>
      <name val="Arial"/>
      <family val="2"/>
    </font>
    <font>
      <sz val="12"/>
      <color indexed="8"/>
      <name val="MS Sans Serif"/>
      <family val="2"/>
    </font>
    <font>
      <b/>
      <sz val="12"/>
      <color theme="4" tint="-0.249977111117893"/>
      <name val="Arial Narrow"/>
      <family val="2"/>
    </font>
    <font>
      <b/>
      <sz val="18"/>
      <color theme="3"/>
      <name val="Calibri"/>
      <family val="2"/>
      <scheme val="minor"/>
    </font>
    <font>
      <b/>
      <sz val="18"/>
      <color indexed="56"/>
      <name val="Calibri"/>
      <family val="2"/>
    </font>
    <font>
      <sz val="12"/>
      <color indexed="8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C7D5E8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rgb="FFFF5050"/>
        <bgColor theme="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rgb="FF3F3151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medium">
        <color rgb="FF3F3151"/>
      </top>
      <bottom/>
      <diagonal/>
    </border>
    <border>
      <left/>
      <right/>
      <top/>
      <bottom style="medium">
        <color rgb="FF3F3151"/>
      </bottom>
      <diagonal/>
    </border>
    <border>
      <left/>
      <right/>
      <top style="thin">
        <color indexed="64"/>
      </top>
      <bottom/>
      <diagonal/>
    </border>
  </borders>
  <cellStyleXfs count="40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74" fontId="14" fillId="0" borderId="0">
      <protection locked="0"/>
    </xf>
    <xf numFmtId="176" fontId="14" fillId="0" borderId="0">
      <protection locked="0"/>
    </xf>
    <xf numFmtId="0" fontId="14" fillId="0" borderId="0">
      <protection locked="0"/>
    </xf>
    <xf numFmtId="0" fontId="15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0" borderId="0" applyNumberFormat="0" applyBorder="0" applyAlignment="0" applyProtection="0"/>
    <xf numFmtId="0" fontId="16" fillId="7" borderId="1" applyNumberFormat="0" applyAlignment="0" applyProtection="0"/>
    <xf numFmtId="0" fontId="8" fillId="0" borderId="0"/>
    <xf numFmtId="172" fontId="8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3" fillId="0" borderId="0"/>
    <xf numFmtId="0" fontId="39" fillId="0" borderId="0" applyProtection="0"/>
    <xf numFmtId="0" fontId="39" fillId="0" borderId="0" applyProtection="0"/>
    <xf numFmtId="0" fontId="39" fillId="0" borderId="0" applyProtection="0"/>
    <xf numFmtId="0" fontId="14" fillId="0" borderId="0">
      <protection locked="0"/>
    </xf>
    <xf numFmtId="177" fontId="14" fillId="0" borderId="0">
      <protection locked="0"/>
    </xf>
    <xf numFmtId="177" fontId="14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9" fillId="3" borderId="0" applyNumberFormat="0" applyBorder="0" applyAlignment="0" applyProtection="0"/>
    <xf numFmtId="166" fontId="4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180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81" fontId="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5" fontId="14" fillId="0" borderId="0">
      <protection locked="0"/>
    </xf>
    <xf numFmtId="0" fontId="20" fillId="21" borderId="0" applyNumberFormat="0" applyBorder="0" applyAlignment="0" applyProtection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17" fillId="0" borderId="0"/>
    <xf numFmtId="0" fontId="8" fillId="0" borderId="0"/>
    <xf numFmtId="0" fontId="4" fillId="0" borderId="0"/>
    <xf numFmtId="0" fontId="34" fillId="0" borderId="0"/>
    <xf numFmtId="0" fontId="4" fillId="0" borderId="0"/>
    <xf numFmtId="0" fontId="8" fillId="0" borderId="0"/>
    <xf numFmtId="0" fontId="42" fillId="0" borderId="0"/>
    <xf numFmtId="0" fontId="8" fillId="0" borderId="0"/>
    <xf numFmtId="0" fontId="42" fillId="0" borderId="0"/>
    <xf numFmtId="0" fontId="42" fillId="0" borderId="0"/>
    <xf numFmtId="0" fontId="42" fillId="0" borderId="0"/>
    <xf numFmtId="0" fontId="8" fillId="0" borderId="0"/>
    <xf numFmtId="0" fontId="42" fillId="0" borderId="0"/>
    <xf numFmtId="0" fontId="8" fillId="0" borderId="0"/>
    <xf numFmtId="0" fontId="43" fillId="0" borderId="0"/>
    <xf numFmtId="0" fontId="42" fillId="0" borderId="0"/>
    <xf numFmtId="0" fontId="43" fillId="0" borderId="0"/>
    <xf numFmtId="0" fontId="8" fillId="0" borderId="0"/>
    <xf numFmtId="0" fontId="42" fillId="0" borderId="0"/>
    <xf numFmtId="0" fontId="42" fillId="0" borderId="0"/>
    <xf numFmtId="0" fontId="8" fillId="0" borderId="0"/>
    <xf numFmtId="0" fontId="42" fillId="0" borderId="0"/>
    <xf numFmtId="0" fontId="42" fillId="0" borderId="0"/>
    <xf numFmtId="0" fontId="42" fillId="0" borderId="0"/>
    <xf numFmtId="0" fontId="8" fillId="22" borderId="5" applyNumberFormat="0" applyFont="0" applyAlignment="0" applyProtection="0"/>
    <xf numFmtId="9" fontId="4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173" fontId="14" fillId="0" borderId="0">
      <protection locked="0"/>
    </xf>
    <xf numFmtId="39" fontId="21" fillId="0" borderId="6" applyFill="0">
      <alignment horizontal="left"/>
    </xf>
    <xf numFmtId="0" fontId="22" fillId="7" borderId="7" applyNumberFormat="0" applyAlignment="0" applyProtection="0"/>
    <xf numFmtId="0" fontId="8" fillId="0" borderId="0" applyNumberFormat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9" fillId="0" borderId="0" applyProtection="0"/>
    <xf numFmtId="178" fontId="29" fillId="0" borderId="0" applyProtection="0"/>
    <xf numFmtId="0" fontId="30" fillId="0" borderId="0" applyProtection="0"/>
    <xf numFmtId="0" fontId="31" fillId="0" borderId="0" applyProtection="0"/>
    <xf numFmtId="0" fontId="29" fillId="0" borderId="11" applyProtection="0"/>
    <xf numFmtId="0" fontId="29" fillId="0" borderId="0"/>
    <xf numFmtId="10" fontId="29" fillId="0" borderId="0" applyProtection="0"/>
    <xf numFmtId="0" fontId="29" fillId="0" borderId="0"/>
    <xf numFmtId="2" fontId="29" fillId="0" borderId="0" applyProtection="0"/>
    <xf numFmtId="4" fontId="29" fillId="0" borderId="0" applyProtection="0"/>
    <xf numFmtId="41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4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0" borderId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41" fontId="42" fillId="0" borderId="0" applyFont="0" applyFill="0" applyBorder="0" applyAlignment="0" applyProtection="0"/>
  </cellStyleXfs>
  <cellXfs count="249">
    <xf numFmtId="0" fontId="0" fillId="0" borderId="0" xfId="0"/>
    <xf numFmtId="0" fontId="4" fillId="0" borderId="0" xfId="106"/>
    <xf numFmtId="0" fontId="2" fillId="0" borderId="0" xfId="106" applyFont="1" applyAlignment="1">
      <alignment horizontal="center" vertical="center"/>
    </xf>
    <xf numFmtId="0" fontId="2" fillId="0" borderId="0" xfId="106" applyNumberFormat="1" applyFont="1" applyFill="1" applyBorder="1" applyAlignment="1" applyProtection="1"/>
    <xf numFmtId="3" fontId="2" fillId="0" borderId="0" xfId="106" applyNumberFormat="1" applyFont="1" applyFill="1" applyBorder="1" applyAlignment="1" applyProtection="1"/>
    <xf numFmtId="3" fontId="2" fillId="0" borderId="0" xfId="106" applyNumberFormat="1" applyFont="1" applyAlignment="1">
      <alignment horizontal="right" vertical="center"/>
    </xf>
    <xf numFmtId="0" fontId="1" fillId="23" borderId="0" xfId="106" applyFont="1" applyFill="1" applyBorder="1" applyAlignment="1">
      <alignment horizontal="left" vertical="center"/>
    </xf>
    <xf numFmtId="3" fontId="1" fillId="23" borderId="0" xfId="106" applyNumberFormat="1" applyFont="1" applyFill="1" applyBorder="1" applyAlignment="1">
      <alignment horizontal="right" vertical="center"/>
    </xf>
    <xf numFmtId="0" fontId="2" fillId="23" borderId="0" xfId="106" applyFont="1" applyFill="1" applyAlignment="1">
      <alignment horizontal="left" vertical="center"/>
    </xf>
    <xf numFmtId="3" fontId="2" fillId="23" borderId="0" xfId="106" applyNumberFormat="1" applyFont="1" applyFill="1" applyAlignment="1">
      <alignment horizontal="right" vertical="center"/>
    </xf>
    <xf numFmtId="164" fontId="2" fillId="0" borderId="0" xfId="106" applyNumberFormat="1" applyFont="1" applyFill="1" applyBorder="1" applyAlignment="1" applyProtection="1"/>
    <xf numFmtId="164" fontId="2" fillId="0" borderId="12" xfId="53" applyFont="1" applyFill="1" applyBorder="1" applyAlignment="1" applyProtection="1"/>
    <xf numFmtId="0" fontId="1" fillId="0" borderId="0" xfId="106" applyNumberFormat="1" applyFont="1" applyFill="1" applyBorder="1" applyAlignment="1" applyProtection="1"/>
    <xf numFmtId="3" fontId="1" fillId="0" borderId="0" xfId="106" applyNumberFormat="1" applyFont="1" applyFill="1" applyBorder="1" applyAlignment="1" applyProtection="1"/>
    <xf numFmtId="0" fontId="0" fillId="0" borderId="0" xfId="0" applyAlignment="1">
      <alignment horizontal="right"/>
    </xf>
    <xf numFmtId="9" fontId="42" fillId="0" borderId="0" xfId="142" applyFont="1"/>
    <xf numFmtId="169" fontId="42" fillId="0" borderId="0" xfId="142" applyNumberFormat="1" applyFont="1"/>
    <xf numFmtId="3" fontId="4" fillId="0" borderId="0" xfId="106" applyNumberFormat="1" applyAlignment="1">
      <alignment horizontal="left"/>
    </xf>
    <xf numFmtId="0" fontId="0" fillId="0" borderId="0" xfId="0"/>
    <xf numFmtId="0" fontId="1" fillId="23" borderId="0" xfId="0" applyFont="1" applyFill="1" applyBorder="1" applyAlignment="1">
      <alignment horizontal="left" vertical="center"/>
    </xf>
    <xf numFmtId="3" fontId="1" fillId="23" borderId="0" xfId="0" applyNumberFormat="1" applyFont="1" applyFill="1" applyBorder="1" applyAlignment="1">
      <alignment horizontal="right" vertical="center"/>
    </xf>
    <xf numFmtId="9" fontId="2" fillId="0" borderId="0" xfId="142" applyFon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168" fontId="2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/>
    <xf numFmtId="3" fontId="1" fillId="0" borderId="0" xfId="0" applyNumberFormat="1" applyFont="1" applyFill="1" applyBorder="1" applyAlignment="1" applyProtection="1"/>
    <xf numFmtId="166" fontId="45" fillId="0" borderId="0" xfId="52" applyFont="1" applyFill="1" applyBorder="1" applyAlignment="1" applyProtection="1"/>
    <xf numFmtId="166" fontId="45" fillId="0" borderId="0" xfId="0" applyNumberFormat="1" applyFont="1" applyFill="1" applyBorder="1" applyAlignment="1" applyProtection="1">
      <alignment wrapText="1"/>
    </xf>
    <xf numFmtId="166" fontId="45" fillId="0" borderId="0" xfId="0" applyNumberFormat="1" applyFont="1" applyFill="1" applyBorder="1" applyAlignment="1" applyProtection="1"/>
    <xf numFmtId="0" fontId="0" fillId="0" borderId="0" xfId="0"/>
    <xf numFmtId="170" fontId="1" fillId="23" borderId="0" xfId="106" applyNumberFormat="1" applyFont="1" applyFill="1" applyBorder="1" applyAlignment="1">
      <alignment horizontal="right" vertical="center"/>
    </xf>
    <xf numFmtId="168" fontId="0" fillId="0" borderId="0" xfId="0" applyNumberFormat="1"/>
    <xf numFmtId="179" fontId="33" fillId="23" borderId="0" xfId="52" applyNumberFormat="1" applyFont="1" applyFill="1" applyBorder="1"/>
    <xf numFmtId="4" fontId="33" fillId="23" borderId="0" xfId="52" applyNumberFormat="1" applyFont="1" applyFill="1" applyBorder="1"/>
    <xf numFmtId="0" fontId="0" fillId="0" borderId="0" xfId="0"/>
    <xf numFmtId="0" fontId="37" fillId="0" borderId="0" xfId="0" applyNumberFormat="1" applyFont="1" applyFill="1" applyBorder="1" applyAlignment="1" applyProtection="1"/>
    <xf numFmtId="0" fontId="46" fillId="26" borderId="0" xfId="0" applyFont="1" applyFill="1" applyBorder="1" applyAlignment="1">
      <alignment horizontal="left" vertical="center" wrapText="1" readingOrder="1"/>
    </xf>
    <xf numFmtId="168" fontId="32" fillId="29" borderId="0" xfId="52" applyNumberFormat="1" applyFont="1" applyFill="1" applyBorder="1" applyAlignment="1"/>
    <xf numFmtId="182" fontId="32" fillId="25" borderId="0" xfId="52" applyNumberFormat="1" applyFont="1" applyFill="1" applyBorder="1" applyAlignment="1"/>
    <xf numFmtId="0" fontId="0" fillId="0" borderId="0" xfId="0" applyBorder="1"/>
    <xf numFmtId="168" fontId="32" fillId="30" borderId="0" xfId="52" applyNumberFormat="1" applyFont="1" applyFill="1" applyBorder="1" applyAlignment="1"/>
    <xf numFmtId="169" fontId="0" fillId="0" borderId="0" xfId="0" applyNumberFormat="1" applyBorder="1"/>
    <xf numFmtId="0" fontId="47" fillId="0" borderId="0" xfId="0" applyFont="1"/>
    <xf numFmtId="0" fontId="0" fillId="0" borderId="0" xfId="0" applyAlignment="1">
      <alignment horizontal="center" vertical="center"/>
    </xf>
    <xf numFmtId="0" fontId="48" fillId="0" borderId="0" xfId="0" applyFont="1"/>
    <xf numFmtId="0" fontId="49" fillId="0" borderId="0" xfId="0" applyNumberFormat="1" applyFont="1" applyFill="1" applyBorder="1" applyAlignment="1" applyProtection="1"/>
    <xf numFmtId="0" fontId="1" fillId="24" borderId="13" xfId="106" applyNumberFormat="1" applyFont="1" applyFill="1" applyBorder="1" applyAlignment="1" applyProtection="1">
      <alignment horizontal="center"/>
    </xf>
    <xf numFmtId="3" fontId="1" fillId="24" borderId="13" xfId="106" applyNumberFormat="1" applyFont="1" applyFill="1" applyBorder="1" applyAlignment="1" applyProtection="1">
      <alignment horizontal="center"/>
    </xf>
    <xf numFmtId="0" fontId="2" fillId="0" borderId="13" xfId="106" applyNumberFormat="1" applyFont="1" applyFill="1" applyBorder="1" applyAlignment="1" applyProtection="1">
      <alignment vertical="center"/>
    </xf>
    <xf numFmtId="168" fontId="2" fillId="0" borderId="13" xfId="59" applyNumberFormat="1" applyFont="1" applyFill="1" applyBorder="1" applyAlignment="1" applyProtection="1"/>
    <xf numFmtId="0" fontId="2" fillId="0" borderId="13" xfId="106" applyNumberFormat="1" applyFont="1" applyFill="1" applyBorder="1" applyAlignment="1" applyProtection="1">
      <alignment wrapText="1"/>
    </xf>
    <xf numFmtId="0" fontId="2" fillId="0" borderId="13" xfId="106" applyNumberFormat="1" applyFont="1" applyFill="1" applyBorder="1" applyAlignment="1" applyProtection="1"/>
    <xf numFmtId="0" fontId="1" fillId="24" borderId="13" xfId="106" applyNumberFormat="1" applyFont="1" applyFill="1" applyBorder="1" applyAlignment="1" applyProtection="1"/>
    <xf numFmtId="3" fontId="1" fillId="24" borderId="13" xfId="106" applyNumberFormat="1" applyFont="1" applyFill="1" applyBorder="1" applyAlignment="1" applyProtection="1"/>
    <xf numFmtId="0" fontId="1" fillId="24" borderId="13" xfId="106" applyNumberFormat="1" applyFont="1" applyFill="1" applyBorder="1" applyAlignment="1" applyProtection="1">
      <alignment horizontal="center" vertical="center"/>
    </xf>
    <xf numFmtId="3" fontId="1" fillId="24" borderId="13" xfId="106" applyNumberFormat="1" applyFont="1" applyFill="1" applyBorder="1" applyAlignment="1" applyProtection="1">
      <alignment horizontal="center" wrapText="1"/>
    </xf>
    <xf numFmtId="164" fontId="2" fillId="0" borderId="13" xfId="53" applyFont="1" applyFill="1" applyBorder="1" applyAlignment="1" applyProtection="1"/>
    <xf numFmtId="164" fontId="2" fillId="0" borderId="13" xfId="53" applyFont="1" applyFill="1" applyBorder="1" applyAlignment="1">
      <alignment horizontal="right" vertical="center"/>
    </xf>
    <xf numFmtId="0" fontId="1" fillId="24" borderId="13" xfId="0" applyNumberFormat="1" applyFont="1" applyFill="1" applyBorder="1" applyAlignment="1" applyProtection="1">
      <alignment horizontal="center" wrapText="1"/>
    </xf>
    <xf numFmtId="3" fontId="1" fillId="24" borderId="13" xfId="0" applyNumberFormat="1" applyFont="1" applyFill="1" applyBorder="1" applyAlignment="1" applyProtection="1">
      <alignment horizontal="center" wrapText="1"/>
    </xf>
    <xf numFmtId="0" fontId="2" fillId="0" borderId="13" xfId="0" applyNumberFormat="1" applyFont="1" applyFill="1" applyBorder="1" applyAlignment="1" applyProtection="1">
      <alignment horizontal="justify" vertical="top" wrapText="1"/>
    </xf>
    <xf numFmtId="168" fontId="2" fillId="0" borderId="13" xfId="52" applyNumberFormat="1" applyFont="1" applyFill="1" applyBorder="1" applyAlignment="1" applyProtection="1">
      <alignment vertical="center"/>
    </xf>
    <xf numFmtId="0" fontId="2" fillId="0" borderId="13" xfId="0" applyNumberFormat="1" applyFont="1" applyFill="1" applyBorder="1" applyAlignment="1" applyProtection="1">
      <alignment wrapText="1"/>
    </xf>
    <xf numFmtId="0" fontId="2" fillId="0" borderId="13" xfId="0" applyNumberFormat="1" applyFont="1" applyFill="1" applyBorder="1" applyAlignment="1" applyProtection="1"/>
    <xf numFmtId="168" fontId="2" fillId="0" borderId="13" xfId="52" applyNumberFormat="1" applyFont="1" applyFill="1" applyBorder="1" applyAlignment="1" applyProtection="1"/>
    <xf numFmtId="0" fontId="1" fillId="24" borderId="13" xfId="0" applyNumberFormat="1" applyFont="1" applyFill="1" applyBorder="1" applyAlignment="1" applyProtection="1"/>
    <xf numFmtId="3" fontId="1" fillId="24" borderId="13" xfId="0" applyNumberFormat="1" applyFont="1" applyFill="1" applyBorder="1" applyAlignment="1" applyProtection="1"/>
    <xf numFmtId="0" fontId="1" fillId="24" borderId="13" xfId="0" applyNumberFormat="1" applyFont="1" applyFill="1" applyBorder="1" applyAlignment="1" applyProtection="1">
      <alignment horizontal="center" vertical="center"/>
    </xf>
    <xf numFmtId="3" fontId="1" fillId="24" borderId="13" xfId="0" applyNumberFormat="1" applyFont="1" applyFill="1" applyBorder="1" applyAlignment="1" applyProtection="1">
      <alignment horizontal="center" vertical="center" wrapText="1"/>
    </xf>
    <xf numFmtId="0" fontId="40" fillId="0" borderId="0" xfId="106" applyNumberFormat="1" applyFont="1" applyFill="1" applyBorder="1" applyAlignment="1" applyProtection="1"/>
    <xf numFmtId="10" fontId="41" fillId="33" borderId="0" xfId="106" applyNumberFormat="1" applyFont="1" applyFill="1" applyBorder="1" applyAlignment="1">
      <alignment horizontal="right" vertical="center"/>
    </xf>
    <xf numFmtId="0" fontId="52" fillId="0" borderId="0" xfId="106" applyNumberFormat="1" applyFont="1" applyFill="1" applyBorder="1" applyAlignment="1" applyProtection="1"/>
    <xf numFmtId="0" fontId="40" fillId="25" borderId="0" xfId="106" applyNumberFormat="1" applyFont="1" applyFill="1" applyBorder="1" applyAlignment="1" applyProtection="1"/>
    <xf numFmtId="168" fontId="32" fillId="0" borderId="0" xfId="52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4" fillId="0" borderId="0" xfId="0" applyFont="1"/>
    <xf numFmtId="184" fontId="53" fillId="0" borderId="0" xfId="190" applyNumberFormat="1" applyFont="1" applyFill="1" applyBorder="1" applyAlignment="1" applyProtection="1"/>
    <xf numFmtId="166" fontId="53" fillId="0" borderId="0" xfId="0" applyNumberFormat="1" applyFont="1" applyFill="1" applyBorder="1" applyAlignment="1" applyProtection="1"/>
    <xf numFmtId="3" fontId="32" fillId="0" borderId="0" xfId="0" applyNumberFormat="1" applyFont="1" applyFill="1" applyBorder="1" applyAlignment="1">
      <alignment horizontal="right" vertical="center"/>
    </xf>
    <xf numFmtId="0" fontId="41" fillId="0" borderId="0" xfId="106" applyNumberFormat="1" applyFont="1" applyFill="1" applyBorder="1" applyAlignment="1" applyProtection="1"/>
    <xf numFmtId="0" fontId="56" fillId="0" borderId="0" xfId="106" applyNumberFormat="1" applyFont="1" applyFill="1" applyBorder="1" applyAlignment="1" applyProtection="1"/>
    <xf numFmtId="10" fontId="57" fillId="29" borderId="0" xfId="106" applyNumberFormat="1" applyFont="1" applyFill="1" applyBorder="1" applyAlignment="1">
      <alignment horizontal="right" vertical="center"/>
    </xf>
    <xf numFmtId="0" fontId="40" fillId="35" borderId="0" xfId="106" applyNumberFormat="1" applyFont="1" applyFill="1" applyBorder="1" applyAlignment="1" applyProtection="1"/>
    <xf numFmtId="0" fontId="55" fillId="25" borderId="0" xfId="106" applyNumberFormat="1" applyFont="1" applyFill="1" applyBorder="1" applyAlignment="1" applyProtection="1"/>
    <xf numFmtId="0" fontId="56" fillId="25" borderId="0" xfId="106" applyNumberFormat="1" applyFont="1" applyFill="1" applyBorder="1" applyAlignment="1" applyProtection="1"/>
    <xf numFmtId="0" fontId="55" fillId="25" borderId="0" xfId="106" applyNumberFormat="1" applyFont="1" applyFill="1" applyBorder="1" applyAlignment="1" applyProtection="1">
      <alignment horizontal="left"/>
    </xf>
    <xf numFmtId="0" fontId="58" fillId="25" borderId="0" xfId="106" applyNumberFormat="1" applyFont="1" applyFill="1" applyBorder="1" applyAlignment="1" applyProtection="1"/>
    <xf numFmtId="0" fontId="58" fillId="25" borderId="0" xfId="106" applyNumberFormat="1" applyFont="1" applyFill="1" applyBorder="1" applyAlignment="1" applyProtection="1">
      <alignment horizontal="left"/>
    </xf>
    <xf numFmtId="183" fontId="55" fillId="25" borderId="0" xfId="106" applyNumberFormat="1" applyFont="1" applyFill="1" applyBorder="1" applyAlignment="1" applyProtection="1"/>
    <xf numFmtId="183" fontId="58" fillId="25" borderId="0" xfId="106" applyNumberFormat="1" applyFont="1" applyFill="1" applyBorder="1" applyAlignment="1" applyProtection="1"/>
    <xf numFmtId="0" fontId="59" fillId="25" borderId="0" xfId="106" applyNumberFormat="1" applyFont="1" applyFill="1" applyBorder="1" applyAlignment="1" applyProtection="1"/>
    <xf numFmtId="10" fontId="55" fillId="29" borderId="0" xfId="106" applyNumberFormat="1" applyFont="1" applyFill="1" applyBorder="1" applyAlignment="1">
      <alignment horizontal="right" vertical="center"/>
    </xf>
    <xf numFmtId="168" fontId="37" fillId="25" borderId="0" xfId="52" applyNumberFormat="1" applyFont="1" applyFill="1" applyBorder="1" applyAlignment="1"/>
    <xf numFmtId="0" fontId="32" fillId="0" borderId="0" xfId="0" applyNumberFormat="1" applyFont="1" applyFill="1" applyBorder="1" applyAlignment="1" applyProtection="1"/>
    <xf numFmtId="0" fontId="55" fillId="25" borderId="0" xfId="106" applyNumberFormat="1" applyFont="1" applyFill="1" applyBorder="1" applyAlignment="1" applyProtection="1">
      <alignment horizontal="left"/>
    </xf>
    <xf numFmtId="0" fontId="60" fillId="0" borderId="0" xfId="0" applyFont="1"/>
    <xf numFmtId="0" fontId="61" fillId="25" borderId="0" xfId="106" applyNumberFormat="1" applyFont="1" applyFill="1" applyBorder="1" applyAlignment="1" applyProtection="1"/>
    <xf numFmtId="0" fontId="33" fillId="0" borderId="0" xfId="106" applyNumberFormat="1" applyFont="1" applyFill="1" applyBorder="1" applyAlignment="1" applyProtection="1"/>
    <xf numFmtId="0" fontId="61" fillId="25" borderId="0" xfId="106" applyNumberFormat="1" applyFont="1" applyFill="1" applyBorder="1" applyAlignment="1" applyProtection="1">
      <alignment horizontal="left"/>
    </xf>
    <xf numFmtId="0" fontId="62" fillId="0" borderId="0" xfId="106" applyNumberFormat="1" applyFont="1" applyFill="1" applyBorder="1" applyAlignment="1" applyProtection="1"/>
    <xf numFmtId="0" fontId="0" fillId="25" borderId="0" xfId="0" applyFill="1"/>
    <xf numFmtId="0" fontId="61" fillId="0" borderId="0" xfId="106" applyNumberFormat="1" applyFont="1" applyFill="1" applyBorder="1" applyAlignment="1" applyProtection="1"/>
    <xf numFmtId="0" fontId="59" fillId="0" borderId="0" xfId="106" applyNumberFormat="1" applyFont="1" applyFill="1" applyBorder="1" applyAlignment="1" applyProtection="1"/>
    <xf numFmtId="183" fontId="61" fillId="0" borderId="13" xfId="106" applyNumberFormat="1" applyFont="1" applyFill="1" applyBorder="1" applyAlignment="1">
      <alignment vertical="center"/>
    </xf>
    <xf numFmtId="183" fontId="61" fillId="0" borderId="13" xfId="106" applyNumberFormat="1" applyFont="1" applyFill="1" applyBorder="1" applyAlignment="1">
      <alignment horizontal="right" vertical="center"/>
    </xf>
    <xf numFmtId="183" fontId="55" fillId="0" borderId="13" xfId="106" applyNumberFormat="1" applyFont="1" applyFill="1" applyBorder="1" applyAlignment="1">
      <alignment horizontal="center"/>
    </xf>
    <xf numFmtId="183" fontId="61" fillId="0" borderId="13" xfId="0" applyNumberFormat="1" applyFont="1" applyFill="1" applyBorder="1" applyAlignment="1">
      <alignment vertical="center" wrapText="1"/>
    </xf>
    <xf numFmtId="0" fontId="65" fillId="0" borderId="13" xfId="0" applyNumberFormat="1" applyFont="1" applyFill="1" applyBorder="1" applyAlignment="1">
      <alignment horizontal="left" vertical="center" wrapText="1" readingOrder="1"/>
    </xf>
    <xf numFmtId="183" fontId="37" fillId="0" borderId="13" xfId="106" applyNumberFormat="1" applyFont="1" applyBorder="1" applyAlignment="1">
      <alignment horizontal="center"/>
    </xf>
    <xf numFmtId="183" fontId="37" fillId="0" borderId="13" xfId="106" applyNumberFormat="1" applyFont="1" applyFill="1" applyBorder="1" applyAlignment="1">
      <alignment horizontal="center"/>
    </xf>
    <xf numFmtId="0" fontId="61" fillId="0" borderId="13" xfId="0" applyNumberFormat="1" applyFont="1" applyFill="1" applyBorder="1" applyAlignment="1">
      <alignment vertical="center" wrapText="1" readingOrder="1"/>
    </xf>
    <xf numFmtId="183" fontId="61" fillId="0" borderId="13" xfId="0" applyNumberFormat="1" applyFont="1" applyFill="1" applyBorder="1" applyAlignment="1">
      <alignment vertical="center"/>
    </xf>
    <xf numFmtId="0" fontId="61" fillId="0" borderId="13" xfId="106" applyFont="1" applyFill="1" applyBorder="1" applyAlignment="1">
      <alignment vertical="center" wrapText="1"/>
    </xf>
    <xf numFmtId="0" fontId="55" fillId="0" borderId="13" xfId="106" applyFont="1" applyFill="1" applyBorder="1" applyAlignment="1">
      <alignment horizontal="left" vertical="center" wrapText="1"/>
    </xf>
    <xf numFmtId="10" fontId="41" fillId="0" borderId="0" xfId="106" applyNumberFormat="1" applyFont="1" applyFill="1" applyBorder="1" applyAlignment="1">
      <alignment horizontal="right" vertical="center"/>
    </xf>
    <xf numFmtId="0" fontId="66" fillId="0" borderId="13" xfId="0" applyNumberFormat="1" applyFont="1" applyFill="1" applyBorder="1" applyAlignment="1">
      <alignment horizontal="left" vertical="center" wrapText="1" readingOrder="1"/>
    </xf>
    <xf numFmtId="0" fontId="69" fillId="0" borderId="13" xfId="0" applyFont="1" applyFill="1" applyBorder="1" applyAlignment="1">
      <alignment horizontal="left" vertical="center" wrapText="1"/>
    </xf>
    <xf numFmtId="0" fontId="67" fillId="37" borderId="13" xfId="0" applyFont="1" applyFill="1" applyBorder="1" applyAlignment="1">
      <alignment horizontal="left" vertical="center" wrapText="1"/>
    </xf>
    <xf numFmtId="0" fontId="66" fillId="38" borderId="13" xfId="0" applyFont="1" applyFill="1" applyBorder="1" applyAlignment="1">
      <alignment horizontal="left" vertical="center" wrapText="1"/>
    </xf>
    <xf numFmtId="1" fontId="67" fillId="37" borderId="13" xfId="0" applyNumberFormat="1" applyFont="1" applyFill="1" applyBorder="1" applyAlignment="1">
      <alignment horizontal="left" vertical="center" wrapText="1"/>
    </xf>
    <xf numFmtId="1" fontId="68" fillId="36" borderId="13" xfId="0" applyNumberFormat="1" applyFont="1" applyFill="1" applyBorder="1" applyAlignment="1">
      <alignment horizontal="left" vertical="center" wrapText="1"/>
    </xf>
    <xf numFmtId="0" fontId="41" fillId="0" borderId="13" xfId="106" applyNumberFormat="1" applyFont="1" applyFill="1" applyBorder="1" applyAlignment="1" applyProtection="1"/>
    <xf numFmtId="0" fontId="70" fillId="0" borderId="0" xfId="106" applyNumberFormat="1" applyFont="1" applyFill="1" applyBorder="1" applyAlignment="1" applyProtection="1"/>
    <xf numFmtId="10" fontId="71" fillId="0" borderId="0" xfId="106" applyNumberFormat="1" applyFont="1" applyFill="1" applyBorder="1" applyAlignment="1">
      <alignment horizontal="right" vertical="center"/>
    </xf>
    <xf numFmtId="0" fontId="63" fillId="39" borderId="14" xfId="106" applyFont="1" applyFill="1" applyBorder="1" applyAlignment="1">
      <alignment horizontal="center" vertical="center" wrapText="1"/>
    </xf>
    <xf numFmtId="0" fontId="63" fillId="40" borderId="14" xfId="106" applyFont="1" applyFill="1" applyBorder="1" applyAlignment="1">
      <alignment horizontal="center" vertical="center" wrapText="1"/>
    </xf>
    <xf numFmtId="10" fontId="55" fillId="0" borderId="13" xfId="106" applyNumberFormat="1" applyFont="1" applyFill="1" applyBorder="1" applyAlignment="1">
      <alignment horizontal="center"/>
    </xf>
    <xf numFmtId="10" fontId="37" fillId="0" borderId="13" xfId="106" applyNumberFormat="1" applyFont="1" applyFill="1" applyBorder="1" applyAlignment="1">
      <alignment horizontal="center"/>
    </xf>
    <xf numFmtId="41" fontId="0" fillId="0" borderId="0" xfId="403" applyFont="1"/>
    <xf numFmtId="0" fontId="0" fillId="0" borderId="0" xfId="0" applyFont="1"/>
    <xf numFmtId="0" fontId="75" fillId="0" borderId="0" xfId="0" applyFont="1" applyFill="1" applyAlignment="1">
      <alignment horizontal="center"/>
    </xf>
    <xf numFmtId="0" fontId="77" fillId="27" borderId="16" xfId="0" applyFont="1" applyFill="1" applyBorder="1" applyAlignment="1">
      <alignment horizontal="left" wrapText="1" readingOrder="1"/>
    </xf>
    <xf numFmtId="3" fontId="51" fillId="27" borderId="16" xfId="0" applyNumberFormat="1" applyFont="1" applyFill="1" applyBorder="1" applyAlignment="1">
      <alignment horizontal="right" vertical="center" wrapText="1" readingOrder="1"/>
    </xf>
    <xf numFmtId="0" fontId="78" fillId="28" borderId="17" xfId="0" applyFont="1" applyFill="1" applyBorder="1" applyAlignment="1">
      <alignment horizontal="left" vertical="center" wrapText="1" readingOrder="1"/>
    </xf>
    <xf numFmtId="3" fontId="78" fillId="28" borderId="17" xfId="0" applyNumberFormat="1" applyFont="1" applyFill="1" applyBorder="1" applyAlignment="1">
      <alignment horizontal="right" vertical="center" wrapText="1" readingOrder="1"/>
    </xf>
    <xf numFmtId="0" fontId="78" fillId="26" borderId="17" xfId="0" applyFont="1" applyFill="1" applyBorder="1" applyAlignment="1">
      <alignment horizontal="left" vertical="center" wrapText="1" readingOrder="1"/>
    </xf>
    <xf numFmtId="3" fontId="78" fillId="26" borderId="17" xfId="0" applyNumberFormat="1" applyFont="1" applyFill="1" applyBorder="1" applyAlignment="1">
      <alignment vertical="center" wrapText="1" readingOrder="1"/>
    </xf>
    <xf numFmtId="168" fontId="78" fillId="26" borderId="17" xfId="52" applyNumberFormat="1" applyFont="1" applyFill="1" applyBorder="1" applyAlignment="1">
      <alignment horizontal="center" vertical="center" wrapText="1" readingOrder="1"/>
    </xf>
    <xf numFmtId="0" fontId="78" fillId="26" borderId="0" xfId="0" applyFont="1" applyFill="1" applyBorder="1" applyAlignment="1">
      <alignment horizontal="left" vertical="center" wrapText="1" readingOrder="1"/>
    </xf>
    <xf numFmtId="0" fontId="75" fillId="0" borderId="0" xfId="0" applyFont="1" applyFill="1" applyBorder="1" applyAlignment="1">
      <alignment horizontal="center"/>
    </xf>
    <xf numFmtId="168" fontId="78" fillId="28" borderId="17" xfId="52" applyNumberFormat="1" applyFont="1" applyFill="1" applyBorder="1" applyAlignment="1">
      <alignment horizontal="center" vertical="center" wrapText="1" readingOrder="1"/>
    </xf>
    <xf numFmtId="0" fontId="80" fillId="0" borderId="0" xfId="0" applyFont="1"/>
    <xf numFmtId="0" fontId="81" fillId="0" borderId="0" xfId="0" applyFont="1" applyFill="1" applyAlignment="1">
      <alignment horizontal="center"/>
    </xf>
    <xf numFmtId="16" fontId="81" fillId="0" borderId="0" xfId="0" applyNumberFormat="1" applyFont="1" applyFill="1" applyAlignment="1">
      <alignment horizontal="center"/>
    </xf>
    <xf numFmtId="0" fontId="80" fillId="0" borderId="0" xfId="0" applyFont="1" applyAlignment="1">
      <alignment horizontal="center"/>
    </xf>
    <xf numFmtId="0" fontId="82" fillId="26" borderId="19" xfId="0" applyFont="1" applyFill="1" applyBorder="1" applyAlignment="1">
      <alignment horizontal="center" vertical="center" wrapText="1" readingOrder="1"/>
    </xf>
    <xf numFmtId="0" fontId="83" fillId="0" borderId="0" xfId="0" applyFont="1"/>
    <xf numFmtId="0" fontId="82" fillId="26" borderId="20" xfId="0" applyFont="1" applyFill="1" applyBorder="1" applyAlignment="1">
      <alignment horizontal="center" vertical="center" wrapText="1" readingOrder="1"/>
    </xf>
    <xf numFmtId="0" fontId="83" fillId="0" borderId="13" xfId="0" applyFont="1" applyBorder="1" applyAlignment="1">
      <alignment horizontal="center"/>
    </xf>
    <xf numFmtId="0" fontId="84" fillId="27" borderId="16" xfId="0" applyFont="1" applyFill="1" applyBorder="1" applyAlignment="1">
      <alignment horizontal="left" wrapText="1" readingOrder="1"/>
    </xf>
    <xf numFmtId="3" fontId="85" fillId="27" borderId="16" xfId="0" applyNumberFormat="1" applyFont="1" applyFill="1" applyBorder="1" applyAlignment="1">
      <alignment horizontal="right" vertical="center" wrapText="1" readingOrder="1"/>
    </xf>
    <xf numFmtId="169" fontId="85" fillId="27" borderId="16" xfId="0" applyNumberFormat="1" applyFont="1" applyFill="1" applyBorder="1" applyAlignment="1">
      <alignment horizontal="center" vertical="center" wrapText="1" readingOrder="1"/>
    </xf>
    <xf numFmtId="168" fontId="85" fillId="31" borderId="13" xfId="52" applyNumberFormat="1" applyFont="1" applyFill="1" applyBorder="1" applyAlignment="1">
      <alignment horizontal="center" vertical="center" wrapText="1" readingOrder="1"/>
    </xf>
    <xf numFmtId="0" fontId="86" fillId="28" borderId="17" xfId="0" applyFont="1" applyFill="1" applyBorder="1" applyAlignment="1">
      <alignment horizontal="left" vertical="center" wrapText="1" readingOrder="1"/>
    </xf>
    <xf numFmtId="3" fontId="86" fillId="28" borderId="17" xfId="0" applyNumberFormat="1" applyFont="1" applyFill="1" applyBorder="1" applyAlignment="1">
      <alignment horizontal="right" vertical="center" wrapText="1" readingOrder="1"/>
    </xf>
    <xf numFmtId="169" fontId="86" fillId="28" borderId="17" xfId="0" applyNumberFormat="1" applyFont="1" applyFill="1" applyBorder="1" applyAlignment="1">
      <alignment horizontal="center" vertical="center" wrapText="1" readingOrder="1"/>
    </xf>
    <xf numFmtId="169" fontId="86" fillId="32" borderId="17" xfId="0" applyNumberFormat="1" applyFont="1" applyFill="1" applyBorder="1" applyAlignment="1">
      <alignment horizontal="center" vertical="center" wrapText="1" readingOrder="1"/>
    </xf>
    <xf numFmtId="0" fontId="86" fillId="26" borderId="17" xfId="0" applyFont="1" applyFill="1" applyBorder="1" applyAlignment="1">
      <alignment horizontal="left" vertical="center" wrapText="1" readingOrder="1"/>
    </xf>
    <xf numFmtId="3" fontId="86" fillId="26" borderId="17" xfId="0" applyNumberFormat="1" applyFont="1" applyFill="1" applyBorder="1" applyAlignment="1">
      <alignment vertical="center" wrapText="1" readingOrder="1"/>
    </xf>
    <xf numFmtId="169" fontId="86" fillId="26" borderId="17" xfId="0" applyNumberFormat="1" applyFont="1" applyFill="1" applyBorder="1" applyAlignment="1">
      <alignment horizontal="center" vertical="center" wrapText="1" readingOrder="1"/>
    </xf>
    <xf numFmtId="168" fontId="86" fillId="26" borderId="13" xfId="52" applyNumberFormat="1" applyFont="1" applyFill="1" applyBorder="1" applyAlignment="1">
      <alignment horizontal="right" vertical="center" wrapText="1" readingOrder="1"/>
    </xf>
    <xf numFmtId="0" fontId="80" fillId="28" borderId="0" xfId="0" applyFont="1" applyFill="1"/>
    <xf numFmtId="169" fontId="86" fillId="41" borderId="17" xfId="0" applyNumberFormat="1" applyFont="1" applyFill="1" applyBorder="1" applyAlignment="1">
      <alignment horizontal="center" vertical="center" wrapText="1" readingOrder="1"/>
    </xf>
    <xf numFmtId="168" fontId="86" fillId="26" borderId="17" xfId="52" applyNumberFormat="1" applyFont="1" applyFill="1" applyBorder="1" applyAlignment="1">
      <alignment horizontal="center" vertical="center" wrapText="1" readingOrder="1"/>
    </xf>
    <xf numFmtId="168" fontId="86" fillId="26" borderId="13" xfId="52" applyNumberFormat="1" applyFont="1" applyFill="1" applyBorder="1" applyAlignment="1">
      <alignment horizontal="center" vertical="center" wrapText="1" readingOrder="1"/>
    </xf>
    <xf numFmtId="0" fontId="81" fillId="0" borderId="0" xfId="0" applyFont="1" applyFill="1" applyBorder="1" applyAlignment="1">
      <alignment horizontal="center"/>
    </xf>
    <xf numFmtId="0" fontId="80" fillId="0" borderId="15" xfId="0" applyFont="1" applyBorder="1" applyAlignment="1">
      <alignment horizontal="center"/>
    </xf>
    <xf numFmtId="9" fontId="83" fillId="0" borderId="0" xfId="142" applyFont="1"/>
    <xf numFmtId="3" fontId="80" fillId="0" borderId="0" xfId="0" applyNumberFormat="1" applyFont="1"/>
    <xf numFmtId="168" fontId="86" fillId="28" borderId="17" xfId="52" applyNumberFormat="1" applyFont="1" applyFill="1" applyBorder="1" applyAlignment="1">
      <alignment horizontal="center" vertical="center" wrapText="1" readingOrder="1"/>
    </xf>
    <xf numFmtId="168" fontId="86" fillId="28" borderId="13" xfId="52" applyNumberFormat="1" applyFont="1" applyFill="1" applyBorder="1" applyAlignment="1">
      <alignment horizontal="center" vertical="center" wrapText="1" readingOrder="1"/>
    </xf>
    <xf numFmtId="169" fontId="86" fillId="26" borderId="17" xfId="142" applyNumberFormat="1" applyFont="1" applyFill="1" applyBorder="1" applyAlignment="1">
      <alignment horizontal="center" vertical="center" wrapText="1" readingOrder="1"/>
    </xf>
    <xf numFmtId="168" fontId="86" fillId="26" borderId="18" xfId="52" applyNumberFormat="1" applyFont="1" applyFill="1" applyBorder="1" applyAlignment="1">
      <alignment horizontal="center" vertical="center" wrapText="1" readingOrder="1"/>
    </xf>
    <xf numFmtId="169" fontId="86" fillId="25" borderId="17" xfId="0" applyNumberFormat="1" applyFont="1" applyFill="1" applyBorder="1" applyAlignment="1">
      <alignment horizontal="center" vertical="center" wrapText="1" readingOrder="1"/>
    </xf>
    <xf numFmtId="169" fontId="45" fillId="0" borderId="0" xfId="142" applyNumberFormat="1" applyFont="1"/>
    <xf numFmtId="10" fontId="45" fillId="0" borderId="0" xfId="142" applyNumberFormat="1" applyFont="1"/>
    <xf numFmtId="0" fontId="87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168" fontId="2" fillId="0" borderId="0" xfId="52" applyNumberFormat="1" applyFont="1" applyFill="1" applyBorder="1" applyAlignment="1" applyProtection="1"/>
    <xf numFmtId="0" fontId="1" fillId="0" borderId="0" xfId="0" applyFont="1" applyFill="1" applyBorder="1" applyAlignment="1">
      <alignment horizontal="left" vertical="center" wrapText="1"/>
    </xf>
    <xf numFmtId="0" fontId="87" fillId="0" borderId="0" xfId="0" applyNumberFormat="1" applyFont="1" applyFill="1" applyBorder="1" applyAlignment="1" applyProtection="1">
      <alignment horizontal="center" vertical="center" wrapText="1"/>
    </xf>
    <xf numFmtId="0" fontId="87" fillId="0" borderId="0" xfId="0" applyNumberFormat="1" applyFont="1" applyFill="1" applyBorder="1" applyAlignment="1" applyProtection="1">
      <alignment horizontal="center" vertical="center"/>
    </xf>
    <xf numFmtId="0" fontId="87" fillId="0" borderId="0" xfId="106" applyNumberFormat="1" applyFont="1" applyFill="1" applyBorder="1" applyAlignment="1" applyProtection="1">
      <alignment horizontal="center" vertical="center" wrapText="1"/>
    </xf>
    <xf numFmtId="169" fontId="1" fillId="0" borderId="0" xfId="142" applyNumberFormat="1" applyFont="1" applyFill="1" applyBorder="1" applyAlignment="1" applyProtection="1">
      <alignment horizontal="center"/>
    </xf>
    <xf numFmtId="169" fontId="2" fillId="0" borderId="0" xfId="142" applyNumberFormat="1" applyFont="1" applyFill="1" applyBorder="1" applyAlignment="1" applyProtection="1">
      <alignment horizontal="center"/>
    </xf>
    <xf numFmtId="0" fontId="2" fillId="0" borderId="0" xfId="142" applyNumberFormat="1" applyFont="1" applyFill="1" applyBorder="1" applyAlignment="1" applyProtection="1">
      <alignment horizontal="center"/>
    </xf>
    <xf numFmtId="168" fontId="2" fillId="29" borderId="0" xfId="52" applyNumberFormat="1" applyFont="1" applyFill="1" applyBorder="1" applyAlignment="1"/>
    <xf numFmtId="182" fontId="2" fillId="29" borderId="0" xfId="52" applyNumberFormat="1" applyFont="1" applyFill="1" applyBorder="1" applyAlignment="1"/>
    <xf numFmtId="9" fontId="2" fillId="0" borderId="0" xfId="142" applyFont="1" applyFill="1" applyBorder="1" applyAlignment="1" applyProtection="1">
      <alignment horizontal="center"/>
    </xf>
    <xf numFmtId="10" fontId="2" fillId="0" borderId="0" xfId="142" applyNumberFormat="1" applyFont="1" applyFill="1" applyBorder="1" applyAlignment="1" applyProtection="1">
      <alignment horizontal="center"/>
    </xf>
    <xf numFmtId="0" fontId="87" fillId="0" borderId="0" xfId="106" applyNumberFormat="1" applyFont="1" applyFill="1" applyBorder="1" applyAlignment="1" applyProtection="1">
      <alignment horizontal="center"/>
    </xf>
    <xf numFmtId="0" fontId="2" fillId="0" borderId="0" xfId="106" applyFont="1" applyFill="1" applyBorder="1" applyAlignment="1">
      <alignment horizontal="left" vertical="center"/>
    </xf>
    <xf numFmtId="168" fontId="89" fillId="0" borderId="0" xfId="52" applyNumberFormat="1" applyFont="1" applyFill="1" applyBorder="1" applyAlignment="1" applyProtection="1"/>
    <xf numFmtId="0" fontId="1" fillId="0" borderId="0" xfId="106" applyFont="1" applyFill="1" applyBorder="1" applyAlignment="1">
      <alignment horizontal="left" vertical="center"/>
    </xf>
    <xf numFmtId="3" fontId="1" fillId="0" borderId="0" xfId="106" applyNumberFormat="1" applyFont="1" applyFill="1" applyBorder="1" applyAlignment="1">
      <alignment horizontal="right" vertical="center"/>
    </xf>
    <xf numFmtId="3" fontId="90" fillId="0" borderId="0" xfId="106" applyNumberFormat="1" applyFont="1" applyFill="1" applyBorder="1" applyAlignment="1">
      <alignment horizontal="right" vertical="center"/>
    </xf>
    <xf numFmtId="171" fontId="91" fillId="25" borderId="0" xfId="0" applyNumberFormat="1" applyFont="1" applyFill="1" applyAlignment="1">
      <alignment horizontal="right" vertical="center"/>
    </xf>
    <xf numFmtId="171" fontId="91" fillId="25" borderId="0" xfId="0" applyNumberFormat="1" applyFont="1" applyFill="1" applyBorder="1" applyAlignment="1">
      <alignment horizontal="right" vertical="center"/>
    </xf>
    <xf numFmtId="171" fontId="91" fillId="0" borderId="0" xfId="0" applyNumberFormat="1" applyFont="1" applyAlignment="1">
      <alignment horizontal="right" vertical="center"/>
    </xf>
    <xf numFmtId="0" fontId="87" fillId="0" borderId="0" xfId="106" applyNumberFormat="1" applyFont="1" applyFill="1" applyBorder="1" applyAlignment="1" applyProtection="1">
      <alignment horizontal="center" vertical="center"/>
    </xf>
    <xf numFmtId="0" fontId="92" fillId="0" borderId="0" xfId="106" applyFont="1"/>
    <xf numFmtId="3" fontId="2" fillId="25" borderId="0" xfId="0" applyNumberFormat="1" applyFont="1" applyFill="1" applyBorder="1" applyAlignment="1">
      <alignment horizontal="right" vertical="center"/>
    </xf>
    <xf numFmtId="10" fontId="93" fillId="0" borderId="0" xfId="142" applyNumberFormat="1" applyFont="1" applyFill="1" applyBorder="1" applyAlignment="1" applyProtection="1">
      <alignment horizontal="center"/>
    </xf>
    <xf numFmtId="182" fontId="2" fillId="0" borderId="0" xfId="52" applyNumberFormat="1" applyFont="1" applyBorder="1" applyAlignment="1"/>
    <xf numFmtId="0" fontId="87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0" fontId="2" fillId="0" borderId="0" xfId="0" applyFont="1"/>
    <xf numFmtId="168" fontId="2" fillId="0" borderId="13" xfId="62" applyNumberFormat="1" applyFont="1" applyFill="1" applyBorder="1" applyAlignment="1" applyProtection="1">
      <alignment vertical="center"/>
    </xf>
    <xf numFmtId="168" fontId="1" fillId="0" borderId="0" xfId="52" applyNumberFormat="1" applyFont="1" applyFill="1" applyBorder="1" applyAlignment="1" applyProtection="1"/>
    <xf numFmtId="168" fontId="89" fillId="25" borderId="13" xfId="62" applyNumberFormat="1" applyFont="1" applyFill="1" applyBorder="1" applyAlignment="1" applyProtection="1">
      <alignment vertical="center"/>
    </xf>
    <xf numFmtId="168" fontId="2" fillId="25" borderId="13" xfId="62" applyNumberFormat="1" applyFont="1" applyFill="1" applyBorder="1" applyAlignment="1" applyProtection="1">
      <alignment horizontal="right" vertical="center"/>
    </xf>
    <xf numFmtId="166" fontId="96" fillId="0" borderId="0" xfId="62" applyNumberFormat="1" applyFont="1" applyFill="1" applyBorder="1" applyAlignment="1" applyProtection="1">
      <alignment horizontal="right" vertical="center"/>
    </xf>
    <xf numFmtId="168" fontId="2" fillId="0" borderId="0" xfId="0" applyNumberFormat="1" applyFont="1" applyFill="1" applyBorder="1" applyAlignment="1" applyProtection="1"/>
    <xf numFmtId="182" fontId="2" fillId="25" borderId="0" xfId="52" applyNumberFormat="1" applyFont="1" applyFill="1" applyBorder="1" applyAlignment="1"/>
    <xf numFmtId="2" fontId="90" fillId="25" borderId="0" xfId="52" applyNumberFormat="1" applyFont="1" applyFill="1" applyBorder="1" applyAlignment="1" applyProtection="1"/>
    <xf numFmtId="3" fontId="97" fillId="0" borderId="0" xfId="0" applyNumberFormat="1" applyFont="1" applyFill="1" applyBorder="1" applyAlignment="1">
      <alignment horizontal="right" vertical="center"/>
    </xf>
    <xf numFmtId="168" fontId="97" fillId="0" borderId="0" xfId="52" applyNumberFormat="1" applyFont="1" applyFill="1" applyBorder="1" applyAlignment="1" applyProtection="1"/>
    <xf numFmtId="3" fontId="97" fillId="0" borderId="0" xfId="0" applyNumberFormat="1" applyFont="1" applyAlignment="1">
      <alignment horizontal="right" vertical="center"/>
    </xf>
    <xf numFmtId="0" fontId="2" fillId="25" borderId="0" xfId="106" applyFont="1" applyFill="1" applyBorder="1" applyAlignment="1">
      <alignment horizontal="left" vertical="center"/>
    </xf>
    <xf numFmtId="3" fontId="97" fillId="25" borderId="0" xfId="0" applyNumberFormat="1" applyFont="1" applyFill="1" applyBorder="1" applyAlignment="1">
      <alignment horizontal="right" vertical="center"/>
    </xf>
    <xf numFmtId="3" fontId="98" fillId="0" borderId="0" xfId="0" applyNumberFormat="1" applyFont="1" applyFill="1" applyBorder="1" applyAlignment="1">
      <alignment horizontal="right" vertical="center"/>
    </xf>
    <xf numFmtId="0" fontId="98" fillId="0" borderId="0" xfId="0" applyNumberFormat="1" applyFont="1" applyFill="1" applyBorder="1" applyAlignment="1" applyProtection="1">
      <alignment horizontal="center"/>
    </xf>
    <xf numFmtId="0" fontId="98" fillId="0" borderId="0" xfId="0" applyNumberFormat="1" applyFont="1" applyFill="1" applyBorder="1" applyAlignment="1" applyProtection="1">
      <alignment horizontal="center" wrapText="1"/>
    </xf>
    <xf numFmtId="169" fontId="1" fillId="25" borderId="0" xfId="142" applyNumberFormat="1" applyFont="1" applyFill="1" applyBorder="1" applyAlignment="1" applyProtection="1">
      <alignment horizontal="center"/>
    </xf>
    <xf numFmtId="3" fontId="97" fillId="0" borderId="0" xfId="0" applyNumberFormat="1" applyFont="1" applyFill="1" applyBorder="1" applyAlignment="1">
      <alignment horizontal="center" vertical="center"/>
    </xf>
    <xf numFmtId="0" fontId="74" fillId="34" borderId="0" xfId="0" applyFont="1" applyFill="1" applyAlignment="1">
      <alignment horizontal="center" vertical="center" wrapText="1"/>
    </xf>
    <xf numFmtId="0" fontId="75" fillId="0" borderId="0" xfId="0" applyFont="1" applyFill="1" applyAlignment="1">
      <alignment horizontal="center"/>
    </xf>
    <xf numFmtId="0" fontId="50" fillId="26" borderId="19" xfId="0" applyFont="1" applyFill="1" applyBorder="1" applyAlignment="1">
      <alignment horizontal="center" vertical="center" wrapText="1" readingOrder="1"/>
    </xf>
    <xf numFmtId="0" fontId="50" fillId="26" borderId="20" xfId="0" applyFont="1" applyFill="1" applyBorder="1" applyAlignment="1">
      <alignment horizontal="center" vertical="center" wrapText="1" readingOrder="1"/>
    </xf>
    <xf numFmtId="0" fontId="75" fillId="0" borderId="20" xfId="0" applyFont="1" applyFill="1" applyBorder="1" applyAlignment="1">
      <alignment horizontal="center"/>
    </xf>
    <xf numFmtId="0" fontId="0" fillId="0" borderId="0" xfId="0" applyFont="1" applyAlignment="1">
      <alignment horizontal="left" wrapText="1"/>
    </xf>
    <xf numFmtId="0" fontId="79" fillId="34" borderId="0" xfId="0" applyFont="1" applyFill="1" applyAlignment="1">
      <alignment horizontal="center" vertical="center" wrapText="1"/>
    </xf>
    <xf numFmtId="0" fontId="81" fillId="0" borderId="0" xfId="0" applyFont="1" applyFill="1" applyAlignment="1">
      <alignment horizontal="center"/>
    </xf>
    <xf numFmtId="0" fontId="81" fillId="0" borderId="20" xfId="0" applyFont="1" applyFill="1" applyBorder="1" applyAlignment="1">
      <alignment horizontal="center"/>
    </xf>
    <xf numFmtId="0" fontId="80" fillId="0" borderId="0" xfId="0" applyFont="1" applyAlignment="1">
      <alignment horizontal="center"/>
    </xf>
    <xf numFmtId="0" fontId="80" fillId="0" borderId="15" xfId="0" applyFont="1" applyBorder="1" applyAlignment="1">
      <alignment horizontal="center"/>
    </xf>
    <xf numFmtId="0" fontId="82" fillId="26" borderId="19" xfId="0" applyFont="1" applyFill="1" applyBorder="1" applyAlignment="1">
      <alignment horizontal="center" vertical="center" wrapText="1" readingOrder="1"/>
    </xf>
    <xf numFmtId="0" fontId="82" fillId="26" borderId="20" xfId="0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/>
    </xf>
    <xf numFmtId="0" fontId="88" fillId="25" borderId="0" xfId="0" applyFont="1" applyFill="1" applyAlignment="1">
      <alignment horizontal="center"/>
    </xf>
    <xf numFmtId="0" fontId="1" fillId="0" borderId="15" xfId="106" applyNumberFormat="1" applyFont="1" applyFill="1" applyBorder="1" applyAlignment="1" applyProtection="1">
      <alignment horizontal="center"/>
    </xf>
    <xf numFmtId="0" fontId="94" fillId="25" borderId="0" xfId="0" applyFont="1" applyFill="1" applyAlignment="1">
      <alignment horizontal="center"/>
    </xf>
    <xf numFmtId="0" fontId="95" fillId="23" borderId="0" xfId="0" applyFont="1" applyFill="1" applyAlignment="1">
      <alignment horizontal="center"/>
    </xf>
    <xf numFmtId="0" fontId="53" fillId="0" borderId="21" xfId="0" applyNumberFormat="1" applyFont="1" applyFill="1" applyBorder="1" applyAlignment="1" applyProtection="1"/>
    <xf numFmtId="0" fontId="44" fillId="25" borderId="0" xfId="0" applyFont="1" applyFill="1" applyAlignment="1">
      <alignment horizontal="center"/>
    </xf>
  </cellXfs>
  <cellStyles count="404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Comma 2" xfId="23" xr:uid="{00000000-0005-0000-0000-000016000000}"/>
    <cellStyle name="Comma 2 2" xfId="213" xr:uid="{00000000-0005-0000-0000-000017000000}"/>
    <cellStyle name="Comma 2 2 2" xfId="313" xr:uid="{00000000-0005-0000-0000-000018000000}"/>
    <cellStyle name="Comma 2 2 3" xfId="264" xr:uid="{00000000-0005-0000-0000-000019000000}"/>
    <cellStyle name="Comma 3" xfId="24" xr:uid="{00000000-0005-0000-0000-00001A000000}"/>
    <cellStyle name="Comma 3 2" xfId="214" xr:uid="{00000000-0005-0000-0000-00001B000000}"/>
    <cellStyle name="Comma 3 2 2" xfId="314" xr:uid="{00000000-0005-0000-0000-00001C000000}"/>
    <cellStyle name="Comma 3 2 3" xfId="265" xr:uid="{00000000-0005-0000-0000-00001D000000}"/>
    <cellStyle name="Comma0" xfId="25" xr:uid="{00000000-0005-0000-0000-00001E000000}"/>
    <cellStyle name="Currency0" xfId="26" xr:uid="{00000000-0005-0000-0000-00001F000000}"/>
    <cellStyle name="Date" xfId="27" xr:uid="{00000000-0005-0000-0000-000020000000}"/>
    <cellStyle name="Encabezado 4 2" xfId="28" xr:uid="{00000000-0005-0000-0000-000021000000}"/>
    <cellStyle name="Énfasis1 2" xfId="29" xr:uid="{00000000-0005-0000-0000-000022000000}"/>
    <cellStyle name="Énfasis2 2" xfId="30" xr:uid="{00000000-0005-0000-0000-000023000000}"/>
    <cellStyle name="Énfasis3 2" xfId="31" xr:uid="{00000000-0005-0000-0000-000024000000}"/>
    <cellStyle name="Énfasis4 2" xfId="32" xr:uid="{00000000-0005-0000-0000-000025000000}"/>
    <cellStyle name="Énfasis5 2" xfId="33" xr:uid="{00000000-0005-0000-0000-000026000000}"/>
    <cellStyle name="Énfasis6 2" xfId="34" xr:uid="{00000000-0005-0000-0000-000027000000}"/>
    <cellStyle name="Entrada 2" xfId="35" xr:uid="{00000000-0005-0000-0000-000028000000}"/>
    <cellStyle name="Estilo 1" xfId="36" xr:uid="{00000000-0005-0000-0000-000029000000}"/>
    <cellStyle name="Euro" xfId="37" xr:uid="{00000000-0005-0000-0000-00002A000000}"/>
    <cellStyle name="Euro 2" xfId="38" xr:uid="{00000000-0005-0000-0000-00002B000000}"/>
    <cellStyle name="Euro 2 2" xfId="39" xr:uid="{00000000-0005-0000-0000-00002C000000}"/>
    <cellStyle name="Euro_ANTEPROYECTO 2010 CONSOLIDADO VERIFICADO CON LILIANA LEDESMA" xfId="40" xr:uid="{00000000-0005-0000-0000-00002D000000}"/>
    <cellStyle name="Excel Built-in Normal" xfId="41" xr:uid="{00000000-0005-0000-0000-00002E000000}"/>
    <cellStyle name="F3" xfId="42" xr:uid="{00000000-0005-0000-0000-00002F000000}"/>
    <cellStyle name="F3 2" xfId="43" xr:uid="{00000000-0005-0000-0000-000030000000}"/>
    <cellStyle name="F3 2 2" xfId="44" xr:uid="{00000000-0005-0000-0000-000031000000}"/>
    <cellStyle name="Fecha" xfId="45" xr:uid="{00000000-0005-0000-0000-000032000000}"/>
    <cellStyle name="Fijo" xfId="46" xr:uid="{00000000-0005-0000-0000-000033000000}"/>
    <cellStyle name="Fixed" xfId="47" xr:uid="{00000000-0005-0000-0000-000034000000}"/>
    <cellStyle name="Heading 2" xfId="48" xr:uid="{00000000-0005-0000-0000-000035000000}"/>
    <cellStyle name="Heading1" xfId="49" xr:uid="{00000000-0005-0000-0000-000036000000}"/>
    <cellStyle name="Heading2" xfId="50" xr:uid="{00000000-0005-0000-0000-000037000000}"/>
    <cellStyle name="Incorrecto 2" xfId="51" xr:uid="{00000000-0005-0000-0000-000038000000}"/>
    <cellStyle name="Millares" xfId="52" builtinId="3"/>
    <cellStyle name="Millares [0]" xfId="403" builtinId="6"/>
    <cellStyle name="Millares [0] 2" xfId="53" xr:uid="{00000000-0005-0000-0000-00003B000000}"/>
    <cellStyle name="Millares [0] 2 2" xfId="54" xr:uid="{00000000-0005-0000-0000-00003C000000}"/>
    <cellStyle name="Millares [0] 2 2 2" xfId="55" xr:uid="{00000000-0005-0000-0000-00003D000000}"/>
    <cellStyle name="Millares [0] 2 2 2 2" xfId="219" xr:uid="{00000000-0005-0000-0000-00003E000000}"/>
    <cellStyle name="Millares [0] 2 2 2 2 2" xfId="319" xr:uid="{00000000-0005-0000-0000-00003F000000}"/>
    <cellStyle name="Millares [0] 2 2 2 2 3" xfId="270" xr:uid="{00000000-0005-0000-0000-000040000000}"/>
    <cellStyle name="Millares [0] 2 2 3" xfId="218" xr:uid="{00000000-0005-0000-0000-000041000000}"/>
    <cellStyle name="Millares [0] 2 2 3 2" xfId="318" xr:uid="{00000000-0005-0000-0000-000042000000}"/>
    <cellStyle name="Millares [0] 2 2 3 3" xfId="269" xr:uid="{00000000-0005-0000-0000-000043000000}"/>
    <cellStyle name="Millares [0] 2 3" xfId="56" xr:uid="{00000000-0005-0000-0000-000044000000}"/>
    <cellStyle name="Millares [0] 2 3 2" xfId="57" xr:uid="{00000000-0005-0000-0000-000045000000}"/>
    <cellStyle name="Millares [0] 2 3 2 2" xfId="221" xr:uid="{00000000-0005-0000-0000-000046000000}"/>
    <cellStyle name="Millares [0] 2 3 2 2 2" xfId="321" xr:uid="{00000000-0005-0000-0000-000047000000}"/>
    <cellStyle name="Millares [0] 2 3 2 2 3" xfId="272" xr:uid="{00000000-0005-0000-0000-000048000000}"/>
    <cellStyle name="Millares [0] 2 3 3" xfId="220" xr:uid="{00000000-0005-0000-0000-000049000000}"/>
    <cellStyle name="Millares [0] 2 3 3 2" xfId="320" xr:uid="{00000000-0005-0000-0000-00004A000000}"/>
    <cellStyle name="Millares [0] 2 3 3 3" xfId="271" xr:uid="{00000000-0005-0000-0000-00004B000000}"/>
    <cellStyle name="Millares [0] 2 4" xfId="217" xr:uid="{00000000-0005-0000-0000-00004C000000}"/>
    <cellStyle name="Millares [0] 2 4 2" xfId="317" xr:uid="{00000000-0005-0000-0000-00004D000000}"/>
    <cellStyle name="Millares [0] 2 4 3" xfId="268" xr:uid="{00000000-0005-0000-0000-00004E000000}"/>
    <cellStyle name="Millares [0] 3" xfId="190" xr:uid="{00000000-0005-0000-0000-00004F000000}"/>
    <cellStyle name="Millares [0] 3 2" xfId="312" xr:uid="{00000000-0005-0000-0000-000050000000}"/>
    <cellStyle name="Millares [0] 3 3" xfId="263" xr:uid="{00000000-0005-0000-0000-000051000000}"/>
    <cellStyle name="Millares 10" xfId="58" xr:uid="{00000000-0005-0000-0000-000052000000}"/>
    <cellStyle name="Millares 10 2" xfId="222" xr:uid="{00000000-0005-0000-0000-000053000000}"/>
    <cellStyle name="Millares 10 2 2" xfId="322" xr:uid="{00000000-0005-0000-0000-000054000000}"/>
    <cellStyle name="Millares 10 2 3" xfId="273" xr:uid="{00000000-0005-0000-0000-000055000000}"/>
    <cellStyle name="Millares 11" xfId="216" xr:uid="{00000000-0005-0000-0000-000056000000}"/>
    <cellStyle name="Millares 11 2" xfId="316" xr:uid="{00000000-0005-0000-0000-000057000000}"/>
    <cellStyle name="Millares 11 3" xfId="267" xr:uid="{00000000-0005-0000-0000-000058000000}"/>
    <cellStyle name="Millares 12" xfId="241" xr:uid="{00000000-0005-0000-0000-000059000000}"/>
    <cellStyle name="Millares 12 2" xfId="341" xr:uid="{00000000-0005-0000-0000-00005A000000}"/>
    <cellStyle name="Millares 12 3" xfId="292" xr:uid="{00000000-0005-0000-0000-00005B000000}"/>
    <cellStyle name="Millares 13" xfId="215" xr:uid="{00000000-0005-0000-0000-00005C000000}"/>
    <cellStyle name="Millares 13 2" xfId="315" xr:uid="{00000000-0005-0000-0000-00005D000000}"/>
    <cellStyle name="Millares 13 3" xfId="266" xr:uid="{00000000-0005-0000-0000-00005E000000}"/>
    <cellStyle name="Millares 14" xfId="242" xr:uid="{00000000-0005-0000-0000-00005F000000}"/>
    <cellStyle name="Millares 14 2" xfId="342" xr:uid="{00000000-0005-0000-0000-000060000000}"/>
    <cellStyle name="Millares 14 3" xfId="293" xr:uid="{00000000-0005-0000-0000-000061000000}"/>
    <cellStyle name="Millares 15" xfId="244" xr:uid="{00000000-0005-0000-0000-000062000000}"/>
    <cellStyle name="Millares 15 2" xfId="344" xr:uid="{00000000-0005-0000-0000-000063000000}"/>
    <cellStyle name="Millares 15 3" xfId="295" xr:uid="{00000000-0005-0000-0000-000064000000}"/>
    <cellStyle name="Millares 16" xfId="243" xr:uid="{00000000-0005-0000-0000-000065000000}"/>
    <cellStyle name="Millares 16 2" xfId="343" xr:uid="{00000000-0005-0000-0000-000066000000}"/>
    <cellStyle name="Millares 16 3" xfId="294" xr:uid="{00000000-0005-0000-0000-000067000000}"/>
    <cellStyle name="Millares 17" xfId="246" xr:uid="{00000000-0005-0000-0000-000068000000}"/>
    <cellStyle name="Millares 17 2" xfId="346" xr:uid="{00000000-0005-0000-0000-000069000000}"/>
    <cellStyle name="Millares 17 3" xfId="297" xr:uid="{00000000-0005-0000-0000-00006A000000}"/>
    <cellStyle name="Millares 18" xfId="248" xr:uid="{00000000-0005-0000-0000-00006B000000}"/>
    <cellStyle name="Millares 18 2" xfId="348" xr:uid="{00000000-0005-0000-0000-00006C000000}"/>
    <cellStyle name="Millares 18 3" xfId="299" xr:uid="{00000000-0005-0000-0000-00006D000000}"/>
    <cellStyle name="Millares 19" xfId="245" xr:uid="{00000000-0005-0000-0000-00006E000000}"/>
    <cellStyle name="Millares 19 2" xfId="345" xr:uid="{00000000-0005-0000-0000-00006F000000}"/>
    <cellStyle name="Millares 19 3" xfId="296" xr:uid="{00000000-0005-0000-0000-000070000000}"/>
    <cellStyle name="Millares 2" xfId="59" xr:uid="{00000000-0005-0000-0000-000071000000}"/>
    <cellStyle name="Millares 2 2" xfId="60" xr:uid="{00000000-0005-0000-0000-000072000000}"/>
    <cellStyle name="Millares 2 2 2" xfId="61" xr:uid="{00000000-0005-0000-0000-000073000000}"/>
    <cellStyle name="Millares 2 2 2 2" xfId="225" xr:uid="{00000000-0005-0000-0000-000074000000}"/>
    <cellStyle name="Millares 2 2 2 2 2" xfId="325" xr:uid="{00000000-0005-0000-0000-000075000000}"/>
    <cellStyle name="Millares 2 2 2 2 3" xfId="276" xr:uid="{00000000-0005-0000-0000-000076000000}"/>
    <cellStyle name="Millares 2 2 3" xfId="62" xr:uid="{00000000-0005-0000-0000-000077000000}"/>
    <cellStyle name="Millares 2 2 3 2" xfId="226" xr:uid="{00000000-0005-0000-0000-000078000000}"/>
    <cellStyle name="Millares 2 2 3 2 2" xfId="326" xr:uid="{00000000-0005-0000-0000-000079000000}"/>
    <cellStyle name="Millares 2 2 3 2 3" xfId="277" xr:uid="{00000000-0005-0000-0000-00007A000000}"/>
    <cellStyle name="Millares 2 2 4" xfId="224" xr:uid="{00000000-0005-0000-0000-00007B000000}"/>
    <cellStyle name="Millares 2 2 4 2" xfId="324" xr:uid="{00000000-0005-0000-0000-00007C000000}"/>
    <cellStyle name="Millares 2 2 4 3" xfId="275" xr:uid="{00000000-0005-0000-0000-00007D000000}"/>
    <cellStyle name="Millares 2 3" xfId="63" xr:uid="{00000000-0005-0000-0000-00007E000000}"/>
    <cellStyle name="Millares 2 3 2" xfId="64" xr:uid="{00000000-0005-0000-0000-00007F000000}"/>
    <cellStyle name="Millares 2 3 2 2" xfId="228" xr:uid="{00000000-0005-0000-0000-000080000000}"/>
    <cellStyle name="Millares 2 3 2 2 2" xfId="328" xr:uid="{00000000-0005-0000-0000-000081000000}"/>
    <cellStyle name="Millares 2 3 2 2 3" xfId="279" xr:uid="{00000000-0005-0000-0000-000082000000}"/>
    <cellStyle name="Millares 2 3 2 3" xfId="247" xr:uid="{00000000-0005-0000-0000-000083000000}"/>
    <cellStyle name="Millares 2 3 2 3 2" xfId="347" xr:uid="{00000000-0005-0000-0000-000084000000}"/>
    <cellStyle name="Millares 2 3 2 3 3" xfId="298" xr:uid="{00000000-0005-0000-0000-000085000000}"/>
    <cellStyle name="Millares 2 3 2 4" xfId="254" xr:uid="{00000000-0005-0000-0000-000086000000}"/>
    <cellStyle name="Millares 2 3 2 4 2" xfId="354" xr:uid="{00000000-0005-0000-0000-000087000000}"/>
    <cellStyle name="Millares 2 3 2 4 3" xfId="305" xr:uid="{00000000-0005-0000-0000-000088000000}"/>
    <cellStyle name="Millares 2 3 2 5" xfId="311" xr:uid="{00000000-0005-0000-0000-000089000000}"/>
    <cellStyle name="Millares 2 3 2 6" xfId="260" xr:uid="{00000000-0005-0000-0000-00008A000000}"/>
    <cellStyle name="Millares 2 3 3" xfId="227" xr:uid="{00000000-0005-0000-0000-00008B000000}"/>
    <cellStyle name="Millares 2 3 3 2" xfId="327" xr:uid="{00000000-0005-0000-0000-00008C000000}"/>
    <cellStyle name="Millares 2 3 3 3" xfId="278" xr:uid="{00000000-0005-0000-0000-00008D000000}"/>
    <cellStyle name="Millares 2 4" xfId="65" xr:uid="{00000000-0005-0000-0000-00008E000000}"/>
    <cellStyle name="Millares 2 4 2" xfId="66" xr:uid="{00000000-0005-0000-0000-00008F000000}"/>
    <cellStyle name="Millares 2 4 2 2" xfId="230" xr:uid="{00000000-0005-0000-0000-000090000000}"/>
    <cellStyle name="Millares 2 4 2 2 2" xfId="330" xr:uid="{00000000-0005-0000-0000-000091000000}"/>
    <cellStyle name="Millares 2 4 2 2 3" xfId="281" xr:uid="{00000000-0005-0000-0000-000092000000}"/>
    <cellStyle name="Millares 2 4 3" xfId="229" xr:uid="{00000000-0005-0000-0000-000093000000}"/>
    <cellStyle name="Millares 2 4 3 2" xfId="329" xr:uid="{00000000-0005-0000-0000-000094000000}"/>
    <cellStyle name="Millares 2 4 3 3" xfId="280" xr:uid="{00000000-0005-0000-0000-000095000000}"/>
    <cellStyle name="Millares 2 5" xfId="67" xr:uid="{00000000-0005-0000-0000-000096000000}"/>
    <cellStyle name="Millares 2 6" xfId="223" xr:uid="{00000000-0005-0000-0000-000097000000}"/>
    <cellStyle name="Millares 2 6 2" xfId="323" xr:uid="{00000000-0005-0000-0000-000098000000}"/>
    <cellStyle name="Millares 2 6 3" xfId="274" xr:uid="{00000000-0005-0000-0000-000099000000}"/>
    <cellStyle name="Millares 20" xfId="249" xr:uid="{00000000-0005-0000-0000-00009A000000}"/>
    <cellStyle name="Millares 20 2" xfId="349" xr:uid="{00000000-0005-0000-0000-00009B000000}"/>
    <cellStyle name="Millares 20 3" xfId="300" xr:uid="{00000000-0005-0000-0000-00009C000000}"/>
    <cellStyle name="Millares 21" xfId="251" xr:uid="{00000000-0005-0000-0000-00009D000000}"/>
    <cellStyle name="Millares 21 2" xfId="351" xr:uid="{00000000-0005-0000-0000-00009E000000}"/>
    <cellStyle name="Millares 21 3" xfId="302" xr:uid="{00000000-0005-0000-0000-00009F000000}"/>
    <cellStyle name="Millares 22" xfId="250" xr:uid="{00000000-0005-0000-0000-0000A0000000}"/>
    <cellStyle name="Millares 22 2" xfId="350" xr:uid="{00000000-0005-0000-0000-0000A1000000}"/>
    <cellStyle name="Millares 22 3" xfId="301" xr:uid="{00000000-0005-0000-0000-0000A2000000}"/>
    <cellStyle name="Millares 23" xfId="252" xr:uid="{00000000-0005-0000-0000-0000A3000000}"/>
    <cellStyle name="Millares 23 2" xfId="352" xr:uid="{00000000-0005-0000-0000-0000A4000000}"/>
    <cellStyle name="Millares 23 3" xfId="303" xr:uid="{00000000-0005-0000-0000-0000A5000000}"/>
    <cellStyle name="Millares 24" xfId="253" xr:uid="{00000000-0005-0000-0000-0000A6000000}"/>
    <cellStyle name="Millares 24 2" xfId="353" xr:uid="{00000000-0005-0000-0000-0000A7000000}"/>
    <cellStyle name="Millares 24 3" xfId="304" xr:uid="{00000000-0005-0000-0000-0000A8000000}"/>
    <cellStyle name="Millares 25" xfId="255" xr:uid="{00000000-0005-0000-0000-0000A9000000}"/>
    <cellStyle name="Millares 25 2" xfId="355" xr:uid="{00000000-0005-0000-0000-0000AA000000}"/>
    <cellStyle name="Millares 25 3" xfId="306" xr:uid="{00000000-0005-0000-0000-0000AB000000}"/>
    <cellStyle name="Millares 26" xfId="257" xr:uid="{00000000-0005-0000-0000-0000AC000000}"/>
    <cellStyle name="Millares 26 2" xfId="357" xr:uid="{00000000-0005-0000-0000-0000AD000000}"/>
    <cellStyle name="Millares 26 3" xfId="308" xr:uid="{00000000-0005-0000-0000-0000AE000000}"/>
    <cellStyle name="Millares 27" xfId="256" xr:uid="{00000000-0005-0000-0000-0000AF000000}"/>
    <cellStyle name="Millares 27 2" xfId="356" xr:uid="{00000000-0005-0000-0000-0000B0000000}"/>
    <cellStyle name="Millares 27 3" xfId="307" xr:uid="{00000000-0005-0000-0000-0000B1000000}"/>
    <cellStyle name="Millares 28" xfId="310" xr:uid="{00000000-0005-0000-0000-0000B2000000}"/>
    <cellStyle name="Millares 29" xfId="259" xr:uid="{00000000-0005-0000-0000-0000B3000000}"/>
    <cellStyle name="Millares 3" xfId="68" xr:uid="{00000000-0005-0000-0000-0000B4000000}"/>
    <cellStyle name="Millares 3 2" xfId="69" xr:uid="{00000000-0005-0000-0000-0000B5000000}"/>
    <cellStyle name="Millares 3 2 2" xfId="70" xr:uid="{00000000-0005-0000-0000-0000B6000000}"/>
    <cellStyle name="Millares 3 2 2 2" xfId="232" xr:uid="{00000000-0005-0000-0000-0000B7000000}"/>
    <cellStyle name="Millares 3 2 2 2 2" xfId="332" xr:uid="{00000000-0005-0000-0000-0000B8000000}"/>
    <cellStyle name="Millares 3 2 2 2 3" xfId="283" xr:uid="{00000000-0005-0000-0000-0000B9000000}"/>
    <cellStyle name="Millares 3 3" xfId="231" xr:uid="{00000000-0005-0000-0000-0000BA000000}"/>
    <cellStyle name="Millares 3 3 2" xfId="331" xr:uid="{00000000-0005-0000-0000-0000BB000000}"/>
    <cellStyle name="Millares 3 3 3" xfId="282" xr:uid="{00000000-0005-0000-0000-0000BC000000}"/>
    <cellStyle name="Millares 30" xfId="262" xr:uid="{00000000-0005-0000-0000-0000BD000000}"/>
    <cellStyle name="Millares 31" xfId="261" xr:uid="{00000000-0005-0000-0000-0000BE000000}"/>
    <cellStyle name="Millares 4" xfId="71" xr:uid="{00000000-0005-0000-0000-0000BF000000}"/>
    <cellStyle name="Millares 4 2" xfId="72" xr:uid="{00000000-0005-0000-0000-0000C0000000}"/>
    <cellStyle name="Millares 4 2 2" xfId="73" xr:uid="{00000000-0005-0000-0000-0000C1000000}"/>
    <cellStyle name="Millares 4 2 2 2" xfId="234" xr:uid="{00000000-0005-0000-0000-0000C2000000}"/>
    <cellStyle name="Millares 4 2 2 2 2" xfId="334" xr:uid="{00000000-0005-0000-0000-0000C3000000}"/>
    <cellStyle name="Millares 4 2 2 2 3" xfId="285" xr:uid="{00000000-0005-0000-0000-0000C4000000}"/>
    <cellStyle name="Millares 4 2 3" xfId="74" xr:uid="{00000000-0005-0000-0000-0000C5000000}"/>
    <cellStyle name="Millares 4 2 3 2" xfId="235" xr:uid="{00000000-0005-0000-0000-0000C6000000}"/>
    <cellStyle name="Millares 4 2 3 2 2" xfId="335" xr:uid="{00000000-0005-0000-0000-0000C7000000}"/>
    <cellStyle name="Millares 4 2 3 2 3" xfId="286" xr:uid="{00000000-0005-0000-0000-0000C8000000}"/>
    <cellStyle name="Millares 4 3" xfId="75" xr:uid="{00000000-0005-0000-0000-0000C9000000}"/>
    <cellStyle name="Millares 4 3 2" xfId="236" xr:uid="{00000000-0005-0000-0000-0000CA000000}"/>
    <cellStyle name="Millares 4 3 2 2" xfId="336" xr:uid="{00000000-0005-0000-0000-0000CB000000}"/>
    <cellStyle name="Millares 4 3 2 3" xfId="287" xr:uid="{00000000-0005-0000-0000-0000CC000000}"/>
    <cellStyle name="Millares 4 4" xfId="233" xr:uid="{00000000-0005-0000-0000-0000CD000000}"/>
    <cellStyle name="Millares 4 4 2" xfId="333" xr:uid="{00000000-0005-0000-0000-0000CE000000}"/>
    <cellStyle name="Millares 4 4 3" xfId="284" xr:uid="{00000000-0005-0000-0000-0000CF000000}"/>
    <cellStyle name="Millares 5" xfId="76" xr:uid="{00000000-0005-0000-0000-0000D0000000}"/>
    <cellStyle name="Millares 5 2" xfId="237" xr:uid="{00000000-0005-0000-0000-0000D1000000}"/>
    <cellStyle name="Millares 5 2 2" xfId="337" xr:uid="{00000000-0005-0000-0000-0000D2000000}"/>
    <cellStyle name="Millares 5 2 3" xfId="288" xr:uid="{00000000-0005-0000-0000-0000D3000000}"/>
    <cellStyle name="Millares 6" xfId="77" xr:uid="{00000000-0005-0000-0000-0000D4000000}"/>
    <cellStyle name="Millares 7" xfId="78" xr:uid="{00000000-0005-0000-0000-0000D5000000}"/>
    <cellStyle name="Millares 7 2" xfId="79" xr:uid="{00000000-0005-0000-0000-0000D6000000}"/>
    <cellStyle name="Millares 7 3" xfId="238" xr:uid="{00000000-0005-0000-0000-0000D7000000}"/>
    <cellStyle name="Millares 7 3 2" xfId="338" xr:uid="{00000000-0005-0000-0000-0000D8000000}"/>
    <cellStyle name="Millares 7 3 3" xfId="289" xr:uid="{00000000-0005-0000-0000-0000D9000000}"/>
    <cellStyle name="Millares 8" xfId="80" xr:uid="{00000000-0005-0000-0000-0000DA000000}"/>
    <cellStyle name="Millares 8 2" xfId="239" xr:uid="{00000000-0005-0000-0000-0000DB000000}"/>
    <cellStyle name="Millares 8 2 2" xfId="339" xr:uid="{00000000-0005-0000-0000-0000DC000000}"/>
    <cellStyle name="Millares 8 2 3" xfId="290" xr:uid="{00000000-0005-0000-0000-0000DD000000}"/>
    <cellStyle name="Millares 9" xfId="81" xr:uid="{00000000-0005-0000-0000-0000DE000000}"/>
    <cellStyle name="Millares 9 2" xfId="240" xr:uid="{00000000-0005-0000-0000-0000DF000000}"/>
    <cellStyle name="Millares 9 2 2" xfId="340" xr:uid="{00000000-0005-0000-0000-0000E0000000}"/>
    <cellStyle name="Millares 9 2 3" xfId="291" xr:uid="{00000000-0005-0000-0000-0000E1000000}"/>
    <cellStyle name="Moneda [0] 2" xfId="358" xr:uid="{00000000-0005-0000-0000-0000E2000000}"/>
    <cellStyle name="Moneda [0] 3" xfId="309" xr:uid="{00000000-0005-0000-0000-0000E3000000}"/>
    <cellStyle name="Moneda 2" xfId="82" xr:uid="{00000000-0005-0000-0000-0000E4000000}"/>
    <cellStyle name="Moneda 2 10" xfId="83" xr:uid="{00000000-0005-0000-0000-0000E5000000}"/>
    <cellStyle name="Moneda 2 10 2" xfId="192" xr:uid="{00000000-0005-0000-0000-0000E6000000}"/>
    <cellStyle name="Moneda 2 10 2 2" xfId="382" xr:uid="{00000000-0005-0000-0000-0000E7000000}"/>
    <cellStyle name="Moneda 2 10 3" xfId="361" xr:uid="{00000000-0005-0000-0000-0000E8000000}"/>
    <cellStyle name="Moneda 2 11" xfId="84" xr:uid="{00000000-0005-0000-0000-0000E9000000}"/>
    <cellStyle name="Moneda 2 11 2" xfId="193" xr:uid="{00000000-0005-0000-0000-0000EA000000}"/>
    <cellStyle name="Moneda 2 11 2 2" xfId="383" xr:uid="{00000000-0005-0000-0000-0000EB000000}"/>
    <cellStyle name="Moneda 2 11 3" xfId="362" xr:uid="{00000000-0005-0000-0000-0000EC000000}"/>
    <cellStyle name="Moneda 2 12" xfId="191" xr:uid="{00000000-0005-0000-0000-0000ED000000}"/>
    <cellStyle name="Moneda 2 12 2" xfId="381" xr:uid="{00000000-0005-0000-0000-0000EE000000}"/>
    <cellStyle name="Moneda 2 13" xfId="360" xr:uid="{00000000-0005-0000-0000-0000EF000000}"/>
    <cellStyle name="Moneda 2 2" xfId="85" xr:uid="{00000000-0005-0000-0000-0000F0000000}"/>
    <cellStyle name="Moneda 2 3" xfId="86" xr:uid="{00000000-0005-0000-0000-0000F1000000}"/>
    <cellStyle name="Moneda 2 3 2" xfId="194" xr:uid="{00000000-0005-0000-0000-0000F2000000}"/>
    <cellStyle name="Moneda 2 3 2 2" xfId="384" xr:uid="{00000000-0005-0000-0000-0000F3000000}"/>
    <cellStyle name="Moneda 2 3 3" xfId="363" xr:uid="{00000000-0005-0000-0000-0000F4000000}"/>
    <cellStyle name="Moneda 2 4" xfId="87" xr:uid="{00000000-0005-0000-0000-0000F5000000}"/>
    <cellStyle name="Moneda 2 4 2" xfId="195" xr:uid="{00000000-0005-0000-0000-0000F6000000}"/>
    <cellStyle name="Moneda 2 4 2 2" xfId="385" xr:uid="{00000000-0005-0000-0000-0000F7000000}"/>
    <cellStyle name="Moneda 2 4 3" xfId="364" xr:uid="{00000000-0005-0000-0000-0000F8000000}"/>
    <cellStyle name="Moneda 2 5" xfId="88" xr:uid="{00000000-0005-0000-0000-0000F9000000}"/>
    <cellStyle name="Moneda 2 5 2" xfId="196" xr:uid="{00000000-0005-0000-0000-0000FA000000}"/>
    <cellStyle name="Moneda 2 5 2 2" xfId="386" xr:uid="{00000000-0005-0000-0000-0000FB000000}"/>
    <cellStyle name="Moneda 2 5 3" xfId="365" xr:uid="{00000000-0005-0000-0000-0000FC000000}"/>
    <cellStyle name="Moneda 2 6" xfId="89" xr:uid="{00000000-0005-0000-0000-0000FD000000}"/>
    <cellStyle name="Moneda 2 6 2" xfId="197" xr:uid="{00000000-0005-0000-0000-0000FE000000}"/>
    <cellStyle name="Moneda 2 6 2 2" xfId="387" xr:uid="{00000000-0005-0000-0000-0000FF000000}"/>
    <cellStyle name="Moneda 2 6 3" xfId="366" xr:uid="{00000000-0005-0000-0000-000000010000}"/>
    <cellStyle name="Moneda 2 7" xfId="90" xr:uid="{00000000-0005-0000-0000-000001010000}"/>
    <cellStyle name="Moneda 2 7 2" xfId="198" xr:uid="{00000000-0005-0000-0000-000002010000}"/>
    <cellStyle name="Moneda 2 7 2 2" xfId="388" xr:uid="{00000000-0005-0000-0000-000003010000}"/>
    <cellStyle name="Moneda 2 7 3" xfId="367" xr:uid="{00000000-0005-0000-0000-000004010000}"/>
    <cellStyle name="Moneda 2 8" xfId="91" xr:uid="{00000000-0005-0000-0000-000005010000}"/>
    <cellStyle name="Moneda 2 8 2" xfId="199" xr:uid="{00000000-0005-0000-0000-000006010000}"/>
    <cellStyle name="Moneda 2 8 2 2" xfId="389" xr:uid="{00000000-0005-0000-0000-000007010000}"/>
    <cellStyle name="Moneda 2 8 3" xfId="368" xr:uid="{00000000-0005-0000-0000-000008010000}"/>
    <cellStyle name="Moneda 2 9" xfId="92" xr:uid="{00000000-0005-0000-0000-000009010000}"/>
    <cellStyle name="Moneda 2 9 2" xfId="200" xr:uid="{00000000-0005-0000-0000-00000A010000}"/>
    <cellStyle name="Moneda 2 9 2 2" xfId="390" xr:uid="{00000000-0005-0000-0000-00000B010000}"/>
    <cellStyle name="Moneda 2 9 3" xfId="369" xr:uid="{00000000-0005-0000-0000-00000C010000}"/>
    <cellStyle name="Moneda 3" xfId="93" xr:uid="{00000000-0005-0000-0000-00000D010000}"/>
    <cellStyle name="Moneda 3 10" xfId="94" xr:uid="{00000000-0005-0000-0000-00000E010000}"/>
    <cellStyle name="Moneda 3 10 2" xfId="202" xr:uid="{00000000-0005-0000-0000-00000F010000}"/>
    <cellStyle name="Moneda 3 10 2 2" xfId="392" xr:uid="{00000000-0005-0000-0000-000010010000}"/>
    <cellStyle name="Moneda 3 10 3" xfId="371" xr:uid="{00000000-0005-0000-0000-000011010000}"/>
    <cellStyle name="Moneda 3 11" xfId="201" xr:uid="{00000000-0005-0000-0000-000012010000}"/>
    <cellStyle name="Moneda 3 11 2" xfId="391" xr:uid="{00000000-0005-0000-0000-000013010000}"/>
    <cellStyle name="Moneda 3 12" xfId="370" xr:uid="{00000000-0005-0000-0000-000014010000}"/>
    <cellStyle name="Moneda 3 2" xfId="95" xr:uid="{00000000-0005-0000-0000-000015010000}"/>
    <cellStyle name="Moneda 3 2 2" xfId="203" xr:uid="{00000000-0005-0000-0000-000016010000}"/>
    <cellStyle name="Moneda 3 2 2 2" xfId="393" xr:uid="{00000000-0005-0000-0000-000017010000}"/>
    <cellStyle name="Moneda 3 2 3" xfId="372" xr:uid="{00000000-0005-0000-0000-000018010000}"/>
    <cellStyle name="Moneda 3 3" xfId="96" xr:uid="{00000000-0005-0000-0000-000019010000}"/>
    <cellStyle name="Moneda 3 3 2" xfId="204" xr:uid="{00000000-0005-0000-0000-00001A010000}"/>
    <cellStyle name="Moneda 3 3 2 2" xfId="394" xr:uid="{00000000-0005-0000-0000-00001B010000}"/>
    <cellStyle name="Moneda 3 3 3" xfId="373" xr:uid="{00000000-0005-0000-0000-00001C010000}"/>
    <cellStyle name="Moneda 3 4" xfId="97" xr:uid="{00000000-0005-0000-0000-00001D010000}"/>
    <cellStyle name="Moneda 3 4 2" xfId="205" xr:uid="{00000000-0005-0000-0000-00001E010000}"/>
    <cellStyle name="Moneda 3 4 2 2" xfId="395" xr:uid="{00000000-0005-0000-0000-00001F010000}"/>
    <cellStyle name="Moneda 3 4 3" xfId="374" xr:uid="{00000000-0005-0000-0000-000020010000}"/>
    <cellStyle name="Moneda 3 5" xfId="98" xr:uid="{00000000-0005-0000-0000-000021010000}"/>
    <cellStyle name="Moneda 3 5 2" xfId="206" xr:uid="{00000000-0005-0000-0000-000022010000}"/>
    <cellStyle name="Moneda 3 5 2 2" xfId="396" xr:uid="{00000000-0005-0000-0000-000023010000}"/>
    <cellStyle name="Moneda 3 5 3" xfId="375" xr:uid="{00000000-0005-0000-0000-000024010000}"/>
    <cellStyle name="Moneda 3 6" xfId="99" xr:uid="{00000000-0005-0000-0000-000025010000}"/>
    <cellStyle name="Moneda 3 6 2" xfId="207" xr:uid="{00000000-0005-0000-0000-000026010000}"/>
    <cellStyle name="Moneda 3 6 2 2" xfId="397" xr:uid="{00000000-0005-0000-0000-000027010000}"/>
    <cellStyle name="Moneda 3 6 3" xfId="376" xr:uid="{00000000-0005-0000-0000-000028010000}"/>
    <cellStyle name="Moneda 3 7" xfId="100" xr:uid="{00000000-0005-0000-0000-000029010000}"/>
    <cellStyle name="Moneda 3 7 2" xfId="208" xr:uid="{00000000-0005-0000-0000-00002A010000}"/>
    <cellStyle name="Moneda 3 7 2 2" xfId="398" xr:uid="{00000000-0005-0000-0000-00002B010000}"/>
    <cellStyle name="Moneda 3 7 3" xfId="377" xr:uid="{00000000-0005-0000-0000-00002C010000}"/>
    <cellStyle name="Moneda 3 8" xfId="101" xr:uid="{00000000-0005-0000-0000-00002D010000}"/>
    <cellStyle name="Moneda 3 8 2" xfId="209" xr:uid="{00000000-0005-0000-0000-00002E010000}"/>
    <cellStyle name="Moneda 3 8 2 2" xfId="399" xr:uid="{00000000-0005-0000-0000-00002F010000}"/>
    <cellStyle name="Moneda 3 8 3" xfId="378" xr:uid="{00000000-0005-0000-0000-000030010000}"/>
    <cellStyle name="Moneda 3 9" xfId="102" xr:uid="{00000000-0005-0000-0000-000031010000}"/>
    <cellStyle name="Moneda 3 9 2" xfId="210" xr:uid="{00000000-0005-0000-0000-000032010000}"/>
    <cellStyle name="Moneda 3 9 2 2" xfId="400" xr:uid="{00000000-0005-0000-0000-000033010000}"/>
    <cellStyle name="Moneda 3 9 3" xfId="379" xr:uid="{00000000-0005-0000-0000-000034010000}"/>
    <cellStyle name="Moneda 4" xfId="103" xr:uid="{00000000-0005-0000-0000-000035010000}"/>
    <cellStyle name="Moneda 4 2" xfId="211" xr:uid="{00000000-0005-0000-0000-000036010000}"/>
    <cellStyle name="Moneda 4 2 2" xfId="401" xr:uid="{00000000-0005-0000-0000-000037010000}"/>
    <cellStyle name="Moneda 4 3" xfId="380" xr:uid="{00000000-0005-0000-0000-000038010000}"/>
    <cellStyle name="Moneda 5" xfId="359" xr:uid="{00000000-0005-0000-0000-000039010000}"/>
    <cellStyle name="Monetario" xfId="104" xr:uid="{00000000-0005-0000-0000-00003A010000}"/>
    <cellStyle name="Neutral 2" xfId="105" xr:uid="{00000000-0005-0000-0000-00003B010000}"/>
    <cellStyle name="Normal" xfId="0" builtinId="0"/>
    <cellStyle name="Normal 2" xfId="106" xr:uid="{00000000-0005-0000-0000-00003D010000}"/>
    <cellStyle name="Normal 2 10" xfId="107" xr:uid="{00000000-0005-0000-0000-00003E010000}"/>
    <cellStyle name="Normal 2 12" xfId="108" xr:uid="{00000000-0005-0000-0000-00003F010000}"/>
    <cellStyle name="Normal 2 13" xfId="109" xr:uid="{00000000-0005-0000-0000-000040010000}"/>
    <cellStyle name="Normal 2 14" xfId="110" xr:uid="{00000000-0005-0000-0000-000041010000}"/>
    <cellStyle name="Normal 2 15" xfId="111" xr:uid="{00000000-0005-0000-0000-000042010000}"/>
    <cellStyle name="Normal 2 16" xfId="112" xr:uid="{00000000-0005-0000-0000-000043010000}"/>
    <cellStyle name="Normal 2 17" xfId="113" xr:uid="{00000000-0005-0000-0000-000044010000}"/>
    <cellStyle name="Normal 2 18" xfId="114" xr:uid="{00000000-0005-0000-0000-000045010000}"/>
    <cellStyle name="Normal 2 2" xfId="115" xr:uid="{00000000-0005-0000-0000-000046010000}"/>
    <cellStyle name="Normal 2 2 2" xfId="116" xr:uid="{00000000-0005-0000-0000-000047010000}"/>
    <cellStyle name="Normal 2 2 3" xfId="212" xr:uid="{00000000-0005-0000-0000-000048010000}"/>
    <cellStyle name="Normal 2 3" xfId="117" xr:uid="{00000000-0005-0000-0000-000049010000}"/>
    <cellStyle name="Normal 2 3 2" xfId="118" xr:uid="{00000000-0005-0000-0000-00004A010000}"/>
    <cellStyle name="Normal 2 3 3" xfId="119" xr:uid="{00000000-0005-0000-0000-00004B010000}"/>
    <cellStyle name="Normal 2 4" xfId="120" xr:uid="{00000000-0005-0000-0000-00004C010000}"/>
    <cellStyle name="Normal 2 4 2" xfId="121" xr:uid="{00000000-0005-0000-0000-00004D010000}"/>
    <cellStyle name="Normal 2 5" xfId="122" xr:uid="{00000000-0005-0000-0000-00004E010000}"/>
    <cellStyle name="Normal 2 5 2" xfId="123" xr:uid="{00000000-0005-0000-0000-00004F010000}"/>
    <cellStyle name="Normal 2 6" xfId="258" xr:uid="{00000000-0005-0000-0000-000050010000}"/>
    <cellStyle name="Normal 3" xfId="124" xr:uid="{00000000-0005-0000-0000-000051010000}"/>
    <cellStyle name="Normal 3 2" xfId="125" xr:uid="{00000000-0005-0000-0000-000052010000}"/>
    <cellStyle name="Normal 3 2 2" xfId="126" xr:uid="{00000000-0005-0000-0000-000053010000}"/>
    <cellStyle name="Normal 3 2 3" xfId="127" xr:uid="{00000000-0005-0000-0000-000054010000}"/>
    <cellStyle name="Normal 3 3" xfId="128" xr:uid="{00000000-0005-0000-0000-000055010000}"/>
    <cellStyle name="Normal 3 4" xfId="129" xr:uid="{00000000-0005-0000-0000-000056010000}"/>
    <cellStyle name="Normal 4" xfId="130" xr:uid="{00000000-0005-0000-0000-000057010000}"/>
    <cellStyle name="Normal 4 2" xfId="131" xr:uid="{00000000-0005-0000-0000-000058010000}"/>
    <cellStyle name="Normal 4 2 2" xfId="132" xr:uid="{00000000-0005-0000-0000-000059010000}"/>
    <cellStyle name="Normal 5" xfId="133" xr:uid="{00000000-0005-0000-0000-00005A010000}"/>
    <cellStyle name="Normal 5 2" xfId="134" xr:uid="{00000000-0005-0000-0000-00005B010000}"/>
    <cellStyle name="Normal 6" xfId="135" xr:uid="{00000000-0005-0000-0000-00005C010000}"/>
    <cellStyle name="Normal 6 2" xfId="136" xr:uid="{00000000-0005-0000-0000-00005D010000}"/>
    <cellStyle name="Normal 7" xfId="137" xr:uid="{00000000-0005-0000-0000-00005E010000}"/>
    <cellStyle name="Normal 7 2" xfId="138" xr:uid="{00000000-0005-0000-0000-00005F010000}"/>
    <cellStyle name="Normal 8" xfId="139" xr:uid="{00000000-0005-0000-0000-000060010000}"/>
    <cellStyle name="Normal 9" xfId="140" xr:uid="{00000000-0005-0000-0000-000061010000}"/>
    <cellStyle name="Notas 2" xfId="141" xr:uid="{00000000-0005-0000-0000-000062010000}"/>
    <cellStyle name="Porcentaje" xfId="142" builtinId="5"/>
    <cellStyle name="Porcentaje 2" xfId="143" xr:uid="{00000000-0005-0000-0000-000064010000}"/>
    <cellStyle name="Porcentaje 2 2" xfId="144" xr:uid="{00000000-0005-0000-0000-000065010000}"/>
    <cellStyle name="Porcentaje 2 2 2" xfId="145" xr:uid="{00000000-0005-0000-0000-000066010000}"/>
    <cellStyle name="Porcentaje 2 2 3" xfId="146" xr:uid="{00000000-0005-0000-0000-000067010000}"/>
    <cellStyle name="Porcentaje 2 3" xfId="147" xr:uid="{00000000-0005-0000-0000-000068010000}"/>
    <cellStyle name="Porcentaje 2 4" xfId="148" xr:uid="{00000000-0005-0000-0000-000069010000}"/>
    <cellStyle name="Porcentaje 2 4 2" xfId="149" xr:uid="{00000000-0005-0000-0000-00006A010000}"/>
    <cellStyle name="Porcentaje 3" xfId="150" xr:uid="{00000000-0005-0000-0000-00006B010000}"/>
    <cellStyle name="Porcentaje 3 2" xfId="151" xr:uid="{00000000-0005-0000-0000-00006C010000}"/>
    <cellStyle name="Porcentaje 3 2 2" xfId="152" xr:uid="{00000000-0005-0000-0000-00006D010000}"/>
    <cellStyle name="Porcentaje 3 3" xfId="153" xr:uid="{00000000-0005-0000-0000-00006E010000}"/>
    <cellStyle name="Porcentaje 4" xfId="154" xr:uid="{00000000-0005-0000-0000-00006F010000}"/>
    <cellStyle name="Porcentaje 4 2" xfId="155" xr:uid="{00000000-0005-0000-0000-000070010000}"/>
    <cellStyle name="Porcentaje 5" xfId="156" xr:uid="{00000000-0005-0000-0000-000071010000}"/>
    <cellStyle name="Porcentaje 6" xfId="402" xr:uid="{00000000-0005-0000-0000-000072010000}"/>
    <cellStyle name="Porcentual 2" xfId="157" xr:uid="{00000000-0005-0000-0000-000073010000}"/>
    <cellStyle name="Porcentual 2 2" xfId="158" xr:uid="{00000000-0005-0000-0000-000074010000}"/>
    <cellStyle name="Porcentual 3" xfId="159" xr:uid="{00000000-0005-0000-0000-000075010000}"/>
    <cellStyle name="Punto" xfId="160" xr:uid="{00000000-0005-0000-0000-000076010000}"/>
    <cellStyle name="Resumen" xfId="161" xr:uid="{00000000-0005-0000-0000-000077010000}"/>
    <cellStyle name="Salida 2" xfId="162" xr:uid="{00000000-0005-0000-0000-000078010000}"/>
    <cellStyle name="Text" xfId="163" xr:uid="{00000000-0005-0000-0000-000079010000}"/>
    <cellStyle name="Texto de advertencia 2" xfId="164" xr:uid="{00000000-0005-0000-0000-00007A010000}"/>
    <cellStyle name="Texto explicativo 2" xfId="165" xr:uid="{00000000-0005-0000-0000-00007B010000}"/>
    <cellStyle name="Título 1 2" xfId="166" xr:uid="{00000000-0005-0000-0000-00007C010000}"/>
    <cellStyle name="Título 2 2" xfId="167" xr:uid="{00000000-0005-0000-0000-00007D010000}"/>
    <cellStyle name="Título 3 2" xfId="168" xr:uid="{00000000-0005-0000-0000-00007E010000}"/>
    <cellStyle name="Título 4" xfId="169" xr:uid="{00000000-0005-0000-0000-00007F010000}"/>
    <cellStyle name="Total 2" xfId="170" xr:uid="{00000000-0005-0000-0000-000080010000}"/>
    <cellStyle name="Total 2 2" xfId="171" xr:uid="{00000000-0005-0000-0000-000081010000}"/>
    <cellStyle name="Total 2 2 2" xfId="172" xr:uid="{00000000-0005-0000-0000-000082010000}"/>
    <cellStyle name="Total 2 3" xfId="173" xr:uid="{00000000-0005-0000-0000-000083010000}"/>
    <cellStyle name="Total 2 3 2" xfId="174" xr:uid="{00000000-0005-0000-0000-000084010000}"/>
    <cellStyle name="Total 2 4" xfId="175" xr:uid="{00000000-0005-0000-0000-000085010000}"/>
    <cellStyle name="Total 2 5" xfId="176" xr:uid="{00000000-0005-0000-0000-000086010000}"/>
    <cellStyle name="Total 2 6" xfId="177" xr:uid="{00000000-0005-0000-0000-000087010000}"/>
    <cellStyle name="Total 2 7" xfId="178" xr:uid="{00000000-0005-0000-0000-000088010000}"/>
    <cellStyle name="Total 2 8" xfId="179" xr:uid="{00000000-0005-0000-0000-000089010000}"/>
    <cellStyle name="ДАТА" xfId="180" xr:uid="{00000000-0005-0000-0000-00008A010000}"/>
    <cellStyle name="ДЕНЕЖНЫЙ_BOPENGC" xfId="181" xr:uid="{00000000-0005-0000-0000-00008B010000}"/>
    <cellStyle name="ЗАГОЛОВОК1" xfId="182" xr:uid="{00000000-0005-0000-0000-00008C010000}"/>
    <cellStyle name="ЗАГОЛОВОК2" xfId="183" xr:uid="{00000000-0005-0000-0000-00008D010000}"/>
    <cellStyle name="ИТОГОВЫЙ" xfId="184" xr:uid="{00000000-0005-0000-0000-00008E010000}"/>
    <cellStyle name="Обычный_BOPENGC" xfId="185" xr:uid="{00000000-0005-0000-0000-00008F010000}"/>
    <cellStyle name="ПРОЦЕНТНЫЙ_BOPENGC" xfId="186" xr:uid="{00000000-0005-0000-0000-000090010000}"/>
    <cellStyle name="ТЕКСТ" xfId="187" xr:uid="{00000000-0005-0000-0000-000091010000}"/>
    <cellStyle name="ФИКСИРОВАННЫЙ" xfId="188" xr:uid="{00000000-0005-0000-0000-000092010000}"/>
    <cellStyle name="ФИНАНСОВЫЙ_BOPENGC" xfId="189" xr:uid="{00000000-0005-0000-0000-000093010000}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Arial Narrow"/>
        <family val="2"/>
        <scheme val="none"/>
      </font>
      <numFmt numFmtId="169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family val="2"/>
        <scheme val="none"/>
      </font>
      <numFmt numFmtId="169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family val="2"/>
        <scheme val="none"/>
      </font>
      <numFmt numFmtId="169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9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9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numFmt numFmtId="169" formatCode="0.0%"/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9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9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9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9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8" displayName="Tabla8" ref="A2:G5" totalsRowShown="0" headerRowDxfId="92" dataDxfId="91">
  <tableColumns count="7">
    <tableColumn id="1" xr3:uid="{00000000-0010-0000-0000-000001000000}" name="Presupuesto" dataDxfId="90"/>
    <tableColumn id="2" xr3:uid="{00000000-0010-0000-0000-000002000000}" name="Apropiación definitiva" dataDxfId="89"/>
    <tableColumn id="3" xr3:uid="{00000000-0010-0000-0000-000003000000}" name="CDP expedidos" dataDxfId="88"/>
    <tableColumn id="4" xr3:uid="{00000000-0010-0000-0000-000004000000}" name="Saldo disponible" dataDxfId="87"/>
    <tableColumn id="5" xr3:uid="{00000000-0010-0000-0000-000005000000}" name="CDP sin usar" dataDxfId="86"/>
    <tableColumn id="6" xr3:uid="{00000000-0010-0000-0000-000006000000}" name="Compromisos" dataDxfId="85"/>
    <tableColumn id="7" xr3:uid="{00000000-0010-0000-0000-000007000000}" name="Obligado" dataDxfId="8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9000000}" name="Tabla2152" displayName="Tabla2152" ref="A2:H6" totalsRowShown="0" headerRowDxfId="17" dataDxfId="16">
  <tableColumns count="8">
    <tableColumn id="1" xr3:uid="{00000000-0010-0000-0900-000001000000}" name="Presupuesto" dataDxfId="15"/>
    <tableColumn id="2" xr3:uid="{00000000-0010-0000-0900-000002000000}" name="Apropiación disponible" dataDxfId="14"/>
    <tableColumn id="3" xr3:uid="{00000000-0010-0000-0900-000003000000}" name="CDP expedidos" dataDxfId="13"/>
    <tableColumn id="4" xr3:uid="{00000000-0010-0000-0900-000004000000}" name="Saldo disponible" dataDxfId="12"/>
    <tableColumn id="5" xr3:uid="{00000000-0010-0000-0900-000005000000}" name="CDP sin usar" dataDxfId="11"/>
    <tableColumn id="6" xr3:uid="{00000000-0010-0000-0900-000006000000}" name="Compromisos" dataDxfId="10"/>
    <tableColumn id="8" xr3:uid="{00000000-0010-0000-0900-000008000000}" name="Obligaciones" dataDxfId="9"/>
    <tableColumn id="7" xr3:uid="{00000000-0010-0000-0900-000007000000}" name="Pagado" dataDxfId="8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31612" displayName="Tabla31612" ref="A7:E9" totalsRowShown="0" headerRowDxfId="7" dataDxfId="6" tableBorderDxfId="5">
  <tableColumns count="5">
    <tableColumn id="1" xr3:uid="{00000000-0010-0000-0A00-000001000000}" name="Ejecución presupuestal" dataDxfId="4"/>
    <tableColumn id="2" xr3:uid="{00000000-0010-0000-0A00-000002000000}" name="Total del presupuesto" dataDxfId="3" dataCellStyle="Porcentaje"/>
    <tableColumn id="3" xr3:uid="{00000000-0010-0000-0A00-000003000000}" name="Funcionamiento" dataDxfId="2" dataCellStyle="Porcentaje"/>
    <tableColumn id="4" xr3:uid="{00000000-0010-0000-0A00-000004000000}" name="Inversión" dataDxfId="1" dataCellStyle="Porcentaje"/>
    <tableColumn id="5" xr3:uid="{00000000-0010-0000-0A00-000005000000}" name="Columna1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la9" displayName="Tabla9" ref="A7:E9" totalsRowShown="0" headerRowDxfId="83" dataDxfId="82">
  <autoFilter ref="A7:E9" xr:uid="{00000000-0009-0000-0100-000009000000}"/>
  <tableColumns count="5">
    <tableColumn id="1" xr3:uid="{00000000-0010-0000-0100-000001000000}" name="Ejecución presupuestal" dataDxfId="81"/>
    <tableColumn id="2" xr3:uid="{00000000-0010-0000-0100-000002000000}" name="Total del presupuesto" dataDxfId="80">
      <calculatedColumnFormula>+G4/B4</calculatedColumnFormula>
    </tableColumn>
    <tableColumn id="3" xr3:uid="{00000000-0010-0000-0100-000003000000}" name="Funcionamiento" dataDxfId="79">
      <calculatedColumnFormula>+G2/B2</calculatedColumnFormula>
    </tableColumn>
    <tableColumn id="4" xr3:uid="{00000000-0010-0000-0100-000004000000}" name="Inversión" dataDxfId="78"/>
    <tableColumn id="5" xr3:uid="{00000000-0010-0000-0100-000005000000}" name="Columna1" dataDxfId="7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6" displayName="Tabla6" ref="A2:G5" totalsRowShown="0" headerRowDxfId="76" dataDxfId="75" headerRowCellStyle="Normal 2">
  <tableColumns count="7">
    <tableColumn id="1" xr3:uid="{00000000-0010-0000-0200-000001000000}" name="Presupuesto" dataDxfId="74"/>
    <tableColumn id="2" xr3:uid="{00000000-0010-0000-0200-000002000000}" name="Apropiación definitiva" dataDxfId="73"/>
    <tableColumn id="3" xr3:uid="{00000000-0010-0000-0200-000003000000}" name="CDP expedidos" dataDxfId="72"/>
    <tableColumn id="4" xr3:uid="{00000000-0010-0000-0200-000004000000}" name="Saldo disponible" dataDxfId="71"/>
    <tableColumn id="5" xr3:uid="{00000000-0010-0000-0200-000005000000}" name="CDP sin usar" dataDxfId="70"/>
    <tableColumn id="6" xr3:uid="{00000000-0010-0000-0200-000006000000}" name="Compromisos" dataDxfId="69"/>
    <tableColumn id="7" xr3:uid="{00000000-0010-0000-0200-000007000000}" name="Obligado" dataDxfId="6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a7" displayName="Tabla7" ref="A9:E11" totalsRowShown="0" headerRowDxfId="67" dataDxfId="66" headerRowCellStyle="Normal 2">
  <autoFilter ref="A9:E11" xr:uid="{00000000-0009-0000-0100-000007000000}"/>
  <tableColumns count="5">
    <tableColumn id="1" xr3:uid="{00000000-0010-0000-0300-000001000000}" name="Ejecución presupuestal" dataDxfId="65" dataCellStyle="Normal 2 3 3"/>
    <tableColumn id="2" xr3:uid="{00000000-0010-0000-0300-000002000000}" name="Total del presupuesto" dataDxfId="64">
      <calculatedColumnFormula>+G4/B4</calculatedColumnFormula>
    </tableColumn>
    <tableColumn id="3" xr3:uid="{00000000-0010-0000-0300-000003000000}" name="Funcionamiento" dataDxfId="63">
      <calculatedColumnFormula>+G2/B2</calculatedColumnFormula>
    </tableColumn>
    <tableColumn id="4" xr3:uid="{00000000-0010-0000-0300-000004000000}" name="Inversión" dataDxfId="62">
      <calculatedColumnFormula>G3/B3</calculatedColumnFormula>
    </tableColumn>
    <tableColumn id="5" xr3:uid="{00000000-0010-0000-0300-000005000000}" name="Columna1" dataDxfId="6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4" displayName="Tabla4" ref="A3:G7" totalsRowShown="0" headerRowDxfId="60" dataDxfId="59">
  <tableColumns count="7">
    <tableColumn id="1" xr3:uid="{00000000-0010-0000-0400-000001000000}" name="Presupuesto" dataDxfId="58"/>
    <tableColumn id="2" xr3:uid="{00000000-0010-0000-0400-000002000000}" name="Apropiación definitiva" dataDxfId="57"/>
    <tableColumn id="3" xr3:uid="{00000000-0010-0000-0400-000003000000}" name="CDP expedidos" dataDxfId="56"/>
    <tableColumn id="4" xr3:uid="{00000000-0010-0000-0400-000004000000}" name="Saldo disponible" dataDxfId="55"/>
    <tableColumn id="6" xr3:uid="{00000000-0010-0000-0400-000006000000}" name="Compromisos" dataDxfId="54"/>
    <tableColumn id="7" xr3:uid="{00000000-0010-0000-0400-000007000000}" name="Obligaciones" dataDxfId="53"/>
    <tableColumn id="8" xr3:uid="{00000000-0010-0000-0400-000008000000}" name="Pagado" dataDxfId="5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a5" displayName="Tabla5" ref="A8:D10" totalsRowShown="0" headerRowDxfId="51" dataDxfId="50">
  <autoFilter ref="A8:D10" xr:uid="{00000000-0009-0000-0100-000005000000}"/>
  <tableColumns count="4">
    <tableColumn id="1" xr3:uid="{00000000-0010-0000-0500-000001000000}" name="Ejecución presupuestal" dataDxfId="49"/>
    <tableColumn id="2" xr3:uid="{00000000-0010-0000-0500-000002000000}" name="Total del presupuesto" dataDxfId="48">
      <calculatedColumnFormula>F5/B5</calculatedColumnFormula>
    </tableColumn>
    <tableColumn id="3" xr3:uid="{00000000-0010-0000-0500-000003000000}" name="Funcionamiento" dataDxfId="47" dataCellStyle="Porcentaje"/>
    <tableColumn id="4" xr3:uid="{00000000-0010-0000-0500-000004000000}" name="Inversión" dataDxfId="46">
      <calculatedColumnFormula>+#REF!/B4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a2" displayName="Tabla2" ref="A2:H5" totalsRowShown="0" headerRowDxfId="45" dataDxfId="44">
  <tableColumns count="8">
    <tableColumn id="1" xr3:uid="{00000000-0010-0000-0600-000001000000}" name="Presupuesto" dataDxfId="43"/>
    <tableColumn id="2" xr3:uid="{00000000-0010-0000-0600-000002000000}" name="Apropiación Definitiva" dataDxfId="42"/>
    <tableColumn id="3" xr3:uid="{00000000-0010-0000-0600-000003000000}" name="CDP expedidos" dataDxfId="41"/>
    <tableColumn id="4" xr3:uid="{00000000-0010-0000-0600-000004000000}" name="Saldo disponible" dataDxfId="40"/>
    <tableColumn id="5" xr3:uid="{00000000-0010-0000-0600-000005000000}" name="CDP sin usar" dataDxfId="39"/>
    <tableColumn id="6" xr3:uid="{00000000-0010-0000-0600-000006000000}" name="Compromisos" dataDxfId="38"/>
    <tableColumn id="8" xr3:uid="{00000000-0010-0000-0600-000008000000}" name="Obligaciones" dataDxfId="37"/>
    <tableColumn id="7" xr3:uid="{00000000-0010-0000-0600-000007000000}" name="Pagado" dataDxfId="36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a3" displayName="Tabla3" ref="A7:E9" totalsRowShown="0" headerRowDxfId="35" dataDxfId="34" tableBorderDxfId="33">
  <autoFilter ref="A7:E9" xr:uid="{00000000-0009-0000-0100-000003000000}"/>
  <tableColumns count="5">
    <tableColumn id="1" xr3:uid="{00000000-0010-0000-0700-000001000000}" name="Ejecución presupuestal" dataDxfId="32"/>
    <tableColumn id="2" xr3:uid="{00000000-0010-0000-0700-000002000000}" name="Total del presupuesto" dataDxfId="31">
      <calculatedColumnFormula>+G4/B4</calculatedColumnFormula>
    </tableColumn>
    <tableColumn id="3" xr3:uid="{00000000-0010-0000-0700-000003000000}" name="Funcionamiento" dataDxfId="30">
      <calculatedColumnFormula>+G2/B2</calculatedColumnFormula>
    </tableColumn>
    <tableColumn id="4" xr3:uid="{00000000-0010-0000-0700-000004000000}" name="Inversión" dataDxfId="29">
      <calculatedColumnFormula>+G3/B3</calculatedColumnFormula>
    </tableColumn>
    <tableColumn id="5" xr3:uid="{00000000-0010-0000-0700-000005000000}" name="Columna1" dataDxfId="28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8000000}" name="Tabla215" displayName="Tabla215" ref="A2:H9" totalsRowShown="0" headerRowDxfId="27" dataDxfId="26">
  <tableColumns count="8">
    <tableColumn id="1" xr3:uid="{00000000-0010-0000-0800-000001000000}" name="Presupuesto" dataDxfId="25"/>
    <tableColumn id="2" xr3:uid="{00000000-0010-0000-0800-000002000000}" name="Apropiación Definitiva" dataDxfId="24"/>
    <tableColumn id="3" xr3:uid="{00000000-0010-0000-0800-000003000000}" name="CDP expedidos" dataDxfId="23"/>
    <tableColumn id="4" xr3:uid="{00000000-0010-0000-0800-000004000000}" name="Saldo disponible" dataDxfId="22"/>
    <tableColumn id="5" xr3:uid="{00000000-0010-0000-0800-000005000000}" name="CDP sin usar" dataDxfId="21"/>
    <tableColumn id="6" xr3:uid="{00000000-0010-0000-0800-000006000000}" name="Compromisos" dataDxfId="20"/>
    <tableColumn id="8" xr3:uid="{00000000-0010-0000-0800-000008000000}" name="Obligaciones" dataDxfId="19"/>
    <tableColumn id="7" xr3:uid="{00000000-0010-0000-0800-000007000000}" name="Pagado" dataDxfId="1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2:S56"/>
  <sheetViews>
    <sheetView showGridLines="0" zoomScale="90" zoomScaleNormal="90" workbookViewId="0">
      <selection activeCell="F12" sqref="F12"/>
    </sheetView>
  </sheetViews>
  <sheetFormatPr baseColWidth="10" defaultColWidth="9.36328125" defaultRowHeight="14.5" x14ac:dyDescent="0.35"/>
  <cols>
    <col min="1" max="1" width="9.36328125" style="36" customWidth="1"/>
    <col min="2" max="2" width="57.6328125" style="36" customWidth="1"/>
    <col min="3" max="3" width="25.08984375" style="36" customWidth="1"/>
    <col min="4" max="8" width="9.36328125" style="36" customWidth="1"/>
    <col min="9" max="9" width="22.08984375" style="36" customWidth="1"/>
    <col min="10" max="17" width="9.36328125" style="36" customWidth="1"/>
    <col min="18" max="18" width="14.6328125" style="36" customWidth="1"/>
    <col min="19" max="19" width="14.453125" style="36" customWidth="1"/>
    <col min="20" max="244" width="11.453125" style="36" customWidth="1"/>
    <col min="245" max="16384" width="9.36328125" style="36"/>
  </cols>
  <sheetData>
    <row r="2" spans="2:3" ht="23.75" customHeight="1" x14ac:dyDescent="0.35">
      <c r="B2" s="229" t="s">
        <v>141</v>
      </c>
      <c r="C2" s="229"/>
    </row>
    <row r="3" spans="2:3" ht="7" customHeight="1" x14ac:dyDescent="0.35">
      <c r="B3" s="229"/>
      <c r="C3" s="229"/>
    </row>
    <row r="4" spans="2:3" x14ac:dyDescent="0.35">
      <c r="B4" s="230" t="s">
        <v>145</v>
      </c>
      <c r="C4" s="230"/>
    </row>
    <row r="5" spans="2:3" ht="7" customHeight="1" thickBot="1" x14ac:dyDescent="0.4">
      <c r="B5" s="132"/>
      <c r="C5" s="132"/>
    </row>
    <row r="6" spans="2:3" ht="14.75" customHeight="1" x14ac:dyDescent="0.35">
      <c r="B6" s="231" t="s">
        <v>2</v>
      </c>
      <c r="C6" s="231" t="s">
        <v>3</v>
      </c>
    </row>
    <row r="7" spans="2:3" ht="8.5" customHeight="1" thickBot="1" x14ac:dyDescent="0.4">
      <c r="B7" s="232"/>
      <c r="C7" s="232"/>
    </row>
    <row r="8" spans="2:3" ht="28.5" x14ac:dyDescent="0.35">
      <c r="B8" s="133" t="s">
        <v>9</v>
      </c>
      <c r="C8" s="134">
        <f>+SUM(C9:C14)</f>
        <v>1618874742960</v>
      </c>
    </row>
    <row r="9" spans="2:3" ht="29" x14ac:dyDescent="0.35">
      <c r="B9" s="135" t="s">
        <v>10</v>
      </c>
      <c r="C9" s="136">
        <f>+C31</f>
        <v>55137210989</v>
      </c>
    </row>
    <row r="10" spans="2:3" ht="29" x14ac:dyDescent="0.35">
      <c r="B10" s="137" t="s">
        <v>143</v>
      </c>
      <c r="C10" s="138">
        <f>+C20+C32</f>
        <v>1196640389361</v>
      </c>
    </row>
    <row r="11" spans="2:3" ht="27" customHeight="1" x14ac:dyDescent="0.35">
      <c r="B11" s="135" t="s">
        <v>12</v>
      </c>
      <c r="C11" s="136">
        <f>+C21+C33</f>
        <v>24953931718</v>
      </c>
    </row>
    <row r="12" spans="2:3" ht="25" customHeight="1" x14ac:dyDescent="0.35">
      <c r="B12" s="137" t="s">
        <v>13</v>
      </c>
      <c r="C12" s="138">
        <f>+C22+C34</f>
        <v>260072699892</v>
      </c>
    </row>
    <row r="13" spans="2:3" x14ac:dyDescent="0.35">
      <c r="B13" s="135" t="s">
        <v>14</v>
      </c>
      <c r="C13" s="136">
        <f>+C23+C35</f>
        <v>34570511000</v>
      </c>
    </row>
    <row r="14" spans="2:3" ht="24" customHeight="1" x14ac:dyDescent="0.35">
      <c r="B14" s="137" t="s">
        <v>82</v>
      </c>
      <c r="C14" s="139">
        <f>+C24+C36</f>
        <v>47500000000</v>
      </c>
    </row>
    <row r="15" spans="2:3" ht="23" customHeight="1" thickBot="1" x14ac:dyDescent="0.4">
      <c r="B15" s="233" t="s">
        <v>146</v>
      </c>
      <c r="C15" s="233"/>
    </row>
    <row r="16" spans="2:3" ht="15" thickBot="1" x14ac:dyDescent="0.4">
      <c r="B16" s="141"/>
      <c r="C16" s="141"/>
    </row>
    <row r="17" spans="2:9" ht="15" customHeight="1" x14ac:dyDescent="0.35">
      <c r="B17" s="231" t="s">
        <v>2</v>
      </c>
      <c r="C17" s="231" t="s">
        <v>3</v>
      </c>
    </row>
    <row r="18" spans="2:9" ht="10" customHeight="1" thickBot="1" x14ac:dyDescent="0.4">
      <c r="B18" s="232"/>
      <c r="C18" s="232"/>
    </row>
    <row r="19" spans="2:9" ht="28.5" x14ac:dyDescent="0.35">
      <c r="B19" s="133" t="s">
        <v>9</v>
      </c>
      <c r="C19" s="134">
        <f>SUM(C20:C24)</f>
        <v>1210109743001</v>
      </c>
    </row>
    <row r="20" spans="2:9" ht="29" x14ac:dyDescent="0.35">
      <c r="B20" s="135" t="s">
        <v>11</v>
      </c>
      <c r="C20" s="142">
        <v>908479176643</v>
      </c>
    </row>
    <row r="21" spans="2:9" ht="21.75" customHeight="1" x14ac:dyDescent="0.35">
      <c r="B21" s="137" t="s">
        <v>12</v>
      </c>
      <c r="C21" s="139">
        <v>10376081718</v>
      </c>
    </row>
    <row r="22" spans="2:9" ht="21.75" customHeight="1" x14ac:dyDescent="0.35">
      <c r="B22" s="135" t="s">
        <v>13</v>
      </c>
      <c r="C22" s="142">
        <v>240846864892</v>
      </c>
    </row>
    <row r="23" spans="2:9" x14ac:dyDescent="0.35">
      <c r="B23" s="137" t="s">
        <v>14</v>
      </c>
      <c r="C23" s="139">
        <v>20036220000</v>
      </c>
    </row>
    <row r="24" spans="2:9" x14ac:dyDescent="0.35">
      <c r="B24" s="137" t="s">
        <v>82</v>
      </c>
      <c r="C24" s="139">
        <v>30371399748</v>
      </c>
      <c r="I24" s="33"/>
    </row>
    <row r="25" spans="2:9" ht="10" customHeight="1" x14ac:dyDescent="0.35">
      <c r="B25" s="131"/>
      <c r="C25" s="131"/>
      <c r="I25" s="130"/>
    </row>
    <row r="26" spans="2:9" ht="15" thickBot="1" x14ac:dyDescent="0.4">
      <c r="B26" s="233" t="s">
        <v>147</v>
      </c>
      <c r="C26" s="233"/>
      <c r="I26" s="33"/>
    </row>
    <row r="27" spans="2:9" ht="15" thickBot="1" x14ac:dyDescent="0.4">
      <c r="B27" s="141"/>
      <c r="C27" s="141"/>
    </row>
    <row r="28" spans="2:9" ht="15" customHeight="1" x14ac:dyDescent="0.35">
      <c r="B28" s="231" t="s">
        <v>2</v>
      </c>
      <c r="C28" s="231" t="s">
        <v>3</v>
      </c>
    </row>
    <row r="29" spans="2:9" ht="10" customHeight="1" thickBot="1" x14ac:dyDescent="0.4">
      <c r="B29" s="232"/>
      <c r="C29" s="232"/>
    </row>
    <row r="30" spans="2:9" x14ac:dyDescent="0.35">
      <c r="B30" s="133"/>
      <c r="C30" s="134">
        <f>SUM(C31:C36)</f>
        <v>408764999959</v>
      </c>
    </row>
    <row r="31" spans="2:9" ht="29" x14ac:dyDescent="0.35">
      <c r="B31" s="135" t="s">
        <v>19</v>
      </c>
      <c r="C31" s="136">
        <f>69671501989-C35</f>
        <v>55137210989</v>
      </c>
    </row>
    <row r="32" spans="2:9" ht="29" x14ac:dyDescent="0.35">
      <c r="B32" s="137" t="s">
        <v>11</v>
      </c>
      <c r="C32" s="139">
        <v>288161212718</v>
      </c>
    </row>
    <row r="33" spans="2:3" ht="26.5" customHeight="1" x14ac:dyDescent="0.35">
      <c r="B33" s="135" t="s">
        <v>12</v>
      </c>
      <c r="C33" s="136">
        <v>14577850000</v>
      </c>
    </row>
    <row r="34" spans="2:3" ht="25" customHeight="1" x14ac:dyDescent="0.35">
      <c r="B34" s="137" t="s">
        <v>13</v>
      </c>
      <c r="C34" s="139">
        <v>19225835000</v>
      </c>
    </row>
    <row r="35" spans="2:3" x14ac:dyDescent="0.35">
      <c r="B35" s="135" t="s">
        <v>14</v>
      </c>
      <c r="C35" s="136">
        <v>14534291000</v>
      </c>
    </row>
    <row r="36" spans="2:3" x14ac:dyDescent="0.35">
      <c r="B36" s="137" t="s">
        <v>82</v>
      </c>
      <c r="C36" s="139">
        <v>17128600252</v>
      </c>
    </row>
    <row r="37" spans="2:3" ht="9.65" customHeight="1" x14ac:dyDescent="0.35">
      <c r="B37" s="140"/>
      <c r="C37" s="131"/>
    </row>
    <row r="38" spans="2:3" x14ac:dyDescent="0.35">
      <c r="B38" s="131" t="s">
        <v>142</v>
      </c>
      <c r="C38" s="140"/>
    </row>
    <row r="39" spans="2:3" ht="15" customHeight="1" x14ac:dyDescent="0.35">
      <c r="B39" s="234" t="s">
        <v>144</v>
      </c>
      <c r="C39" s="234"/>
    </row>
    <row r="40" spans="2:3" x14ac:dyDescent="0.35">
      <c r="B40" s="234"/>
      <c r="C40" s="234"/>
    </row>
    <row r="41" spans="2:3" x14ac:dyDescent="0.35">
      <c r="B41" s="234"/>
      <c r="C41" s="234"/>
    </row>
    <row r="56" spans="2:19" x14ac:dyDescent="0.35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</row>
  </sheetData>
  <mergeCells count="11">
    <mergeCell ref="B39:C41"/>
    <mergeCell ref="B28:B29"/>
    <mergeCell ref="C28:C29"/>
    <mergeCell ref="B15:C15"/>
    <mergeCell ref="B17:B18"/>
    <mergeCell ref="C17:C18"/>
    <mergeCell ref="B2:C3"/>
    <mergeCell ref="B4:C4"/>
    <mergeCell ref="B6:B7"/>
    <mergeCell ref="C6:C7"/>
    <mergeCell ref="B26:C26"/>
  </mergeCells>
  <pageMargins left="0.23622047244094491" right="0.23622047244094491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7030A0"/>
  </sheetPr>
  <dimension ref="B2:AC57"/>
  <sheetViews>
    <sheetView showGridLines="0" tabSelected="1" zoomScale="90" zoomScaleNormal="90" workbookViewId="0">
      <selection activeCell="B2" sqref="B2:J3"/>
    </sheetView>
  </sheetViews>
  <sheetFormatPr baseColWidth="10" defaultColWidth="9.36328125" defaultRowHeight="14.5" x14ac:dyDescent="0.35"/>
  <cols>
    <col min="1" max="1" width="9.36328125" customWidth="1"/>
    <col min="2" max="2" width="54.6328125" customWidth="1"/>
    <col min="3" max="3" width="16.26953125" customWidth="1"/>
    <col min="4" max="4" width="14.26953125" style="36" customWidth="1"/>
    <col min="5" max="5" width="17.90625" customWidth="1"/>
    <col min="6" max="6" width="15" style="36" customWidth="1"/>
    <col min="7" max="7" width="16.26953125" customWidth="1"/>
    <col min="8" max="8" width="8.984375E-2" hidden="1" customWidth="1"/>
    <col min="9" max="9" width="18.36328125" customWidth="1"/>
    <col min="10" max="10" width="17.6328125" customWidth="1"/>
    <col min="11" max="27" width="9.36328125" customWidth="1"/>
    <col min="28" max="28" width="14.6328125" customWidth="1"/>
    <col min="29" max="29" width="14.453125" customWidth="1"/>
    <col min="30" max="254" width="11.453125" customWidth="1"/>
  </cols>
  <sheetData>
    <row r="2" spans="2:13" ht="23.75" customHeight="1" x14ac:dyDescent="0.35">
      <c r="B2" s="235" t="s">
        <v>148</v>
      </c>
      <c r="C2" s="235"/>
      <c r="D2" s="235"/>
      <c r="E2" s="235"/>
      <c r="F2" s="235"/>
      <c r="G2" s="235"/>
      <c r="H2" s="235"/>
      <c r="I2" s="235"/>
      <c r="J2" s="235"/>
      <c r="K2" s="36"/>
      <c r="L2" s="36"/>
      <c r="M2" s="36"/>
    </row>
    <row r="3" spans="2:13" ht="9.5" customHeight="1" x14ac:dyDescent="0.35">
      <c r="B3" s="235"/>
      <c r="C3" s="235"/>
      <c r="D3" s="235"/>
      <c r="E3" s="235"/>
      <c r="F3" s="235"/>
      <c r="G3" s="235"/>
      <c r="H3" s="235"/>
      <c r="I3" s="235"/>
      <c r="J3" s="235"/>
      <c r="K3" s="36"/>
      <c r="L3" s="36"/>
      <c r="M3" s="36"/>
    </row>
    <row r="4" spans="2:13" ht="15.5" x14ac:dyDescent="0.35">
      <c r="B4" s="143"/>
      <c r="C4" s="143"/>
      <c r="D4" s="143"/>
      <c r="E4" s="143"/>
      <c r="F4" s="143"/>
      <c r="G4" s="143"/>
      <c r="H4" s="143"/>
      <c r="I4" s="143"/>
      <c r="J4" s="143"/>
      <c r="K4" s="36"/>
      <c r="L4" s="41"/>
      <c r="M4" s="41"/>
    </row>
    <row r="5" spans="2:13" ht="12" customHeight="1" x14ac:dyDescent="0.35">
      <c r="B5" s="236" t="s">
        <v>0</v>
      </c>
      <c r="C5" s="236"/>
      <c r="D5" s="236"/>
      <c r="E5" s="236"/>
      <c r="F5" s="236"/>
      <c r="G5" s="236"/>
      <c r="H5" s="236"/>
      <c r="I5" s="238" t="s">
        <v>1</v>
      </c>
      <c r="J5" s="238"/>
      <c r="K5" s="36"/>
      <c r="L5" s="41"/>
      <c r="M5" s="41"/>
    </row>
    <row r="6" spans="2:13" s="36" customFormat="1" ht="15" customHeight="1" thickBot="1" x14ac:dyDescent="0.4">
      <c r="B6" s="144"/>
      <c r="C6" s="144"/>
      <c r="D6" s="145">
        <v>43672</v>
      </c>
      <c r="E6" s="145">
        <v>43679</v>
      </c>
      <c r="F6" s="145">
        <v>43672</v>
      </c>
      <c r="G6" s="145">
        <v>43679</v>
      </c>
      <c r="H6" s="144"/>
      <c r="I6" s="146"/>
      <c r="J6" s="146"/>
      <c r="L6" s="41"/>
      <c r="M6" s="41"/>
    </row>
    <row r="7" spans="2:13" ht="14.75" customHeight="1" x14ac:dyDescent="0.35">
      <c r="B7" s="240" t="s">
        <v>2</v>
      </c>
      <c r="C7" s="240" t="s">
        <v>3</v>
      </c>
      <c r="D7" s="147" t="s">
        <v>4</v>
      </c>
      <c r="E7" s="147" t="s">
        <v>4</v>
      </c>
      <c r="F7" s="240" t="s">
        <v>5</v>
      </c>
      <c r="G7" s="240" t="s">
        <v>5</v>
      </c>
      <c r="H7" s="148"/>
      <c r="I7" s="148"/>
      <c r="J7" s="148"/>
      <c r="K7" s="36"/>
      <c r="L7" s="41"/>
      <c r="M7" s="41"/>
    </row>
    <row r="8" spans="2:13" ht="16" thickBot="1" x14ac:dyDescent="0.4">
      <c r="B8" s="241"/>
      <c r="C8" s="241"/>
      <c r="D8" s="149" t="s">
        <v>6</v>
      </c>
      <c r="E8" s="149" t="s">
        <v>6</v>
      </c>
      <c r="F8" s="241"/>
      <c r="G8" s="241"/>
      <c r="H8" s="148"/>
      <c r="I8" s="150" t="s">
        <v>7</v>
      </c>
      <c r="J8" s="150" t="s">
        <v>8</v>
      </c>
      <c r="K8" s="36"/>
      <c r="L8" s="242"/>
      <c r="M8" s="242"/>
    </row>
    <row r="9" spans="2:13" ht="31" x14ac:dyDescent="0.35">
      <c r="B9" s="151" t="s">
        <v>9</v>
      </c>
      <c r="C9" s="152">
        <f>+SUM(C10:C15)</f>
        <v>1729622.145462</v>
      </c>
      <c r="D9" s="153">
        <v>0.52277082430464017</v>
      </c>
      <c r="E9" s="153">
        <f>+(I9/1000000)/C9</f>
        <v>0.53745726117925297</v>
      </c>
      <c r="F9" s="153">
        <v>0.31285000358904014</v>
      </c>
      <c r="G9" s="153">
        <f>(J9/1000000)/C9</f>
        <v>0.31659147099242579</v>
      </c>
      <c r="H9" s="143"/>
      <c r="I9" s="154">
        <f>SUM(I10:I15)</f>
        <v>929597981174.98999</v>
      </c>
      <c r="J9" s="154">
        <f>SUM(J10:J15)</f>
        <v>547583619292.89001</v>
      </c>
      <c r="K9" s="36"/>
      <c r="L9" s="43"/>
      <c r="M9" s="43"/>
    </row>
    <row r="10" spans="2:13" ht="31" x14ac:dyDescent="0.35">
      <c r="B10" s="155" t="s">
        <v>10</v>
      </c>
      <c r="C10" s="156">
        <f>('MINTIC a 2 de Agosto'!B5)/1000000</f>
        <v>52386.766259000004</v>
      </c>
      <c r="D10" s="157">
        <v>0.94047874595591574</v>
      </c>
      <c r="E10" s="157">
        <f>+'MINTIC a 2 de Agosto'!B8</f>
        <v>0.94237678296221628</v>
      </c>
      <c r="F10" s="158">
        <v>0.48196009702378528</v>
      </c>
      <c r="G10" s="158">
        <f>+'MINTIC a 2 de Agosto'!B9</f>
        <v>0.49508095691045395</v>
      </c>
      <c r="H10" s="158"/>
      <c r="I10" s="156">
        <f>+('MINTIC a 2 de Agosto'!F3)</f>
        <v>49368072256.949997</v>
      </c>
      <c r="J10" s="156">
        <f>+('MINTIC a 2 de Agosto'!G3)</f>
        <v>25935690368.950001</v>
      </c>
      <c r="K10" s="36"/>
      <c r="L10" s="36"/>
      <c r="M10" s="36"/>
    </row>
    <row r="11" spans="2:13" ht="31" x14ac:dyDescent="0.35">
      <c r="B11" s="159" t="s">
        <v>11</v>
      </c>
      <c r="C11" s="160">
        <f>+'FONTIC  a 2 de Agosto'!B5/1000000</f>
        <v>1267219.919943</v>
      </c>
      <c r="D11" s="161">
        <v>0.43483520902415707</v>
      </c>
      <c r="E11" s="161">
        <f>+'FONTIC  a 2 de Agosto'!B10</f>
        <v>0.45387004297238365</v>
      </c>
      <c r="F11" s="158">
        <v>0.20127722632808898</v>
      </c>
      <c r="G11" s="158">
        <f>+'FONTIC  a 2 de Agosto'!B11</f>
        <v>0.2048674670932473</v>
      </c>
      <c r="H11" s="143"/>
      <c r="I11" s="162">
        <f>+('FONTIC  a 2 de Agosto'!F5)</f>
        <v>575153159519.98999</v>
      </c>
      <c r="J11" s="162">
        <f>+('FONTIC  a 2 de Agosto'!G5)</f>
        <v>259612135248.83002</v>
      </c>
      <c r="K11" s="36"/>
      <c r="L11" s="45"/>
      <c r="M11" s="45"/>
    </row>
    <row r="12" spans="2:13" ht="30.75" customHeight="1" x14ac:dyDescent="0.35">
      <c r="B12" s="155" t="s">
        <v>12</v>
      </c>
      <c r="C12" s="156">
        <f>+('ANE a  2 de Agosto'!B5)/1000000</f>
        <v>28657</v>
      </c>
      <c r="D12" s="157">
        <v>0.41911770555187217</v>
      </c>
      <c r="E12" s="157">
        <f>+'ANE a  2 de Agosto'!B8</f>
        <v>0.45074592153260984</v>
      </c>
      <c r="F12" s="158">
        <v>0.27350860599504484</v>
      </c>
      <c r="G12" s="158">
        <f>+'ANE a  2 de Agosto'!B9</f>
        <v>0.28423427177338872</v>
      </c>
      <c r="H12" s="163"/>
      <c r="I12" s="156">
        <f>+('ANE a  2 de Agosto'!F5)</f>
        <v>12917025873.360001</v>
      </c>
      <c r="J12" s="156">
        <f>+('ANE a  2 de Agosto'!G5)</f>
        <v>8145301526.210001</v>
      </c>
      <c r="K12" s="36"/>
      <c r="L12" s="36"/>
      <c r="M12" s="36"/>
    </row>
    <row r="13" spans="2:13" s="36" customFormat="1" ht="30.75" customHeight="1" x14ac:dyDescent="0.35">
      <c r="B13" s="159" t="s">
        <v>13</v>
      </c>
      <c r="C13" s="160">
        <f>+'ANTV  '!B5/1000000</f>
        <v>296080.70983599999</v>
      </c>
      <c r="D13" s="161">
        <v>0.79384880693913229</v>
      </c>
      <c r="E13" s="161">
        <f>+'ANTV  '!B8</f>
        <v>0.79384880693913229</v>
      </c>
      <c r="F13" s="164">
        <v>0.76954111315865437</v>
      </c>
      <c r="G13" s="164">
        <f>+'ANTV  '!B9</f>
        <v>0.76954111315865437</v>
      </c>
      <c r="H13" s="163"/>
      <c r="I13" s="162">
        <f>+'ANTV  '!F5</f>
        <v>235043318261</v>
      </c>
      <c r="J13" s="162">
        <f>+'ANTV  '!G5</f>
        <v>227846279032</v>
      </c>
    </row>
    <row r="14" spans="2:13" ht="31" x14ac:dyDescent="0.35">
      <c r="B14" s="155" t="s">
        <v>14</v>
      </c>
      <c r="C14" s="156">
        <f>+('CRC a 2 de Agosto '!B6)/1000000</f>
        <v>32117.729923999999</v>
      </c>
      <c r="D14" s="157">
        <v>0.56006475417020196</v>
      </c>
      <c r="E14" s="157">
        <f>+'CRC a 2 de Agosto '!B9</f>
        <v>0.56271133599529166</v>
      </c>
      <c r="F14" s="158">
        <v>0.33741301338461305</v>
      </c>
      <c r="G14" s="158">
        <f>+'CRC a 2 de Agosto '!B10</f>
        <v>0.34691472828545228</v>
      </c>
      <c r="H14" s="158"/>
      <c r="I14" s="156">
        <f>+('CRC a 2 de Agosto '!E6)</f>
        <v>18073010714.669998</v>
      </c>
      <c r="J14" s="156">
        <f>+('CRC a 2 de Agosto '!F6)</f>
        <v>11142113549.73</v>
      </c>
      <c r="K14" s="36"/>
      <c r="L14" s="36"/>
      <c r="M14" s="36"/>
    </row>
    <row r="15" spans="2:13" ht="24" customHeight="1" x14ac:dyDescent="0.35">
      <c r="B15" s="159" t="s">
        <v>82</v>
      </c>
      <c r="C15" s="165">
        <f>+'CPE 2 de Agosto'!B5/1000000</f>
        <v>53160.019500000002</v>
      </c>
      <c r="D15" s="161">
        <v>0.73087882993346154</v>
      </c>
      <c r="E15" s="161">
        <f>'CPE 2 de Agosto'!B8</f>
        <v>0.73445034287506239</v>
      </c>
      <c r="F15" s="158">
        <v>0.26862852527659437</v>
      </c>
      <c r="G15" s="158">
        <f>+'CPE 2 de Agosto'!B9</f>
        <v>0.28032532168597118</v>
      </c>
      <c r="H15" s="163"/>
      <c r="I15" s="166">
        <f>+'CPE 2 de Agosto'!F5</f>
        <v>39043394549.020004</v>
      </c>
      <c r="J15" s="166">
        <f>+'CPE 2 de Agosto'!G5</f>
        <v>14902099567.17</v>
      </c>
      <c r="K15" s="36"/>
      <c r="L15" s="36"/>
      <c r="M15" s="36"/>
    </row>
    <row r="16" spans="2:13" ht="16" thickBot="1" x14ac:dyDescent="0.4">
      <c r="B16" s="237" t="s">
        <v>15</v>
      </c>
      <c r="C16" s="237"/>
      <c r="D16" s="237"/>
      <c r="E16" s="237"/>
      <c r="F16" s="237"/>
      <c r="G16" s="237"/>
      <c r="H16" s="143"/>
      <c r="I16" s="239" t="s">
        <v>16</v>
      </c>
      <c r="J16" s="239"/>
      <c r="K16" s="36"/>
      <c r="L16" s="36"/>
      <c r="M16" s="36"/>
    </row>
    <row r="17" spans="2:13" s="36" customFormat="1" ht="16" thickBot="1" x14ac:dyDescent="0.4">
      <c r="B17" s="167"/>
      <c r="C17" s="167"/>
      <c r="D17" s="145">
        <v>43672</v>
      </c>
      <c r="E17" s="145">
        <v>43679</v>
      </c>
      <c r="F17" s="145">
        <v>43672</v>
      </c>
      <c r="G17" s="145">
        <v>43679</v>
      </c>
      <c r="H17" s="143"/>
      <c r="I17" s="168"/>
      <c r="J17" s="168"/>
    </row>
    <row r="18" spans="2:13" ht="15" customHeight="1" x14ac:dyDescent="0.35">
      <c r="B18" s="240" t="s">
        <v>2</v>
      </c>
      <c r="C18" s="240" t="s">
        <v>3</v>
      </c>
      <c r="D18" s="147" t="s">
        <v>4</v>
      </c>
      <c r="E18" s="147" t="s">
        <v>4</v>
      </c>
      <c r="F18" s="240" t="s">
        <v>5</v>
      </c>
      <c r="G18" s="240" t="s">
        <v>5</v>
      </c>
      <c r="H18" s="169"/>
      <c r="I18" s="150" t="s">
        <v>7</v>
      </c>
      <c r="J18" s="150" t="s">
        <v>8</v>
      </c>
      <c r="K18" s="36"/>
      <c r="L18" s="36"/>
      <c r="M18" s="36"/>
    </row>
    <row r="19" spans="2:13" ht="17.25" customHeight="1" thickBot="1" x14ac:dyDescent="0.4">
      <c r="B19" s="241"/>
      <c r="C19" s="241"/>
      <c r="D19" s="149" t="s">
        <v>6</v>
      </c>
      <c r="E19" s="149" t="s">
        <v>6</v>
      </c>
      <c r="F19" s="241"/>
      <c r="G19" s="241"/>
      <c r="H19" s="148"/>
      <c r="I19" s="148"/>
      <c r="J19" s="148"/>
      <c r="K19" s="36"/>
      <c r="L19" s="36"/>
      <c r="M19" s="36"/>
    </row>
    <row r="20" spans="2:13" ht="31" x14ac:dyDescent="0.35">
      <c r="B20" s="151" t="s">
        <v>9</v>
      </c>
      <c r="C20" s="152">
        <f>SUM(C21:C25)</f>
        <v>1188232.576018</v>
      </c>
      <c r="D20" s="153">
        <v>0.63091568707131063</v>
      </c>
      <c r="E20" s="153">
        <f>+(I20/1000000)/C20</f>
        <v>0.65195967707180136</v>
      </c>
      <c r="F20" s="153">
        <v>0.36974559730884254</v>
      </c>
      <c r="G20" s="153">
        <f>(J20/1000000)/C20</f>
        <v>0.37410909686761196</v>
      </c>
      <c r="H20" s="170"/>
      <c r="I20" s="154">
        <f>SUM(I21:I25)</f>
        <v>774679726546.89001</v>
      </c>
      <c r="J20" s="154">
        <f>SUM(J21:J25)</f>
        <v>444528615882.77002</v>
      </c>
      <c r="K20" s="36"/>
      <c r="L20" s="36"/>
      <c r="M20" s="36"/>
    </row>
    <row r="21" spans="2:13" ht="31" x14ac:dyDescent="0.35">
      <c r="B21" s="155" t="s">
        <v>11</v>
      </c>
      <c r="C21" s="171">
        <f>+'FONTIC  a 2 de Agosto'!B4/1000000</f>
        <v>843020.916998</v>
      </c>
      <c r="D21" s="157">
        <v>0.56832669107189726</v>
      </c>
      <c r="E21" s="157">
        <f>+'FONTIC  a 2 de Agosto'!D10</f>
        <v>0.59693799153036176</v>
      </c>
      <c r="F21" s="158">
        <v>0.24754349392498537</v>
      </c>
      <c r="G21" s="158">
        <f>+'FONTIC  a 2 de Agosto'!D11</f>
        <v>0.2532413113280278</v>
      </c>
      <c r="H21" s="163"/>
      <c r="I21" s="172">
        <f>'FONTIC  a 2 de Agosto'!F4</f>
        <v>503231213010.86993</v>
      </c>
      <c r="J21" s="172">
        <f>'FONTIC  a 2 de Agosto'!G4</f>
        <v>213487722497.53</v>
      </c>
      <c r="K21" s="36"/>
      <c r="L21" s="45"/>
      <c r="M21" s="45"/>
    </row>
    <row r="22" spans="2:13" ht="21.75" customHeight="1" x14ac:dyDescent="0.35">
      <c r="B22" s="159" t="s">
        <v>12</v>
      </c>
      <c r="C22" s="165">
        <f>+('ANE a  2 de Agosto'!B4)/1000000</f>
        <v>14660</v>
      </c>
      <c r="D22" s="173">
        <v>0.33304009358799452</v>
      </c>
      <c r="E22" s="173">
        <f>+'ANE a  2 de Agosto'!D8</f>
        <v>0.37713869302182806</v>
      </c>
      <c r="F22" s="158">
        <v>0.10824502789904503</v>
      </c>
      <c r="G22" s="158">
        <f>+'ANE a  2 de Agosto'!D9</f>
        <v>0.10933621754229196</v>
      </c>
      <c r="H22" s="143"/>
      <c r="I22" s="166">
        <f>('ANE a  2 de Agosto'!F4)</f>
        <v>5528853239.6999998</v>
      </c>
      <c r="J22" s="174">
        <f>('ANE a  2 de Agosto'!G4)</f>
        <v>1602868949.1700001</v>
      </c>
      <c r="K22" s="36"/>
      <c r="L22" s="45"/>
      <c r="M22" s="45"/>
    </row>
    <row r="23" spans="2:13" s="36" customFormat="1" ht="21.75" customHeight="1" x14ac:dyDescent="0.35">
      <c r="B23" s="155" t="s">
        <v>13</v>
      </c>
      <c r="C23" s="171">
        <f>+'ANTV  '!B4/1000000</f>
        <v>277019.05900000001</v>
      </c>
      <c r="D23" s="157">
        <v>0.80647279561006668</v>
      </c>
      <c r="E23" s="157">
        <f>+'ANTV  '!D8</f>
        <v>0.80647279561006668</v>
      </c>
      <c r="F23" s="164">
        <v>0.78203130789639996</v>
      </c>
      <c r="G23" s="164">
        <f>+'ANTV  '!D9</f>
        <v>0.78203130789639996</v>
      </c>
      <c r="H23" s="143"/>
      <c r="I23" s="172">
        <f>+'ANTV  '!F4</f>
        <v>223408334949</v>
      </c>
      <c r="J23" s="172">
        <f>+'ANTV  '!G4</f>
        <v>216637577022</v>
      </c>
      <c r="L23" s="45"/>
      <c r="M23" s="45"/>
    </row>
    <row r="24" spans="2:13" ht="31" x14ac:dyDescent="0.35">
      <c r="B24" s="159" t="s">
        <v>14</v>
      </c>
      <c r="C24" s="165">
        <f>+('CRC a 2 de Agosto '!B5)/1000000</f>
        <v>17556</v>
      </c>
      <c r="D24" s="173">
        <v>0.62794578781556165</v>
      </c>
      <c r="E24" s="173">
        <f>+'CRC a 2 de Agosto '!D9</f>
        <v>0.632033447150262</v>
      </c>
      <c r="F24" s="158">
        <v>0.24043175967760308</v>
      </c>
      <c r="G24" s="158">
        <f>+'CRC a 2 de Agosto '!D10</f>
        <v>0.2576169112497152</v>
      </c>
      <c r="H24" s="163"/>
      <c r="I24" s="166">
        <f>+('CRC a 2 de Agosto '!E5)</f>
        <v>11095979198.17</v>
      </c>
      <c r="J24" s="174">
        <f>+('CRC a 2 de Agosto '!F5)</f>
        <v>4522722493.8999996</v>
      </c>
      <c r="K24" s="36"/>
      <c r="L24" s="36"/>
      <c r="M24" s="36"/>
    </row>
    <row r="25" spans="2:13" ht="15.5" x14ac:dyDescent="0.35">
      <c r="B25" s="159" t="s">
        <v>82</v>
      </c>
      <c r="C25" s="165">
        <f>+'CPE 2 de Agosto'!B4/1000000</f>
        <v>35976.600019999998</v>
      </c>
      <c r="D25" s="175">
        <v>0.86857470822085769</v>
      </c>
      <c r="E25" s="175">
        <f>+'CPE 2 de Agosto'!D8</f>
        <v>0.87321609411911294</v>
      </c>
      <c r="F25" s="158">
        <v>0.2283137152372299</v>
      </c>
      <c r="G25" s="158">
        <f>+'CPE 2 de Agosto'!D9</f>
        <v>0.23008635934380328</v>
      </c>
      <c r="H25" s="163"/>
      <c r="I25" s="166">
        <f>+'CPE 2 de Agosto'!F4</f>
        <v>31415346149.150002</v>
      </c>
      <c r="J25" s="166">
        <f>+'CPE 2 de Agosto'!G4</f>
        <v>8277724920.1700001</v>
      </c>
      <c r="K25" s="36"/>
      <c r="L25" s="36"/>
      <c r="M25" s="36"/>
    </row>
    <row r="26" spans="2:13" ht="15.5" x14ac:dyDescent="0.35">
      <c r="B26" s="143"/>
      <c r="C26" s="143"/>
      <c r="D26" s="143"/>
      <c r="E26" s="143"/>
      <c r="F26" s="143"/>
      <c r="G26" s="143"/>
      <c r="H26" s="143"/>
      <c r="I26" s="176">
        <f>I20/I25</f>
        <v>24.659277121091037</v>
      </c>
      <c r="J26" s="177">
        <f>J20/J25</f>
        <v>53.701786441296811</v>
      </c>
      <c r="K26" s="36"/>
      <c r="L26" s="36"/>
      <c r="M26" s="36"/>
    </row>
    <row r="27" spans="2:13" ht="16" thickBot="1" x14ac:dyDescent="0.4">
      <c r="B27" s="237" t="s">
        <v>17</v>
      </c>
      <c r="C27" s="237"/>
      <c r="D27" s="237"/>
      <c r="E27" s="237"/>
      <c r="F27" s="237"/>
      <c r="G27" s="237"/>
      <c r="H27" s="143"/>
      <c r="I27" s="239" t="s">
        <v>18</v>
      </c>
      <c r="J27" s="239"/>
      <c r="K27" s="36"/>
      <c r="L27" s="36"/>
      <c r="M27" s="36"/>
    </row>
    <row r="28" spans="2:13" s="36" customFormat="1" ht="16" thickBot="1" x14ac:dyDescent="0.4">
      <c r="B28" s="167"/>
      <c r="C28" s="167"/>
      <c r="D28" s="145">
        <v>43672</v>
      </c>
      <c r="E28" s="145">
        <v>43679</v>
      </c>
      <c r="F28" s="145">
        <v>43672</v>
      </c>
      <c r="G28" s="145">
        <v>43679</v>
      </c>
      <c r="H28" s="143"/>
      <c r="I28" s="168"/>
      <c r="J28" s="168"/>
    </row>
    <row r="29" spans="2:13" ht="15" customHeight="1" x14ac:dyDescent="0.35">
      <c r="B29" s="240" t="s">
        <v>2</v>
      </c>
      <c r="C29" s="240" t="s">
        <v>3</v>
      </c>
      <c r="D29" s="147" t="s">
        <v>4</v>
      </c>
      <c r="E29" s="147" t="s">
        <v>4</v>
      </c>
      <c r="F29" s="240" t="s">
        <v>5</v>
      </c>
      <c r="G29" s="240" t="s">
        <v>5</v>
      </c>
      <c r="H29" s="169"/>
      <c r="I29" s="150" t="s">
        <v>7</v>
      </c>
      <c r="J29" s="150" t="s">
        <v>8</v>
      </c>
      <c r="K29" s="36"/>
      <c r="L29" s="36"/>
      <c r="M29" s="36"/>
    </row>
    <row r="30" spans="2:13" ht="16" thickBot="1" x14ac:dyDescent="0.4">
      <c r="B30" s="241"/>
      <c r="C30" s="241"/>
      <c r="D30" s="149" t="s">
        <v>6</v>
      </c>
      <c r="E30" s="149" t="s">
        <v>6</v>
      </c>
      <c r="F30" s="241"/>
      <c r="G30" s="241"/>
      <c r="H30" s="148"/>
      <c r="I30" s="148"/>
      <c r="J30" s="148"/>
      <c r="K30" s="36"/>
      <c r="L30" s="36"/>
      <c r="M30" s="36"/>
    </row>
    <row r="31" spans="2:13" ht="15.5" x14ac:dyDescent="0.35">
      <c r="B31" s="151"/>
      <c r="C31" s="152">
        <f>SUM(C32:C37)</f>
        <v>541389.56944400002</v>
      </c>
      <c r="D31" s="153">
        <v>0.28541632743037787</v>
      </c>
      <c r="E31" s="153">
        <f>+(I31/1000000)/C31</f>
        <v>0.28614931533904314</v>
      </c>
      <c r="F31" s="153">
        <v>0.18797652669663537</v>
      </c>
      <c r="G31" s="153">
        <f>(J31/1000000)/C31</f>
        <v>0.19035276855436309</v>
      </c>
      <c r="H31" s="170"/>
      <c r="I31" s="154">
        <f>SUM(I32:I37)</f>
        <v>154918254628.09998</v>
      </c>
      <c r="J31" s="154">
        <f>SUM(J32:J37)</f>
        <v>103055003410.12001</v>
      </c>
      <c r="K31" s="36"/>
      <c r="L31" s="36"/>
      <c r="M31" s="36"/>
    </row>
    <row r="32" spans="2:13" s="31" customFormat="1" ht="31" x14ac:dyDescent="0.35">
      <c r="B32" s="155" t="s">
        <v>19</v>
      </c>
      <c r="C32" s="156">
        <f>+'MINTIC a 2 de Agosto'!B3/1000000</f>
        <v>52386.766259000004</v>
      </c>
      <c r="D32" s="157">
        <v>0.94047874595591574</v>
      </c>
      <c r="E32" s="157">
        <f>+'MINTIC a 2 de Agosto'!C8</f>
        <v>0.94237678296221628</v>
      </c>
      <c r="F32" s="158">
        <v>0.48196009702378528</v>
      </c>
      <c r="G32" s="158">
        <f>+'MINTIC a 2 de Agosto'!C9</f>
        <v>0.49508095691045395</v>
      </c>
      <c r="H32" s="143"/>
      <c r="I32" s="172">
        <f>+'MINTIC a 2 de Agosto'!F3</f>
        <v>49368072256.949997</v>
      </c>
      <c r="J32" s="172">
        <f>+'MINTIC a 2 de Agosto'!G3</f>
        <v>25935690368.950001</v>
      </c>
      <c r="K32" s="36"/>
      <c r="L32" s="36"/>
      <c r="M32" s="36"/>
    </row>
    <row r="33" spans="2:13" ht="31" x14ac:dyDescent="0.35">
      <c r="B33" s="159" t="s">
        <v>11</v>
      </c>
      <c r="C33" s="165">
        <f>+'FONTIC  a 2 de Agosto'!B3/1000000</f>
        <v>424199.00294500001</v>
      </c>
      <c r="D33" s="161">
        <v>0.16954436480711138</v>
      </c>
      <c r="E33" s="161">
        <f>+'FONTIC  a 2 de Agosto'!C10</f>
        <v>0.16954765572243721</v>
      </c>
      <c r="F33" s="164">
        <v>0.10933115605251249</v>
      </c>
      <c r="G33" s="164">
        <f>+'FONTIC  a 2 de Agosto'!C11</f>
        <v>0.10873295889684191</v>
      </c>
      <c r="H33" s="143"/>
      <c r="I33" s="166">
        <f>+'FONTIC  a 2 de Agosto'!F3</f>
        <v>71921946509.119995</v>
      </c>
      <c r="J33" s="166">
        <f>+'FONTIC  a 2 de Agosto'!G3</f>
        <v>46124412751.300003</v>
      </c>
      <c r="K33" s="36"/>
      <c r="L33" s="45"/>
      <c r="M33" s="45"/>
    </row>
    <row r="34" spans="2:13" ht="31.5" customHeight="1" x14ac:dyDescent="0.35">
      <c r="B34" s="155" t="s">
        <v>12</v>
      </c>
      <c r="C34" s="156">
        <f>+'ANE a  2 de Agosto'!B3/1000000</f>
        <v>13997</v>
      </c>
      <c r="D34" s="157">
        <v>0.50927258098163897</v>
      </c>
      <c r="E34" s="157">
        <f>+'ANE a  2 de Agosto'!C8</f>
        <v>0.52783972520254341</v>
      </c>
      <c r="F34" s="158">
        <v>0.44660027241551759</v>
      </c>
      <c r="G34" s="158">
        <f>+'ANE a  2 de Agosto'!C9</f>
        <v>0.4674167733828678</v>
      </c>
      <c r="H34" s="163"/>
      <c r="I34" s="172">
        <f>+'ANE a  2 de Agosto'!F3</f>
        <v>7388172633.6599998</v>
      </c>
      <c r="J34" s="172">
        <f>+'ANE a  2 de Agosto'!G3</f>
        <v>6542432577.0400009</v>
      </c>
      <c r="K34" s="36"/>
      <c r="L34" s="36"/>
      <c r="M34" s="36"/>
    </row>
    <row r="35" spans="2:13" s="36" customFormat="1" ht="31.5" customHeight="1" x14ac:dyDescent="0.35">
      <c r="B35" s="159" t="s">
        <v>13</v>
      </c>
      <c r="C35" s="165">
        <f>+'ANTV  '!B3/1000000</f>
        <v>19061.650836000001</v>
      </c>
      <c r="D35" s="161">
        <v>0.61038697078775928</v>
      </c>
      <c r="E35" s="161">
        <f>+'ANTV  '!C8</f>
        <v>0.61038697078775928</v>
      </c>
      <c r="F35" s="164">
        <v>0.58802367677573586</v>
      </c>
      <c r="G35" s="164">
        <f>+'ANTV  '!C9</f>
        <v>0.58802367677573586</v>
      </c>
      <c r="H35" s="163"/>
      <c r="I35" s="166">
        <f>+'ANTV  '!F3</f>
        <v>11634983312</v>
      </c>
      <c r="J35" s="166">
        <f>+'ANTV  '!G3</f>
        <v>11208702010</v>
      </c>
    </row>
    <row r="36" spans="2:13" ht="31" x14ac:dyDescent="0.35">
      <c r="B36" s="155" t="s">
        <v>14</v>
      </c>
      <c r="C36" s="156">
        <f>+'CRC a 2 de Agosto '!B4/1000000</f>
        <v>14561.729923999999</v>
      </c>
      <c r="D36" s="157">
        <v>0.47822561603910707</v>
      </c>
      <c r="E36" s="157">
        <f>+'CRC a 2 de Agosto '!C9</f>
        <v>0.47913479737052156</v>
      </c>
      <c r="F36" s="158">
        <v>0.45433613302537174</v>
      </c>
      <c r="G36" s="158">
        <f>+'CRC a 2 de Agosto '!C10</f>
        <v>0.45457449701221364</v>
      </c>
      <c r="H36" s="143"/>
      <c r="I36" s="172">
        <f>+'CRC a 2 de Agosto '!E4</f>
        <v>6977031516.5</v>
      </c>
      <c r="J36" s="172">
        <f>+'CRC a 2 de Agosto '!F4</f>
        <v>6619391055.8299999</v>
      </c>
      <c r="K36" s="36"/>
      <c r="L36" s="36"/>
      <c r="M36" s="36"/>
    </row>
    <row r="37" spans="2:13" ht="15.5" x14ac:dyDescent="0.35">
      <c r="B37" s="159" t="s">
        <v>82</v>
      </c>
      <c r="C37" s="165">
        <f>+'CPE 2 de Agosto'!B3/1000000</f>
        <v>17183.41948</v>
      </c>
      <c r="D37" s="175">
        <v>0.44258757665211812</v>
      </c>
      <c r="E37" s="175">
        <f>+'CPE 2 de Agosto'!C8</f>
        <v>0.44391911684099794</v>
      </c>
      <c r="F37" s="158">
        <v>0.35303487974850978</v>
      </c>
      <c r="G37" s="158">
        <f>+'CPE 2 de Agosto'!C9</f>
        <v>0.38550968593359392</v>
      </c>
      <c r="H37" s="163"/>
      <c r="I37" s="166">
        <f>+'CPE 2 de Agosto'!F3</f>
        <v>7628048399.8699999</v>
      </c>
      <c r="J37" s="166">
        <f>+'CPE 2 de Agosto'!G3</f>
        <v>6624374647</v>
      </c>
      <c r="K37" s="36"/>
      <c r="L37" s="36"/>
      <c r="M37" s="36"/>
    </row>
    <row r="38" spans="2:13" x14ac:dyDescent="0.35">
      <c r="B38" s="38" t="s">
        <v>20</v>
      </c>
      <c r="C38" s="36"/>
      <c r="E38" s="36"/>
      <c r="G38" s="36"/>
      <c r="H38" s="36"/>
      <c r="I38" s="36"/>
      <c r="J38" s="36"/>
      <c r="K38" s="36"/>
      <c r="L38" s="36"/>
      <c r="M38" s="36"/>
    </row>
    <row r="39" spans="2:13" x14ac:dyDescent="0.35">
      <c r="B39" s="38"/>
      <c r="C39" s="36"/>
      <c r="E39" s="36"/>
      <c r="G39" s="36"/>
      <c r="H39" s="36"/>
      <c r="I39" s="36"/>
      <c r="J39" s="36"/>
      <c r="K39" s="36"/>
      <c r="L39" s="36"/>
      <c r="M39" s="36"/>
    </row>
    <row r="40" spans="2:13" ht="15" customHeight="1" x14ac:dyDescent="0.35">
      <c r="B40" s="36"/>
      <c r="C40" s="36"/>
      <c r="E40" s="36"/>
      <c r="G40" s="36"/>
      <c r="H40" s="36"/>
      <c r="I40" s="36"/>
      <c r="J40" s="36"/>
      <c r="K40" s="36"/>
      <c r="L40" s="36"/>
      <c r="M40" s="36"/>
    </row>
    <row r="57" spans="2:29" x14ac:dyDescent="0.35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</row>
  </sheetData>
  <mergeCells count="20">
    <mergeCell ref="I27:J27"/>
    <mergeCell ref="F29:F30"/>
    <mergeCell ref="L8:M8"/>
    <mergeCell ref="B29:B30"/>
    <mergeCell ref="C29:C30"/>
    <mergeCell ref="G29:G30"/>
    <mergeCell ref="B7:B8"/>
    <mergeCell ref="B18:B19"/>
    <mergeCell ref="C18:C19"/>
    <mergeCell ref="B27:G27"/>
    <mergeCell ref="F18:F19"/>
    <mergeCell ref="G7:G8"/>
    <mergeCell ref="F7:F8"/>
    <mergeCell ref="G18:G19"/>
    <mergeCell ref="B2:J3"/>
    <mergeCell ref="B5:H5"/>
    <mergeCell ref="B16:G16"/>
    <mergeCell ref="I5:J5"/>
    <mergeCell ref="I16:J16"/>
    <mergeCell ref="C7:C8"/>
  </mergeCells>
  <pageMargins left="0.23622047244094491" right="0.23622047244094491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7030A0"/>
  </sheetPr>
  <dimension ref="A1:I14"/>
  <sheetViews>
    <sheetView showGridLines="0" workbookViewId="0">
      <selection sqref="A1:G9"/>
    </sheetView>
  </sheetViews>
  <sheetFormatPr baseColWidth="10" defaultColWidth="9.36328125" defaultRowHeight="14.5" x14ac:dyDescent="0.35"/>
  <cols>
    <col min="1" max="1" width="27.90625" customWidth="1"/>
    <col min="2" max="2" width="26.1796875" customWidth="1"/>
    <col min="3" max="3" width="24.26953125" customWidth="1"/>
    <col min="4" max="4" width="22.90625" customWidth="1"/>
    <col min="5" max="5" width="22.36328125" hidden="1" customWidth="1"/>
    <col min="6" max="6" width="21.7265625" customWidth="1"/>
    <col min="7" max="7" width="23.90625" customWidth="1"/>
    <col min="8" max="256" width="11.453125" customWidth="1"/>
  </cols>
  <sheetData>
    <row r="1" spans="1:9" ht="21" x14ac:dyDescent="0.5">
      <c r="A1" s="243" t="s">
        <v>128</v>
      </c>
      <c r="B1" s="243"/>
      <c r="C1" s="243"/>
      <c r="D1" s="243"/>
      <c r="E1" s="243"/>
      <c r="F1" s="243"/>
      <c r="G1" s="243"/>
      <c r="H1" s="36"/>
      <c r="I1" s="36"/>
    </row>
    <row r="2" spans="1:9" ht="37.5" customHeight="1" x14ac:dyDescent="0.35">
      <c r="A2" s="178" t="s">
        <v>21</v>
      </c>
      <c r="B2" s="178" t="s">
        <v>22</v>
      </c>
      <c r="C2" s="178" t="s">
        <v>23</v>
      </c>
      <c r="D2" s="178" t="s">
        <v>24</v>
      </c>
      <c r="E2" s="178" t="s">
        <v>25</v>
      </c>
      <c r="F2" s="178" t="s">
        <v>26</v>
      </c>
      <c r="G2" s="178" t="s">
        <v>8</v>
      </c>
      <c r="H2" s="36"/>
      <c r="I2" s="36"/>
    </row>
    <row r="3" spans="1:9" ht="20.75" customHeight="1" x14ac:dyDescent="0.4">
      <c r="A3" s="179" t="s">
        <v>27</v>
      </c>
      <c r="B3" s="180">
        <v>52386766259</v>
      </c>
      <c r="C3" s="180">
        <v>49696700575.599998</v>
      </c>
      <c r="D3" s="180">
        <f>B3-C3</f>
        <v>2690065683.4000015</v>
      </c>
      <c r="E3" s="180">
        <f>'MINTIC a 2 de Agosto'!$C3-'MINTIC a 2 de Agosto'!$F3</f>
        <v>328628318.65000153</v>
      </c>
      <c r="F3" s="180">
        <v>49368072256.949997</v>
      </c>
      <c r="G3" s="180">
        <v>25935690368.950001</v>
      </c>
      <c r="H3" s="75"/>
      <c r="I3" s="75"/>
    </row>
    <row r="4" spans="1:9" ht="15.5" x14ac:dyDescent="0.35">
      <c r="A4" s="179" t="s">
        <v>28</v>
      </c>
      <c r="B4" s="180">
        <v>0</v>
      </c>
      <c r="C4" s="180">
        <v>0</v>
      </c>
      <c r="D4" s="180">
        <v>0</v>
      </c>
      <c r="E4" s="180">
        <v>0</v>
      </c>
      <c r="F4" s="180">
        <v>0</v>
      </c>
      <c r="G4" s="180">
        <v>0</v>
      </c>
      <c r="H4" s="36"/>
      <c r="I4" s="36"/>
    </row>
    <row r="5" spans="1:9" ht="25.5" customHeight="1" x14ac:dyDescent="0.35">
      <c r="A5" s="181" t="s">
        <v>29</v>
      </c>
      <c r="B5" s="180">
        <f t="shared" ref="B5:G5" si="0">B3+B4</f>
        <v>52386766259</v>
      </c>
      <c r="C5" s="180">
        <f t="shared" si="0"/>
        <v>49696700575.599998</v>
      </c>
      <c r="D5" s="180">
        <f t="shared" si="0"/>
        <v>2690065683.4000015</v>
      </c>
      <c r="E5" s="180">
        <f t="shared" si="0"/>
        <v>328628318.65000153</v>
      </c>
      <c r="F5" s="180">
        <f t="shared" si="0"/>
        <v>49368072256.949997</v>
      </c>
      <c r="G5" s="180">
        <f t="shared" si="0"/>
        <v>25935690368.950001</v>
      </c>
      <c r="H5" s="36"/>
      <c r="I5" s="36"/>
    </row>
    <row r="6" spans="1:9" ht="15.5" x14ac:dyDescent="0.35">
      <c r="A6" s="19"/>
      <c r="B6" s="20"/>
      <c r="C6" s="20"/>
      <c r="D6" s="20"/>
      <c r="E6" s="20"/>
      <c r="F6" s="20"/>
      <c r="G6" s="20"/>
      <c r="H6" s="36"/>
      <c r="I6" s="36"/>
    </row>
    <row r="7" spans="1:9" ht="37.5" customHeight="1" x14ac:dyDescent="0.35">
      <c r="A7" s="182" t="s">
        <v>30</v>
      </c>
      <c r="B7" s="183" t="s">
        <v>31</v>
      </c>
      <c r="C7" s="183" t="s">
        <v>32</v>
      </c>
      <c r="D7" s="183" t="s">
        <v>33</v>
      </c>
      <c r="E7" s="184" t="s">
        <v>34</v>
      </c>
      <c r="F7" s="22"/>
      <c r="G7" s="143"/>
      <c r="H7" s="36"/>
      <c r="I7" s="36"/>
    </row>
    <row r="8" spans="1:9" ht="21.75" customHeight="1" x14ac:dyDescent="0.35">
      <c r="A8" s="22" t="s">
        <v>35</v>
      </c>
      <c r="B8" s="185">
        <f>+F5/B5</f>
        <v>0.94237678296221628</v>
      </c>
      <c r="C8" s="186">
        <f>+F3/B3</f>
        <v>0.94237678296221628</v>
      </c>
      <c r="D8" s="187" t="s">
        <v>62</v>
      </c>
      <c r="E8" s="186"/>
      <c r="F8" s="188"/>
      <c r="G8" s="189"/>
      <c r="H8" s="36"/>
      <c r="I8" s="36"/>
    </row>
    <row r="9" spans="1:9" ht="15.5" x14ac:dyDescent="0.35">
      <c r="A9" s="22" t="s">
        <v>63</v>
      </c>
      <c r="B9" s="185">
        <f>+G5/B5</f>
        <v>0.49508095691045395</v>
      </c>
      <c r="C9" s="186">
        <f>+G3/B3</f>
        <v>0.49508095691045395</v>
      </c>
      <c r="D9" s="190" t="s">
        <v>62</v>
      </c>
      <c r="E9" s="191"/>
      <c r="F9" s="22"/>
      <c r="G9" s="189"/>
      <c r="H9" s="36"/>
      <c r="I9" s="36"/>
    </row>
    <row r="10" spans="1:9" ht="21.75" customHeight="1" x14ac:dyDescent="0.35">
      <c r="A10" s="36"/>
      <c r="B10" s="36"/>
      <c r="C10" s="36"/>
      <c r="D10" s="36"/>
      <c r="E10" s="36"/>
      <c r="F10" s="36"/>
      <c r="G10" s="33"/>
      <c r="H10" s="36"/>
      <c r="I10" s="36"/>
    </row>
    <row r="11" spans="1:9" ht="21" customHeight="1" x14ac:dyDescent="0.4">
      <c r="A11" s="36"/>
      <c r="B11" s="33"/>
      <c r="C11" s="16"/>
      <c r="D11" s="36"/>
      <c r="E11" s="36"/>
      <c r="F11" s="39"/>
      <c r="G11" s="36"/>
      <c r="H11" s="36"/>
      <c r="I11" s="36"/>
    </row>
    <row r="12" spans="1:9" x14ac:dyDescent="0.35">
      <c r="A12" s="36"/>
      <c r="B12" s="36"/>
      <c r="C12" s="16"/>
      <c r="D12" s="36"/>
      <c r="E12" s="36"/>
      <c r="F12" s="34"/>
      <c r="G12" s="35"/>
      <c r="H12" s="36"/>
      <c r="I12" s="36"/>
    </row>
    <row r="13" spans="1:9" x14ac:dyDescent="0.35">
      <c r="A13" s="36"/>
      <c r="B13" s="36"/>
      <c r="C13" s="16"/>
      <c r="D13" s="36"/>
      <c r="E13" s="36"/>
      <c r="F13" s="36"/>
      <c r="G13" s="36"/>
      <c r="H13" s="36"/>
      <c r="I13" s="36"/>
    </row>
    <row r="14" spans="1:9" x14ac:dyDescent="0.35">
      <c r="A14" s="36"/>
      <c r="B14" s="36"/>
      <c r="C14" s="16"/>
      <c r="D14" s="36"/>
      <c r="E14" s="36"/>
      <c r="F14" s="36"/>
      <c r="G14" s="36"/>
      <c r="H14" s="36"/>
      <c r="I14" s="36"/>
    </row>
  </sheetData>
  <mergeCells count="1">
    <mergeCell ref="A1:G1"/>
  </mergeCells>
  <pageMargins left="0.7" right="0.7" top="0.75" bottom="0.75" header="0.3" footer="0.3"/>
  <pageSetup orientation="portrait" horizontalDpi="4294967292" verticalDpi="4294967292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7030A0"/>
  </sheetPr>
  <dimension ref="A1:L54"/>
  <sheetViews>
    <sheetView showGridLines="0" zoomScale="90" zoomScaleNormal="90" workbookViewId="0">
      <selection sqref="A1:G11"/>
    </sheetView>
  </sheetViews>
  <sheetFormatPr baseColWidth="10" defaultColWidth="9.36328125" defaultRowHeight="14.5" x14ac:dyDescent="0.35"/>
  <cols>
    <col min="1" max="1" width="35.6328125" customWidth="1"/>
    <col min="2" max="2" width="31" customWidth="1"/>
    <col min="3" max="3" width="26.1796875" customWidth="1"/>
    <col min="4" max="4" width="23.6328125" customWidth="1"/>
    <col min="5" max="5" width="27.36328125" hidden="1" customWidth="1"/>
    <col min="6" max="6" width="24.7265625" customWidth="1"/>
    <col min="7" max="7" width="25.1796875" customWidth="1"/>
    <col min="8" max="256" width="11.453125" customWidth="1"/>
  </cols>
  <sheetData>
    <row r="1" spans="1:12" ht="23.5" x14ac:dyDescent="0.55000000000000004">
      <c r="A1" s="245" t="s">
        <v>122</v>
      </c>
      <c r="B1" s="245"/>
      <c r="C1" s="245"/>
      <c r="D1" s="245"/>
      <c r="E1" s="245"/>
      <c r="F1" s="245"/>
      <c r="G1" s="245"/>
      <c r="H1" s="36"/>
      <c r="I1" s="36"/>
      <c r="J1" s="36"/>
      <c r="K1" s="36"/>
      <c r="L1" s="36"/>
    </row>
    <row r="2" spans="1:12" ht="15.5" x14ac:dyDescent="0.35">
      <c r="A2" s="192" t="s">
        <v>21</v>
      </c>
      <c r="B2" s="192" t="s">
        <v>22</v>
      </c>
      <c r="C2" s="192" t="s">
        <v>23</v>
      </c>
      <c r="D2" s="192" t="s">
        <v>24</v>
      </c>
      <c r="E2" s="192" t="s">
        <v>25</v>
      </c>
      <c r="F2" s="192" t="s">
        <v>26</v>
      </c>
      <c r="G2" s="192" t="s">
        <v>8</v>
      </c>
      <c r="H2" s="2"/>
      <c r="I2" s="36"/>
      <c r="J2" s="36"/>
      <c r="K2" s="36"/>
      <c r="L2" s="36"/>
    </row>
    <row r="3" spans="1:12" ht="15.5" x14ac:dyDescent="0.35">
      <c r="A3" s="193" t="s">
        <v>27</v>
      </c>
      <c r="B3" s="180">
        <v>424199002945</v>
      </c>
      <c r="C3" s="194">
        <v>72436216011.119995</v>
      </c>
      <c r="D3" s="180">
        <f>B3-C3</f>
        <v>351762786933.88</v>
      </c>
      <c r="E3" s="180">
        <f>'FONTIC  a 2 de Agosto'!$C3-'FONTIC  a 2 de Agosto'!$F3</f>
        <v>514269502</v>
      </c>
      <c r="F3" s="180">
        <v>71921946509.119995</v>
      </c>
      <c r="G3" s="180">
        <v>46124412751.300003</v>
      </c>
      <c r="H3" s="4"/>
      <c r="I3" s="36"/>
      <c r="J3" s="36"/>
      <c r="K3" s="36"/>
      <c r="L3" s="36"/>
    </row>
    <row r="4" spans="1:12" ht="20.75" customHeight="1" x14ac:dyDescent="0.35">
      <c r="A4" s="193" t="s">
        <v>28</v>
      </c>
      <c r="B4" s="180">
        <v>843020916998</v>
      </c>
      <c r="C4" s="194">
        <v>649239375007.01001</v>
      </c>
      <c r="D4" s="180">
        <f>B4-C4</f>
        <v>193781541990.98999</v>
      </c>
      <c r="E4" s="180">
        <f>'FONTIC  a 2 de Agosto'!$C4-'FONTIC  a 2 de Agosto'!$F4</f>
        <v>146008161996.14008</v>
      </c>
      <c r="F4" s="180">
        <v>503231213010.86993</v>
      </c>
      <c r="G4" s="180">
        <v>213487722497.53</v>
      </c>
      <c r="H4" s="1"/>
      <c r="I4" s="36"/>
      <c r="J4" s="36"/>
      <c r="K4" s="36"/>
      <c r="L4" s="36">
        <v>4</v>
      </c>
    </row>
    <row r="5" spans="1:12" ht="15.5" x14ac:dyDescent="0.35">
      <c r="A5" s="195" t="s">
        <v>29</v>
      </c>
      <c r="B5" s="196">
        <f t="shared" ref="B5:G5" si="0">+SUM(B3:B4)</f>
        <v>1267219919943</v>
      </c>
      <c r="C5" s="197">
        <f t="shared" si="0"/>
        <v>721675591018.13</v>
      </c>
      <c r="D5" s="196">
        <f t="shared" si="0"/>
        <v>545544328924.87</v>
      </c>
      <c r="E5" s="196">
        <f t="shared" si="0"/>
        <v>146522431498.14008</v>
      </c>
      <c r="F5" s="196">
        <f t="shared" si="0"/>
        <v>575153159519.98999</v>
      </c>
      <c r="G5" s="196">
        <f t="shared" si="0"/>
        <v>259612135248.83002</v>
      </c>
      <c r="H5" s="5"/>
      <c r="I5" s="36"/>
      <c r="J5" s="36"/>
      <c r="K5" s="36"/>
      <c r="L5" s="36"/>
    </row>
    <row r="6" spans="1:12" ht="15.5" x14ac:dyDescent="0.35">
      <c r="A6" s="6"/>
      <c r="B6" s="7"/>
      <c r="C6" s="7"/>
      <c r="D6" s="7"/>
      <c r="E6" s="7"/>
      <c r="F6" s="7"/>
      <c r="G6" s="32"/>
      <c r="H6" s="5"/>
      <c r="I6" s="36"/>
      <c r="J6" s="36"/>
      <c r="K6" s="36"/>
      <c r="L6" s="36"/>
    </row>
    <row r="7" spans="1:12" ht="15.65" customHeight="1" x14ac:dyDescent="0.35">
      <c r="A7" s="6"/>
      <c r="B7" s="7"/>
      <c r="C7" s="198"/>
      <c r="D7" s="7"/>
      <c r="E7" s="7"/>
      <c r="F7" s="199"/>
      <c r="G7" s="7"/>
      <c r="H7" s="5"/>
      <c r="I7" s="36"/>
      <c r="J7" s="36"/>
      <c r="K7" s="36"/>
      <c r="L7" s="36"/>
    </row>
    <row r="8" spans="1:12" ht="15.5" x14ac:dyDescent="0.35">
      <c r="A8" s="8"/>
      <c r="B8" s="9"/>
      <c r="C8" s="9"/>
      <c r="D8" s="9"/>
      <c r="E8" s="9"/>
      <c r="F8" s="9"/>
      <c r="G8" s="200"/>
      <c r="H8" s="5"/>
      <c r="I8" s="36"/>
      <c r="J8" s="36"/>
      <c r="K8" s="36"/>
      <c r="L8" s="36"/>
    </row>
    <row r="9" spans="1:12" ht="15.5" x14ac:dyDescent="0.35">
      <c r="A9" s="201" t="s">
        <v>30</v>
      </c>
      <c r="B9" s="201" t="s">
        <v>31</v>
      </c>
      <c r="C9" s="201" t="s">
        <v>32</v>
      </c>
      <c r="D9" s="201" t="s">
        <v>33</v>
      </c>
      <c r="E9" s="184" t="s">
        <v>34</v>
      </c>
      <c r="F9" s="202"/>
      <c r="G9" s="203"/>
      <c r="H9" s="5"/>
      <c r="I9" s="36"/>
      <c r="J9" s="36"/>
      <c r="K9" s="36"/>
      <c r="L9" s="36"/>
    </row>
    <row r="10" spans="1:12" ht="15.5" x14ac:dyDescent="0.35">
      <c r="A10" s="3" t="s">
        <v>35</v>
      </c>
      <c r="B10" s="185">
        <f>+F5/B5</f>
        <v>0.45387004297238365</v>
      </c>
      <c r="C10" s="186">
        <f>+F3/B3</f>
        <v>0.16954765572243721</v>
      </c>
      <c r="D10" s="186">
        <f>F4/B4</f>
        <v>0.59693799153036176</v>
      </c>
      <c r="E10" s="204"/>
      <c r="F10" s="202"/>
      <c r="G10" s="205"/>
      <c r="H10" s="5"/>
      <c r="I10" s="36"/>
      <c r="J10" s="36"/>
      <c r="K10" s="36"/>
      <c r="L10" s="36"/>
    </row>
    <row r="11" spans="1:12" ht="15.5" x14ac:dyDescent="0.35">
      <c r="A11" s="3" t="s">
        <v>36</v>
      </c>
      <c r="B11" s="185">
        <f>+G5/B5</f>
        <v>0.2048674670932473</v>
      </c>
      <c r="C11" s="186">
        <f>+G3/B3</f>
        <v>0.10873295889684191</v>
      </c>
      <c r="D11" s="186">
        <f>G4/B4</f>
        <v>0.2532413113280278</v>
      </c>
      <c r="E11" s="204"/>
      <c r="F11" s="202"/>
      <c r="G11" s="205"/>
      <c r="H11" s="1"/>
      <c r="I11" s="36"/>
      <c r="J11" s="36"/>
      <c r="K11" s="36"/>
      <c r="L11" s="36"/>
    </row>
    <row r="12" spans="1:12" ht="15.5" x14ac:dyDescent="0.35">
      <c r="A12" s="1"/>
      <c r="B12" s="1"/>
      <c r="C12" s="1"/>
      <c r="D12" s="4"/>
      <c r="E12" s="1"/>
      <c r="F12" s="1"/>
      <c r="G12" s="1"/>
      <c r="H12" s="1"/>
      <c r="I12" s="36"/>
      <c r="J12" s="36"/>
      <c r="K12" s="36"/>
      <c r="L12" s="36"/>
    </row>
    <row r="13" spans="1:12" x14ac:dyDescent="0.35">
      <c r="A13" s="36"/>
      <c r="B13" s="36"/>
      <c r="C13" s="36"/>
      <c r="D13" s="36"/>
      <c r="E13" s="36"/>
      <c r="F13" s="36"/>
      <c r="G13" s="1"/>
      <c r="H13" s="36"/>
      <c r="I13" s="36"/>
      <c r="J13" s="36"/>
      <c r="K13" s="36"/>
      <c r="L13" s="36"/>
    </row>
    <row r="14" spans="1:12" ht="15.75" hidden="1" customHeight="1" x14ac:dyDescent="0.35">
      <c r="A14" s="48" t="s">
        <v>37</v>
      </c>
      <c r="B14" s="49" t="s">
        <v>38</v>
      </c>
      <c r="C14" s="48" t="s">
        <v>39</v>
      </c>
      <c r="D14" s="1"/>
      <c r="E14" s="1"/>
      <c r="F14" s="1"/>
      <c r="G14" s="1"/>
      <c r="H14" s="1"/>
      <c r="I14" s="36"/>
      <c r="J14" s="36"/>
      <c r="K14" s="36"/>
      <c r="L14" s="36"/>
    </row>
    <row r="15" spans="1:12" ht="15.75" hidden="1" customHeight="1" x14ac:dyDescent="0.35">
      <c r="A15" s="50"/>
      <c r="B15" s="51"/>
      <c r="C15" s="52"/>
      <c r="D15" s="1"/>
      <c r="E15" s="3"/>
      <c r="F15" s="36"/>
      <c r="G15" s="36"/>
      <c r="H15" s="36"/>
      <c r="I15" s="36"/>
      <c r="J15" s="36"/>
      <c r="K15" s="36"/>
      <c r="L15" s="36"/>
    </row>
    <row r="16" spans="1:12" ht="15.75" hidden="1" customHeight="1" x14ac:dyDescent="0.35">
      <c r="A16" s="50"/>
      <c r="B16" s="51"/>
      <c r="C16" s="52"/>
      <c r="D16" s="1"/>
      <c r="E16" s="1"/>
    </row>
    <row r="17" spans="1:5" ht="15.75" hidden="1" customHeight="1" x14ac:dyDescent="0.35">
      <c r="A17" s="50"/>
      <c r="B17" s="51"/>
      <c r="C17" s="52"/>
      <c r="D17" s="1"/>
      <c r="E17" s="1"/>
    </row>
    <row r="18" spans="1:5" ht="15.75" hidden="1" customHeight="1" x14ac:dyDescent="0.35">
      <c r="A18" s="50"/>
      <c r="B18" s="51"/>
      <c r="C18" s="52"/>
      <c r="D18" s="1"/>
      <c r="E18" s="1"/>
    </row>
    <row r="19" spans="1:5" ht="15.75" hidden="1" customHeight="1" x14ac:dyDescent="0.35">
      <c r="A19" s="50"/>
      <c r="B19" s="51"/>
      <c r="C19" s="52"/>
      <c r="D19" s="1"/>
      <c r="E19" s="1"/>
    </row>
    <row r="20" spans="1:5" ht="15.75" hidden="1" customHeight="1" x14ac:dyDescent="0.35">
      <c r="A20" s="50"/>
      <c r="B20" s="51"/>
      <c r="C20" s="52"/>
      <c r="D20" s="1"/>
      <c r="E20" s="1"/>
    </row>
    <row r="21" spans="1:5" ht="15.75" hidden="1" customHeight="1" x14ac:dyDescent="0.35">
      <c r="A21" s="50"/>
      <c r="B21" s="51"/>
      <c r="C21" s="52"/>
      <c r="D21" s="1"/>
      <c r="E21" s="1"/>
    </row>
    <row r="22" spans="1:5" ht="15.75" hidden="1" customHeight="1" x14ac:dyDescent="0.35">
      <c r="A22" s="50"/>
      <c r="B22" s="51"/>
      <c r="C22" s="52"/>
      <c r="D22" s="1"/>
      <c r="E22" s="1"/>
    </row>
    <row r="23" spans="1:5" ht="15.75" hidden="1" customHeight="1" x14ac:dyDescent="0.35">
      <c r="A23" s="53"/>
      <c r="B23" s="51"/>
      <c r="C23" s="52"/>
      <c r="D23" s="1"/>
      <c r="E23" s="1"/>
    </row>
    <row r="24" spans="1:5" ht="15.75" hidden="1" customHeight="1" x14ac:dyDescent="0.35">
      <c r="A24" s="53"/>
      <c r="B24" s="51"/>
      <c r="C24" s="52"/>
      <c r="D24" s="1"/>
      <c r="E24" s="1"/>
    </row>
    <row r="25" spans="1:5" ht="15.75" hidden="1" customHeight="1" x14ac:dyDescent="0.35">
      <c r="A25" s="54" t="s">
        <v>40</v>
      </c>
      <c r="B25" s="55">
        <f>+D4</f>
        <v>193781541990.98999</v>
      </c>
      <c r="C25" s="54"/>
      <c r="D25" s="1"/>
      <c r="E25" s="1"/>
    </row>
    <row r="26" spans="1:5" ht="15.75" hidden="1" customHeight="1" x14ac:dyDescent="0.35">
      <c r="A26" s="36"/>
      <c r="B26" s="36"/>
      <c r="C26" s="36"/>
      <c r="D26" s="36"/>
      <c r="E26" s="36"/>
    </row>
    <row r="27" spans="1:5" ht="33" hidden="1" customHeight="1" x14ac:dyDescent="0.35">
      <c r="A27" s="56" t="s">
        <v>37</v>
      </c>
      <c r="B27" s="57" t="s">
        <v>41</v>
      </c>
      <c r="C27" s="1"/>
      <c r="D27" s="1"/>
      <c r="E27" s="1"/>
    </row>
    <row r="28" spans="1:5" ht="15.75" hidden="1" customHeight="1" x14ac:dyDescent="0.35">
      <c r="A28" s="53" t="s">
        <v>42</v>
      </c>
      <c r="B28" s="51"/>
      <c r="C28" s="1"/>
      <c r="D28" s="1"/>
      <c r="E28" s="1"/>
    </row>
    <row r="29" spans="1:5" ht="15.75" hidden="1" customHeight="1" x14ac:dyDescent="0.35">
      <c r="A29" s="53" t="s">
        <v>43</v>
      </c>
      <c r="B29" s="51"/>
      <c r="C29" s="1"/>
      <c r="D29" s="1"/>
      <c r="E29" s="1"/>
    </row>
    <row r="30" spans="1:5" ht="15.75" hidden="1" customHeight="1" x14ac:dyDescent="0.35">
      <c r="A30" s="53" t="s">
        <v>44</v>
      </c>
      <c r="B30" s="51"/>
      <c r="C30" s="1"/>
      <c r="D30" s="1"/>
      <c r="E30" s="1"/>
    </row>
    <row r="31" spans="1:5" ht="15.75" hidden="1" customHeight="1" x14ac:dyDescent="0.35">
      <c r="A31" s="53" t="s">
        <v>45</v>
      </c>
      <c r="B31" s="51"/>
      <c r="C31" s="1"/>
      <c r="D31" s="1"/>
      <c r="E31" s="1"/>
    </row>
    <row r="32" spans="1:5" ht="15.75" hidden="1" customHeight="1" x14ac:dyDescent="0.35">
      <c r="A32" s="53" t="s">
        <v>46</v>
      </c>
      <c r="B32" s="51"/>
      <c r="C32" s="1"/>
      <c r="D32" s="1"/>
      <c r="E32" s="1"/>
    </row>
    <row r="33" spans="1:5" ht="15.75" hidden="1" customHeight="1" x14ac:dyDescent="0.35">
      <c r="A33" s="53" t="s">
        <v>47</v>
      </c>
      <c r="B33" s="51"/>
      <c r="C33" s="1"/>
      <c r="D33" s="1"/>
      <c r="E33" s="1"/>
    </row>
    <row r="34" spans="1:5" ht="15.75" hidden="1" customHeight="1" x14ac:dyDescent="0.35">
      <c r="A34" s="53" t="s">
        <v>48</v>
      </c>
      <c r="B34" s="51"/>
      <c r="C34" s="1"/>
      <c r="D34" s="1"/>
      <c r="E34" s="1"/>
    </row>
    <row r="35" spans="1:5" ht="15.75" hidden="1" customHeight="1" x14ac:dyDescent="0.35">
      <c r="A35" s="53" t="s">
        <v>49</v>
      </c>
      <c r="B35" s="51"/>
      <c r="C35" s="1"/>
      <c r="D35" s="1"/>
      <c r="E35" s="1"/>
    </row>
    <row r="36" spans="1:5" ht="15.75" hidden="1" customHeight="1" x14ac:dyDescent="0.35">
      <c r="A36" s="53" t="s">
        <v>50</v>
      </c>
      <c r="B36" s="51"/>
      <c r="C36" s="1"/>
      <c r="D36" s="1"/>
      <c r="E36" s="1"/>
    </row>
    <row r="37" spans="1:5" s="18" customFormat="1" ht="15.75" hidden="1" customHeight="1" x14ac:dyDescent="0.35">
      <c r="A37" s="53" t="s">
        <v>51</v>
      </c>
      <c r="B37" s="51"/>
      <c r="C37" s="1"/>
      <c r="D37" s="1"/>
      <c r="E37" s="1"/>
    </row>
    <row r="38" spans="1:5" ht="15.75" hidden="1" customHeight="1" x14ac:dyDescent="0.35">
      <c r="A38" s="54" t="s">
        <v>40</v>
      </c>
      <c r="B38" s="55"/>
      <c r="C38" s="17"/>
      <c r="D38" s="1"/>
      <c r="E38" s="1"/>
    </row>
    <row r="39" spans="1:5" ht="15.75" hidden="1" customHeight="1" x14ac:dyDescent="0.35">
      <c r="A39" s="12"/>
      <c r="B39" s="13"/>
      <c r="C39" s="1"/>
      <c r="D39" s="1"/>
      <c r="E39" s="1"/>
    </row>
    <row r="40" spans="1:5" ht="15.75" hidden="1" customHeight="1" x14ac:dyDescent="0.35">
      <c r="A40" s="244" t="s">
        <v>52</v>
      </c>
      <c r="B40" s="244"/>
      <c r="C40" s="244"/>
      <c r="D40" s="1"/>
      <c r="E40" s="1"/>
    </row>
    <row r="41" spans="1:5" ht="15.75" hidden="1" customHeight="1" x14ac:dyDescent="0.35">
      <c r="A41" s="48" t="s">
        <v>37</v>
      </c>
      <c r="B41" s="48" t="s">
        <v>53</v>
      </c>
      <c r="C41" s="48" t="s">
        <v>54</v>
      </c>
      <c r="D41" s="4"/>
      <c r="E41" s="1"/>
    </row>
    <row r="42" spans="1:5" ht="15.75" hidden="1" customHeight="1" x14ac:dyDescent="0.35">
      <c r="A42" s="53" t="s">
        <v>42</v>
      </c>
      <c r="B42" s="58"/>
      <c r="C42" s="53"/>
      <c r="D42" s="4"/>
      <c r="E42" s="1"/>
    </row>
    <row r="43" spans="1:5" ht="15.75" hidden="1" customHeight="1" x14ac:dyDescent="0.35">
      <c r="A43" s="53" t="s">
        <v>55</v>
      </c>
      <c r="B43" s="58"/>
      <c r="C43" s="53"/>
      <c r="D43" s="1"/>
      <c r="E43" s="10"/>
    </row>
    <row r="44" spans="1:5" ht="15.75" hidden="1" customHeight="1" x14ac:dyDescent="0.35">
      <c r="A44" s="53" t="s">
        <v>56</v>
      </c>
      <c r="B44" s="58"/>
      <c r="C44" s="53"/>
      <c r="D44" s="1"/>
      <c r="E44" s="10"/>
    </row>
    <row r="45" spans="1:5" ht="15.75" hidden="1" customHeight="1" x14ac:dyDescent="0.35">
      <c r="A45" s="53" t="s">
        <v>57</v>
      </c>
      <c r="B45" s="58"/>
      <c r="C45" s="53"/>
      <c r="D45" s="1"/>
      <c r="E45" s="10"/>
    </row>
    <row r="46" spans="1:5" ht="15.75" hidden="1" customHeight="1" x14ac:dyDescent="0.35">
      <c r="A46" s="53" t="s">
        <v>58</v>
      </c>
      <c r="B46" s="58"/>
      <c r="C46" s="53"/>
      <c r="D46" s="1"/>
      <c r="E46" s="10"/>
    </row>
    <row r="47" spans="1:5" ht="15.75" hidden="1" customHeight="1" x14ac:dyDescent="0.35">
      <c r="A47" s="53" t="s">
        <v>59</v>
      </c>
      <c r="B47" s="59"/>
      <c r="C47" s="53"/>
      <c r="D47" s="1"/>
      <c r="E47" s="10"/>
    </row>
    <row r="48" spans="1:5" ht="15.75" hidden="1" customHeight="1" x14ac:dyDescent="0.35">
      <c r="A48" s="53" t="s">
        <v>60</v>
      </c>
      <c r="B48" s="58"/>
      <c r="C48" s="53"/>
      <c r="D48" s="1"/>
      <c r="E48" s="10"/>
    </row>
    <row r="49" spans="1:5" ht="15.75" hidden="1" customHeight="1" x14ac:dyDescent="0.35">
      <c r="A49" s="53" t="s">
        <v>61</v>
      </c>
      <c r="B49" s="11"/>
      <c r="C49" s="53"/>
      <c r="D49" s="1"/>
      <c r="E49" s="10"/>
    </row>
    <row r="50" spans="1:5" ht="15.75" hidden="1" customHeight="1" x14ac:dyDescent="0.35">
      <c r="A50" s="36"/>
      <c r="B50" s="36"/>
      <c r="C50" s="36"/>
      <c r="D50" s="36"/>
      <c r="E50" s="36"/>
    </row>
    <row r="51" spans="1:5" x14ac:dyDescent="0.35">
      <c r="A51" s="36"/>
      <c r="B51" s="36"/>
      <c r="C51" s="36"/>
      <c r="D51" s="15"/>
      <c r="E51" s="36"/>
    </row>
    <row r="52" spans="1:5" x14ac:dyDescent="0.35">
      <c r="A52" s="36"/>
      <c r="B52" s="36"/>
      <c r="C52" s="36"/>
      <c r="D52" s="16"/>
      <c r="E52" s="36"/>
    </row>
    <row r="53" spans="1:5" x14ac:dyDescent="0.35">
      <c r="A53" s="36"/>
      <c r="B53" s="36"/>
      <c r="C53" s="36"/>
      <c r="D53" s="16"/>
      <c r="E53" s="36"/>
    </row>
    <row r="54" spans="1:5" x14ac:dyDescent="0.35">
      <c r="A54" s="36"/>
      <c r="B54" s="36"/>
      <c r="C54" s="36"/>
      <c r="D54" s="15"/>
      <c r="E54" s="36"/>
    </row>
  </sheetData>
  <mergeCells count="2">
    <mergeCell ref="A40:C40"/>
    <mergeCell ref="A1:G1"/>
  </mergeCells>
  <pageMargins left="0.7" right="0.7" top="0.75" bottom="0.75" header="0.3" footer="0.3"/>
  <pageSetup paperSize="153" orientation="portrait" r:id="rId1"/>
  <ignoredErrors>
    <ignoredError sqref="E5 B10:B11 C10:D10 D11" calculatedColumn="1"/>
  </ignoredError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7030A0"/>
  </sheetPr>
  <dimension ref="A1:H17"/>
  <sheetViews>
    <sheetView showGridLines="0" zoomScale="89" zoomScaleNormal="89" workbookViewId="0">
      <selection sqref="A1:G10"/>
    </sheetView>
  </sheetViews>
  <sheetFormatPr baseColWidth="10" defaultColWidth="11.453125" defaultRowHeight="14.5" x14ac:dyDescent="0.35"/>
  <cols>
    <col min="1" max="1" width="28.6328125" customWidth="1"/>
    <col min="2" max="2" width="21.36328125" customWidth="1"/>
    <col min="3" max="3" width="22.453125" customWidth="1"/>
    <col min="4" max="4" width="22" customWidth="1"/>
    <col min="5" max="5" width="23.36328125" customWidth="1"/>
    <col min="6" max="6" width="22" bestFit="1" customWidth="1"/>
    <col min="7" max="7" width="19.54296875" bestFit="1" customWidth="1"/>
    <col min="8" max="255" width="11.453125" customWidth="1"/>
  </cols>
  <sheetData>
    <row r="1" spans="1:8" ht="23.5" x14ac:dyDescent="0.55000000000000004">
      <c r="A1" s="246" t="s">
        <v>124</v>
      </c>
      <c r="B1" s="246"/>
      <c r="C1" s="246"/>
      <c r="D1" s="246"/>
      <c r="E1" s="246"/>
      <c r="F1" s="246"/>
      <c r="G1" s="36"/>
    </row>
    <row r="2" spans="1:8" x14ac:dyDescent="0.35">
      <c r="A2" s="36"/>
      <c r="B2" s="36"/>
      <c r="C2" s="36"/>
      <c r="D2" s="36"/>
      <c r="E2" s="14" t="s">
        <v>64</v>
      </c>
      <c r="F2" s="36"/>
      <c r="G2" s="36"/>
    </row>
    <row r="3" spans="1:8" ht="15.5" x14ac:dyDescent="0.35">
      <c r="A3" s="206" t="s">
        <v>21</v>
      </c>
      <c r="B3" s="178" t="s">
        <v>22</v>
      </c>
      <c r="C3" s="178" t="s">
        <v>23</v>
      </c>
      <c r="D3" s="206" t="s">
        <v>24</v>
      </c>
      <c r="E3" s="206" t="s">
        <v>26</v>
      </c>
      <c r="F3" s="206" t="s">
        <v>65</v>
      </c>
      <c r="G3" s="206" t="s">
        <v>66</v>
      </c>
    </row>
    <row r="4" spans="1:8" ht="20.75" customHeight="1" x14ac:dyDescent="0.35">
      <c r="A4" s="179" t="s">
        <v>27</v>
      </c>
      <c r="B4" s="207">
        <v>14561729924</v>
      </c>
      <c r="C4" s="207">
        <v>12564061115.5</v>
      </c>
      <c r="D4" s="207">
        <f>+B4-C4</f>
        <v>1997668808.5</v>
      </c>
      <c r="E4" s="207">
        <v>6977031516.5</v>
      </c>
      <c r="F4" s="207">
        <v>6619391055.8299999</v>
      </c>
      <c r="G4" s="207">
        <v>6619391055.8299999</v>
      </c>
      <c r="H4" s="80"/>
    </row>
    <row r="5" spans="1:8" ht="20.75" customHeight="1" x14ac:dyDescent="0.35">
      <c r="A5" s="179" t="s">
        <v>28</v>
      </c>
      <c r="B5" s="207">
        <v>17556000000</v>
      </c>
      <c r="C5" s="207">
        <v>12106907482.17</v>
      </c>
      <c r="D5" s="207">
        <f>+B5-C5</f>
        <v>5449092517.8299999</v>
      </c>
      <c r="E5" s="207">
        <v>11095979198.17</v>
      </c>
      <c r="F5" s="207">
        <v>4522722493.8999996</v>
      </c>
      <c r="G5" s="207">
        <v>4396645173.8999996</v>
      </c>
    </row>
    <row r="6" spans="1:8" ht="15.5" x14ac:dyDescent="0.35">
      <c r="A6" s="208" t="s">
        <v>29</v>
      </c>
      <c r="B6" s="209">
        <f>+B4+B5</f>
        <v>32117729924</v>
      </c>
      <c r="C6" s="209">
        <f>+C4+C5</f>
        <v>24670968597.669998</v>
      </c>
      <c r="D6" s="209">
        <f t="shared" ref="D6:G6" si="0">+D4+D5</f>
        <v>7446761326.3299999</v>
      </c>
      <c r="E6" s="209">
        <f t="shared" si="0"/>
        <v>18073010714.669998</v>
      </c>
      <c r="F6" s="209">
        <f t="shared" si="0"/>
        <v>11142113549.73</v>
      </c>
      <c r="G6" s="209">
        <f t="shared" si="0"/>
        <v>11016036229.73</v>
      </c>
    </row>
    <row r="7" spans="1:8" ht="15.5" x14ac:dyDescent="0.35">
      <c r="A7" s="19"/>
      <c r="B7" s="20"/>
      <c r="C7" s="20"/>
      <c r="D7" s="20"/>
      <c r="E7" s="20"/>
      <c r="F7" s="20"/>
      <c r="G7" s="210"/>
    </row>
    <row r="8" spans="1:8" ht="15.5" x14ac:dyDescent="0.35">
      <c r="A8" s="183" t="s">
        <v>30</v>
      </c>
      <c r="B8" s="182" t="s">
        <v>31</v>
      </c>
      <c r="C8" s="182" t="s">
        <v>32</v>
      </c>
      <c r="D8" s="182" t="s">
        <v>33</v>
      </c>
      <c r="E8" s="188"/>
      <c r="F8" s="143"/>
      <c r="G8" s="143"/>
    </row>
    <row r="9" spans="1:8" ht="15.5" x14ac:dyDescent="0.35">
      <c r="A9" s="22" t="s">
        <v>35</v>
      </c>
      <c r="B9" s="185">
        <f>E6/B6</f>
        <v>0.56271133599529166</v>
      </c>
      <c r="C9" s="186">
        <f>+E4/B4</f>
        <v>0.47913479737052156</v>
      </c>
      <c r="D9" s="186">
        <f>+E5/B5</f>
        <v>0.632033447150262</v>
      </c>
      <c r="E9" s="97"/>
      <c r="F9" s="143"/>
      <c r="G9" s="143"/>
    </row>
    <row r="10" spans="1:8" ht="15.5" x14ac:dyDescent="0.35">
      <c r="A10" s="22" t="s">
        <v>67</v>
      </c>
      <c r="B10" s="185">
        <f>F6/B6</f>
        <v>0.34691472828545228</v>
      </c>
      <c r="C10" s="186">
        <f>+F4/B4</f>
        <v>0.45457449701221364</v>
      </c>
      <c r="D10" s="186">
        <f>+F5/B5</f>
        <v>0.2576169112497152</v>
      </c>
      <c r="E10" s="143"/>
      <c r="F10" s="143"/>
      <c r="G10" s="143"/>
    </row>
    <row r="11" spans="1:8" ht="15.5" x14ac:dyDescent="0.35">
      <c r="A11" s="22"/>
      <c r="B11" s="21"/>
      <c r="C11" s="22"/>
      <c r="D11" s="36"/>
    </row>
    <row r="14" spans="1:8" x14ac:dyDescent="0.35">
      <c r="A14" s="36"/>
      <c r="B14" s="36"/>
      <c r="C14" s="36"/>
      <c r="D14" s="16"/>
      <c r="E14" s="36"/>
      <c r="F14" s="36"/>
      <c r="G14" s="36"/>
    </row>
    <row r="15" spans="1:8" x14ac:dyDescent="0.35">
      <c r="A15" s="36"/>
      <c r="B15" s="36"/>
      <c r="C15" s="36"/>
      <c r="D15" s="16"/>
      <c r="E15" s="36"/>
      <c r="F15" s="36"/>
      <c r="G15" s="36"/>
    </row>
    <row r="16" spans="1:8" x14ac:dyDescent="0.35">
      <c r="D16" s="16"/>
    </row>
    <row r="17" spans="4:4" x14ac:dyDescent="0.35">
      <c r="D17" s="16"/>
    </row>
  </sheetData>
  <mergeCells count="1">
    <mergeCell ref="A1:F1"/>
  </mergeCells>
  <pageMargins left="0.7" right="0.7" top="0.75" bottom="0.75" header="0.3" footer="0.3"/>
  <pageSetup paperSize="153" orientation="portrait" r:id="rId1"/>
  <ignoredErrors>
    <ignoredError sqref="B9" calculatedColumn="1"/>
  </ignoredErrors>
  <legacy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rgb="FF7030A0"/>
  </sheetPr>
  <dimension ref="A1:H46"/>
  <sheetViews>
    <sheetView showGridLines="0" zoomScale="90" zoomScaleNormal="90" workbookViewId="0">
      <selection sqref="A1:H9"/>
    </sheetView>
  </sheetViews>
  <sheetFormatPr baseColWidth="10" defaultColWidth="9.36328125" defaultRowHeight="14.5" x14ac:dyDescent="0.35"/>
  <cols>
    <col min="1" max="1" width="30.6328125" customWidth="1"/>
    <col min="2" max="2" width="21.54296875" customWidth="1"/>
    <col min="3" max="3" width="23.36328125" customWidth="1"/>
    <col min="4" max="4" width="21.36328125" customWidth="1"/>
    <col min="5" max="5" width="19.08984375" hidden="1" customWidth="1"/>
    <col min="6" max="6" width="23.36328125" bestFit="1" customWidth="1"/>
    <col min="7" max="7" width="20.54296875" style="31" customWidth="1"/>
    <col min="8" max="8" width="23.453125" bestFit="1" customWidth="1"/>
    <col min="9" max="249" width="11.453125" customWidth="1"/>
  </cols>
  <sheetData>
    <row r="1" spans="1:8" ht="23.5" x14ac:dyDescent="0.55000000000000004">
      <c r="A1" s="245" t="s">
        <v>125</v>
      </c>
      <c r="B1" s="245"/>
      <c r="C1" s="245"/>
      <c r="D1" s="245"/>
      <c r="E1" s="245"/>
      <c r="F1" s="245"/>
      <c r="G1" s="245"/>
      <c r="H1" s="245"/>
    </row>
    <row r="2" spans="1:8" ht="15.5" x14ac:dyDescent="0.35">
      <c r="A2" s="206" t="s">
        <v>21</v>
      </c>
      <c r="B2" s="178" t="s">
        <v>121</v>
      </c>
      <c r="C2" s="206" t="s">
        <v>23</v>
      </c>
      <c r="D2" s="178" t="s">
        <v>24</v>
      </c>
      <c r="E2" s="206" t="s">
        <v>25</v>
      </c>
      <c r="F2" s="206" t="s">
        <v>26</v>
      </c>
      <c r="G2" s="206" t="s">
        <v>65</v>
      </c>
      <c r="H2" s="206" t="s">
        <v>66</v>
      </c>
    </row>
    <row r="3" spans="1:8" ht="24.75" customHeight="1" x14ac:dyDescent="0.35">
      <c r="A3" s="179" t="s">
        <v>27</v>
      </c>
      <c r="B3" s="211">
        <v>13997000000</v>
      </c>
      <c r="C3" s="211">
        <v>12521678245.659998</v>
      </c>
      <c r="D3" s="211">
        <f>+B3-C3</f>
        <v>1475321754.3400021</v>
      </c>
      <c r="E3" s="212"/>
      <c r="F3" s="211">
        <v>7388172633.6599998</v>
      </c>
      <c r="G3" s="211">
        <v>6542432577.0400009</v>
      </c>
      <c r="H3" s="211">
        <v>6542174257.0400019</v>
      </c>
    </row>
    <row r="4" spans="1:8" s="102" customFormat="1" ht="20.75" customHeight="1" x14ac:dyDescent="0.35">
      <c r="A4" s="213" t="s">
        <v>28</v>
      </c>
      <c r="B4" s="214">
        <v>14660000000</v>
      </c>
      <c r="C4" s="214">
        <v>8693564036.0900002</v>
      </c>
      <c r="D4" s="211">
        <f>+B4-C4</f>
        <v>5966435963.9099998</v>
      </c>
      <c r="E4" s="213"/>
      <c r="F4" s="214">
        <v>5528853239.6999998</v>
      </c>
      <c r="G4" s="214">
        <v>1602868949.1700001</v>
      </c>
      <c r="H4" s="214">
        <v>1586872108.1700001</v>
      </c>
    </row>
    <row r="5" spans="1:8" ht="15.5" x14ac:dyDescent="0.35">
      <c r="A5" s="208" t="s">
        <v>29</v>
      </c>
      <c r="B5" s="209">
        <f t="shared" ref="B5:H5" si="0">+B4+B3</f>
        <v>28657000000</v>
      </c>
      <c r="C5" s="212">
        <f t="shared" si="0"/>
        <v>21215242281.75</v>
      </c>
      <c r="D5" s="212">
        <f t="shared" si="0"/>
        <v>7441757718.2500019</v>
      </c>
      <c r="E5" s="212">
        <f t="shared" si="0"/>
        <v>0</v>
      </c>
      <c r="F5" s="212">
        <f t="shared" si="0"/>
        <v>12917025873.360001</v>
      </c>
      <c r="G5" s="212">
        <f t="shared" si="0"/>
        <v>8145301526.210001</v>
      </c>
      <c r="H5" s="212">
        <f t="shared" si="0"/>
        <v>8129046365.2100019</v>
      </c>
    </row>
    <row r="6" spans="1:8" ht="15.5" x14ac:dyDescent="0.35">
      <c r="A6" s="207"/>
      <c r="B6" s="207"/>
      <c r="C6" s="207"/>
      <c r="D6" s="207"/>
      <c r="E6" s="207"/>
      <c r="F6" s="207"/>
      <c r="G6" s="20"/>
      <c r="H6" s="20"/>
    </row>
    <row r="7" spans="1:8" ht="15.5" x14ac:dyDescent="0.35">
      <c r="A7" s="206" t="s">
        <v>30</v>
      </c>
      <c r="B7" s="178" t="s">
        <v>31</v>
      </c>
      <c r="C7" s="206" t="s">
        <v>32</v>
      </c>
      <c r="D7" s="206" t="s">
        <v>33</v>
      </c>
      <c r="E7" s="184" t="s">
        <v>34</v>
      </c>
      <c r="F7" s="22"/>
      <c r="G7" s="22"/>
      <c r="H7" s="215"/>
    </row>
    <row r="8" spans="1:8" ht="15.5" x14ac:dyDescent="0.35">
      <c r="A8" s="22" t="s">
        <v>35</v>
      </c>
      <c r="B8" s="185">
        <f>+F5/B5</f>
        <v>0.45074592153260984</v>
      </c>
      <c r="C8" s="186">
        <f>+F3/B3</f>
        <v>0.52783972520254341</v>
      </c>
      <c r="D8" s="186">
        <f>+F4/B4</f>
        <v>0.37713869302182806</v>
      </c>
      <c r="E8" s="186"/>
      <c r="F8" s="216"/>
      <c r="G8" s="217"/>
      <c r="H8" s="22"/>
    </row>
    <row r="9" spans="1:8" ht="15.5" x14ac:dyDescent="0.35">
      <c r="A9" s="22" t="s">
        <v>69</v>
      </c>
      <c r="B9" s="185">
        <f>+G5/B5</f>
        <v>0.28423427177338872</v>
      </c>
      <c r="C9" s="186">
        <f>+G3/B3</f>
        <v>0.4674167733828678</v>
      </c>
      <c r="D9" s="186">
        <f>+G4/B4</f>
        <v>0.10933621754229196</v>
      </c>
      <c r="E9" s="186"/>
      <c r="F9" s="216"/>
      <c r="G9" s="217"/>
      <c r="H9" s="218"/>
    </row>
    <row r="10" spans="1:8" ht="15" hidden="1" customHeight="1" x14ac:dyDescent="0.35">
      <c r="A10" s="46"/>
      <c r="B10" s="47"/>
      <c r="C10" s="22"/>
      <c r="D10" s="22"/>
      <c r="E10" s="22"/>
      <c r="F10" s="22"/>
      <c r="G10" s="22"/>
      <c r="H10" s="28">
        <v>9249600000</v>
      </c>
    </row>
    <row r="11" spans="1:8" ht="15.5" hidden="1" x14ac:dyDescent="0.35">
      <c r="A11" s="60"/>
      <c r="B11" s="61" t="s">
        <v>70</v>
      </c>
      <c r="C11" s="60" t="s">
        <v>39</v>
      </c>
      <c r="D11" s="24"/>
      <c r="E11" s="25"/>
      <c r="F11" s="24"/>
      <c r="G11" s="24"/>
      <c r="H11" s="29" t="e">
        <f>+H9+#REF!</f>
        <v>#REF!</v>
      </c>
    </row>
    <row r="12" spans="1:8" ht="15.5" hidden="1" x14ac:dyDescent="0.35">
      <c r="A12" s="62"/>
      <c r="B12" s="63">
        <f>+D4</f>
        <v>5966435963.9099998</v>
      </c>
      <c r="C12" s="64"/>
      <c r="D12" s="22"/>
      <c r="E12" s="22"/>
      <c r="F12" s="22"/>
      <c r="G12" s="22"/>
      <c r="H12" s="30" t="e">
        <f>+H10-H11</f>
        <v>#REF!</v>
      </c>
    </row>
    <row r="13" spans="1:8" ht="15.5" hidden="1" x14ac:dyDescent="0.35">
      <c r="A13" s="65"/>
      <c r="B13" s="66"/>
      <c r="C13" s="64"/>
      <c r="D13" s="22"/>
      <c r="E13" s="22"/>
      <c r="F13" s="22"/>
      <c r="G13" s="22"/>
      <c r="H13" s="22"/>
    </row>
    <row r="14" spans="1:8" ht="15.5" hidden="1" x14ac:dyDescent="0.35">
      <c r="A14" s="65"/>
      <c r="B14" s="66"/>
      <c r="C14" s="64"/>
      <c r="D14" s="22"/>
      <c r="E14" s="22"/>
      <c r="F14" s="22"/>
      <c r="G14" s="22"/>
      <c r="H14" s="22"/>
    </row>
    <row r="15" spans="1:8" ht="15.5" hidden="1" x14ac:dyDescent="0.35">
      <c r="A15" s="65"/>
      <c r="B15" s="66"/>
      <c r="C15" s="64"/>
      <c r="D15" s="22"/>
      <c r="E15" s="22"/>
      <c r="F15" s="22"/>
      <c r="G15" s="22"/>
      <c r="H15" s="22"/>
    </row>
    <row r="16" spans="1:8" ht="15.5" hidden="1" x14ac:dyDescent="0.35">
      <c r="A16" s="65"/>
      <c r="B16" s="66"/>
      <c r="C16" s="64"/>
      <c r="D16" s="22"/>
      <c r="E16" s="22"/>
      <c r="F16" s="22"/>
      <c r="G16" s="22"/>
      <c r="H16" s="22"/>
    </row>
    <row r="17" spans="1:8" ht="15.5" hidden="1" x14ac:dyDescent="0.35">
      <c r="A17" s="65"/>
      <c r="B17" s="66"/>
      <c r="C17" s="64"/>
      <c r="D17" s="23"/>
      <c r="E17" s="22"/>
      <c r="F17" s="22"/>
      <c r="G17" s="22"/>
      <c r="H17" s="22"/>
    </row>
    <row r="18" spans="1:8" ht="15.5" hidden="1" x14ac:dyDescent="0.35">
      <c r="A18" s="67"/>
      <c r="B18" s="68">
        <f>+SUM(B12:B16)</f>
        <v>5966435963.9099998</v>
      </c>
      <c r="C18" s="67"/>
      <c r="D18" s="22"/>
      <c r="E18" s="22"/>
      <c r="F18" s="22"/>
      <c r="G18" s="22"/>
      <c r="H18" s="22"/>
    </row>
    <row r="19" spans="1:8" ht="15.5" hidden="1" x14ac:dyDescent="0.35">
      <c r="A19" s="22"/>
      <c r="B19" s="22"/>
      <c r="C19" s="22"/>
      <c r="D19" s="22"/>
      <c r="E19" s="22"/>
      <c r="F19" s="22"/>
      <c r="G19" s="22"/>
      <c r="H19" s="22"/>
    </row>
    <row r="20" spans="1:8" ht="31" hidden="1" x14ac:dyDescent="0.35">
      <c r="A20" s="69"/>
      <c r="B20" s="70" t="s">
        <v>41</v>
      </c>
      <c r="C20" s="22"/>
      <c r="D20" s="22"/>
      <c r="E20" s="22"/>
      <c r="F20" s="22"/>
      <c r="G20" s="22"/>
      <c r="H20" s="22"/>
    </row>
    <row r="21" spans="1:8" ht="15.5" hidden="1" x14ac:dyDescent="0.35">
      <c r="A21" s="65"/>
      <c r="B21" s="66"/>
      <c r="C21" s="22"/>
      <c r="D21" s="22"/>
      <c r="E21" s="22"/>
      <c r="F21" s="22"/>
      <c r="G21" s="22"/>
      <c r="H21" s="22"/>
    </row>
    <row r="22" spans="1:8" ht="15.5" hidden="1" x14ac:dyDescent="0.35">
      <c r="A22" s="65"/>
      <c r="B22" s="66"/>
      <c r="C22" s="22"/>
      <c r="D22" s="22"/>
      <c r="E22" s="22"/>
      <c r="F22" s="22"/>
      <c r="G22" s="22"/>
      <c r="H22" s="22"/>
    </row>
    <row r="23" spans="1:8" ht="15.5" hidden="1" x14ac:dyDescent="0.35">
      <c r="A23" s="65"/>
      <c r="B23" s="66"/>
      <c r="C23" s="22"/>
      <c r="D23" s="22"/>
      <c r="E23" s="22"/>
      <c r="F23" s="22"/>
      <c r="G23" s="22"/>
      <c r="H23" s="22"/>
    </row>
    <row r="24" spans="1:8" ht="15.5" hidden="1" x14ac:dyDescent="0.35">
      <c r="A24" s="65"/>
      <c r="B24" s="66"/>
      <c r="C24" s="22"/>
      <c r="D24" s="22"/>
      <c r="E24" s="22"/>
      <c r="F24" s="22"/>
      <c r="G24" s="22"/>
      <c r="H24" s="22"/>
    </row>
    <row r="25" spans="1:8" ht="15.5" hidden="1" x14ac:dyDescent="0.35">
      <c r="A25" s="65"/>
      <c r="B25" s="66"/>
      <c r="C25" s="22"/>
      <c r="D25" s="22"/>
      <c r="E25" s="22"/>
      <c r="F25" s="22"/>
      <c r="G25" s="22"/>
      <c r="H25" s="22"/>
    </row>
    <row r="26" spans="1:8" ht="15.5" hidden="1" x14ac:dyDescent="0.35">
      <c r="A26" s="65"/>
      <c r="B26" s="66"/>
      <c r="C26" s="22"/>
      <c r="D26" s="22"/>
      <c r="E26" s="22"/>
      <c r="F26" s="22"/>
      <c r="G26" s="22"/>
      <c r="H26" s="22"/>
    </row>
    <row r="27" spans="1:8" ht="15.5" hidden="1" x14ac:dyDescent="0.35">
      <c r="A27" s="65"/>
      <c r="B27" s="66"/>
      <c r="C27" s="22"/>
      <c r="D27" s="22"/>
      <c r="E27" s="22"/>
      <c r="F27" s="22"/>
      <c r="G27" s="22"/>
      <c r="H27" s="22"/>
    </row>
    <row r="28" spans="1:8" ht="15.5" hidden="1" x14ac:dyDescent="0.35">
      <c r="A28" s="65"/>
      <c r="B28" s="66"/>
      <c r="C28" s="22"/>
      <c r="D28" s="22"/>
      <c r="E28" s="22"/>
      <c r="F28" s="22"/>
      <c r="G28" s="22"/>
      <c r="H28" s="22"/>
    </row>
    <row r="29" spans="1:8" ht="15.5" hidden="1" x14ac:dyDescent="0.35">
      <c r="A29" s="65"/>
      <c r="B29" s="66"/>
      <c r="C29" s="22"/>
      <c r="D29" s="22"/>
      <c r="E29" s="22"/>
      <c r="F29" s="22"/>
      <c r="G29" s="22"/>
      <c r="H29" s="22"/>
    </row>
    <row r="30" spans="1:8" ht="15.5" hidden="1" x14ac:dyDescent="0.35">
      <c r="A30" s="67"/>
      <c r="B30" s="68">
        <f>+SUM(B21:B29)</f>
        <v>0</v>
      </c>
      <c r="C30" s="22"/>
      <c r="D30" s="22"/>
      <c r="E30" s="22"/>
      <c r="F30" s="22"/>
      <c r="G30" s="22"/>
      <c r="H30" s="22"/>
    </row>
    <row r="31" spans="1:8" ht="15.5" hidden="1" x14ac:dyDescent="0.35">
      <c r="A31" s="26"/>
      <c r="B31" s="27"/>
      <c r="C31" s="22"/>
      <c r="D31" s="22"/>
      <c r="E31" s="22"/>
      <c r="F31" s="22"/>
      <c r="G31" s="22"/>
      <c r="H31" s="22"/>
    </row>
    <row r="32" spans="1:8" hidden="1" x14ac:dyDescent="0.35">
      <c r="A32" s="36"/>
      <c r="B32" s="36"/>
      <c r="C32" s="36"/>
      <c r="D32" s="36"/>
      <c r="E32" s="36"/>
      <c r="F32" s="36"/>
      <c r="G32" s="41"/>
      <c r="H32" s="36"/>
    </row>
    <row r="33" spans="1:8" hidden="1" x14ac:dyDescent="0.35">
      <c r="A33" s="36"/>
      <c r="B33" s="36"/>
      <c r="C33" s="36"/>
      <c r="D33" s="36"/>
      <c r="E33" s="36"/>
      <c r="F33" s="36"/>
      <c r="G33" s="41"/>
      <c r="H33" s="36"/>
    </row>
    <row r="34" spans="1:8" hidden="1" x14ac:dyDescent="0.35">
      <c r="A34" s="36"/>
      <c r="B34" s="36"/>
      <c r="C34" s="36"/>
      <c r="D34" s="36"/>
      <c r="E34" s="36"/>
      <c r="F34" s="36"/>
      <c r="G34" s="41"/>
      <c r="H34" s="36"/>
    </row>
    <row r="35" spans="1:8" hidden="1" x14ac:dyDescent="0.35">
      <c r="A35" s="36"/>
      <c r="B35" s="36"/>
      <c r="C35" s="36"/>
      <c r="D35" s="36"/>
      <c r="E35" s="36"/>
      <c r="F35" s="36"/>
      <c r="G35" s="41"/>
      <c r="H35" s="36"/>
    </row>
    <row r="36" spans="1:8" x14ac:dyDescent="0.35">
      <c r="A36" s="247"/>
      <c r="B36" s="247"/>
      <c r="C36" s="247"/>
      <c r="D36" s="247"/>
      <c r="E36" s="247"/>
      <c r="F36" s="247"/>
      <c r="G36" s="247"/>
      <c r="H36" s="247"/>
    </row>
    <row r="37" spans="1:8" x14ac:dyDescent="0.35">
      <c r="A37" s="76"/>
      <c r="B37" s="77"/>
      <c r="C37" s="76"/>
      <c r="D37" s="76"/>
      <c r="E37" s="78"/>
      <c r="F37" s="76"/>
      <c r="G37" s="79"/>
      <c r="H37" s="79"/>
    </row>
    <row r="38" spans="1:8" ht="20" x14ac:dyDescent="0.4">
      <c r="A38" s="36"/>
      <c r="B38" s="36"/>
      <c r="C38" s="36"/>
      <c r="D38" s="36"/>
      <c r="E38" s="36"/>
      <c r="F38" s="36"/>
      <c r="G38" s="42"/>
      <c r="H38" s="36"/>
    </row>
    <row r="43" spans="1:8" x14ac:dyDescent="0.35">
      <c r="A43" s="36"/>
      <c r="B43" s="36"/>
      <c r="C43" s="36"/>
      <c r="D43" s="16"/>
      <c r="E43" s="36"/>
      <c r="F43" s="36"/>
      <c r="G43" s="36"/>
      <c r="H43" s="36"/>
    </row>
    <row r="44" spans="1:8" x14ac:dyDescent="0.35">
      <c r="A44" s="36"/>
      <c r="B44" s="36"/>
      <c r="C44" s="36"/>
      <c r="D44" s="16"/>
      <c r="E44" s="36"/>
      <c r="F44" s="36"/>
      <c r="G44" s="36"/>
      <c r="H44" s="36"/>
    </row>
    <row r="45" spans="1:8" x14ac:dyDescent="0.35">
      <c r="A45" s="36"/>
      <c r="B45" s="36"/>
      <c r="C45" s="36"/>
      <c r="D45" s="15"/>
      <c r="E45" s="36"/>
      <c r="F45" s="36"/>
      <c r="G45" s="36"/>
      <c r="H45" s="36"/>
    </row>
    <row r="46" spans="1:8" x14ac:dyDescent="0.35">
      <c r="A46" s="36"/>
      <c r="B46" s="36"/>
      <c r="C46" s="36"/>
      <c r="D46" s="15"/>
      <c r="E46" s="36"/>
      <c r="F46" s="36"/>
      <c r="G46" s="36"/>
      <c r="H46" s="36"/>
    </row>
  </sheetData>
  <mergeCells count="2">
    <mergeCell ref="A1:H1"/>
    <mergeCell ref="A36:H36"/>
  </mergeCells>
  <pageMargins left="0.7" right="0.7" top="0.75" bottom="0.75" header="0.3" footer="0.3"/>
  <pageSetup orientation="portrait" r:id="rId1"/>
  <ignoredErrors>
    <ignoredError sqref="B8:B9 C8:C9 D9" calculatedColumn="1"/>
  </ignoredErrors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7030A0"/>
  </sheetPr>
  <dimension ref="A1:H11"/>
  <sheetViews>
    <sheetView showGridLines="0" workbookViewId="0">
      <selection sqref="A1:H9"/>
    </sheetView>
  </sheetViews>
  <sheetFormatPr baseColWidth="10" defaultColWidth="9.36328125" defaultRowHeight="14.5" x14ac:dyDescent="0.35"/>
  <cols>
    <col min="1" max="1" width="30.6328125" style="36" customWidth="1"/>
    <col min="2" max="2" width="19.08984375" style="36" customWidth="1"/>
    <col min="3" max="3" width="22.08984375" style="36" customWidth="1"/>
    <col min="4" max="4" width="21.26953125" style="36" customWidth="1"/>
    <col min="5" max="5" width="10.54296875" style="36" hidden="1" customWidth="1"/>
    <col min="6" max="6" width="19.36328125" style="36" customWidth="1"/>
    <col min="7" max="7" width="18.81640625" style="36" customWidth="1"/>
    <col min="8" max="8" width="20.90625" style="36" customWidth="1"/>
    <col min="9" max="9" width="12.453125" style="36" bestFit="1" customWidth="1"/>
    <col min="10" max="256" width="11.453125" style="36" customWidth="1"/>
    <col min="257" max="16384" width="9.36328125" style="36"/>
  </cols>
  <sheetData>
    <row r="1" spans="1:8" ht="23.5" x14ac:dyDescent="0.55000000000000004">
      <c r="A1" s="245" t="s">
        <v>126</v>
      </c>
      <c r="B1" s="245"/>
      <c r="C1" s="245"/>
      <c r="D1" s="245"/>
      <c r="E1" s="245"/>
      <c r="F1" s="245"/>
      <c r="G1" s="245"/>
      <c r="H1" s="245"/>
    </row>
    <row r="2" spans="1:8" ht="15.5" x14ac:dyDescent="0.35">
      <c r="A2" s="206" t="s">
        <v>21</v>
      </c>
      <c r="B2" s="206" t="s">
        <v>121</v>
      </c>
      <c r="C2" s="206" t="s">
        <v>23</v>
      </c>
      <c r="D2" s="178" t="s">
        <v>24</v>
      </c>
      <c r="E2" s="206" t="s">
        <v>25</v>
      </c>
      <c r="F2" s="206" t="s">
        <v>26</v>
      </c>
      <c r="G2" s="206" t="s">
        <v>65</v>
      </c>
      <c r="H2" s="206" t="s">
        <v>66</v>
      </c>
    </row>
    <row r="3" spans="1:8" ht="24.75" customHeight="1" x14ac:dyDescent="0.35">
      <c r="A3" s="179" t="s">
        <v>27</v>
      </c>
      <c r="B3" s="219">
        <v>19061650836</v>
      </c>
      <c r="C3" s="219">
        <v>11724333071</v>
      </c>
      <c r="D3" s="219">
        <f>+B3-C3</f>
        <v>7337317765</v>
      </c>
      <c r="E3" s="220">
        <f>+C3-F3</f>
        <v>89349759</v>
      </c>
      <c r="F3" s="221">
        <v>11634983312</v>
      </c>
      <c r="G3" s="221">
        <v>11208702010</v>
      </c>
      <c r="H3" s="221">
        <v>11208702010</v>
      </c>
    </row>
    <row r="4" spans="1:8" s="102" customFormat="1" ht="20.75" customHeight="1" x14ac:dyDescent="0.35">
      <c r="A4" s="222" t="s">
        <v>28</v>
      </c>
      <c r="B4" s="223">
        <v>277019059000</v>
      </c>
      <c r="C4" s="223">
        <v>226171204550</v>
      </c>
      <c r="D4" s="223">
        <f>+B4-C4</f>
        <v>50847854450</v>
      </c>
      <c r="E4" s="222">
        <f>+C4-F4</f>
        <v>2762869601</v>
      </c>
      <c r="F4" s="221">
        <v>223408334949</v>
      </c>
      <c r="G4" s="221">
        <v>216637577022</v>
      </c>
      <c r="H4" s="221">
        <v>212588383633</v>
      </c>
    </row>
    <row r="5" spans="1:8" ht="15.5" x14ac:dyDescent="0.35">
      <c r="A5" s="208" t="s">
        <v>29</v>
      </c>
      <c r="B5" s="209">
        <f>+B3+B4</f>
        <v>296080709836</v>
      </c>
      <c r="C5" s="209">
        <f>+C3+C4</f>
        <v>237895537621</v>
      </c>
      <c r="D5" s="212">
        <f>+D4+D3</f>
        <v>58185172215</v>
      </c>
      <c r="E5" s="212">
        <f>+E4+E3</f>
        <v>2852219360</v>
      </c>
      <c r="F5" s="224">
        <f>+F3+F4</f>
        <v>235043318261</v>
      </c>
      <c r="G5" s="224">
        <f>+G3+G4</f>
        <v>227846279032</v>
      </c>
      <c r="H5" s="224">
        <f>+H3+H4</f>
        <v>223797085643</v>
      </c>
    </row>
    <row r="6" spans="1:8" ht="15.5" x14ac:dyDescent="0.35">
      <c r="A6" s="19"/>
      <c r="B6" s="20"/>
      <c r="C6" s="20"/>
      <c r="D6" s="20"/>
      <c r="E6" s="20"/>
      <c r="F6" s="20"/>
      <c r="G6" s="20"/>
      <c r="H6" s="20"/>
    </row>
    <row r="7" spans="1:8" ht="31" x14ac:dyDescent="0.35">
      <c r="A7" s="225" t="s">
        <v>30</v>
      </c>
      <c r="B7" s="226" t="s">
        <v>31</v>
      </c>
      <c r="C7" s="225" t="s">
        <v>32</v>
      </c>
      <c r="D7" s="225" t="s">
        <v>33</v>
      </c>
      <c r="E7" s="143"/>
      <c r="F7" s="227"/>
      <c r="G7" s="227"/>
      <c r="H7" s="227"/>
    </row>
    <row r="8" spans="1:8" ht="15.5" x14ac:dyDescent="0.35">
      <c r="A8" s="22" t="s">
        <v>35</v>
      </c>
      <c r="B8" s="185">
        <f>+F5/B5</f>
        <v>0.79384880693913229</v>
      </c>
      <c r="C8" s="186">
        <f>+F3/B3</f>
        <v>0.61038697078775928</v>
      </c>
      <c r="D8" s="186">
        <f>+F4/B4</f>
        <v>0.80647279561006668</v>
      </c>
      <c r="E8" s="143"/>
      <c r="F8" s="227"/>
      <c r="G8" s="227"/>
      <c r="H8" s="227"/>
    </row>
    <row r="9" spans="1:8" ht="15.5" x14ac:dyDescent="0.35">
      <c r="A9" s="22" t="s">
        <v>69</v>
      </c>
      <c r="B9" s="185">
        <f>+G5/B5</f>
        <v>0.76954111315865437</v>
      </c>
      <c r="C9" s="185">
        <f>+G3/B3</f>
        <v>0.58802367677573586</v>
      </c>
      <c r="D9" s="185">
        <f>+G4/B4</f>
        <v>0.78203130789639996</v>
      </c>
      <c r="E9" s="143"/>
      <c r="F9" s="227"/>
      <c r="G9" s="227"/>
      <c r="H9" s="227"/>
    </row>
    <row r="10" spans="1:8" x14ac:dyDescent="0.35">
      <c r="D10" s="15"/>
    </row>
    <row r="11" spans="1:8" x14ac:dyDescent="0.35">
      <c r="D11" s="15"/>
    </row>
  </sheetData>
  <mergeCells count="1">
    <mergeCell ref="A1:H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AU18"/>
  <sheetViews>
    <sheetView showGridLines="0" workbookViewId="0">
      <selection sqref="A1:H9"/>
    </sheetView>
  </sheetViews>
  <sheetFormatPr baseColWidth="10" defaultColWidth="9.36328125" defaultRowHeight="14.5" x14ac:dyDescent="0.35"/>
  <cols>
    <col min="1" max="1" width="30.6328125" style="36" customWidth="1"/>
    <col min="2" max="2" width="20" style="36" customWidth="1"/>
    <col min="3" max="3" width="22.453125" style="36" customWidth="1"/>
    <col min="4" max="4" width="22.26953125" style="36" customWidth="1"/>
    <col min="5" max="5" width="9.6328125" style="36" hidden="1" customWidth="1"/>
    <col min="6" max="6" width="18.453125" style="36" customWidth="1"/>
    <col min="7" max="7" width="18.54296875" style="36" customWidth="1"/>
    <col min="8" max="8" width="19.08984375" style="36" customWidth="1"/>
    <col min="9" max="9" width="12.453125" style="36" bestFit="1" customWidth="1"/>
    <col min="10" max="256" width="11.453125" style="36" customWidth="1"/>
    <col min="257" max="16384" width="9.36328125" style="36"/>
  </cols>
  <sheetData>
    <row r="1" spans="1:47" ht="28.5" x14ac:dyDescent="0.65">
      <c r="A1" s="248" t="s">
        <v>127</v>
      </c>
      <c r="B1" s="248"/>
      <c r="C1" s="248"/>
      <c r="D1" s="248"/>
      <c r="E1" s="248"/>
      <c r="F1" s="248"/>
      <c r="G1" s="248"/>
      <c r="H1" s="248"/>
    </row>
    <row r="2" spans="1:47" ht="15.5" x14ac:dyDescent="0.35">
      <c r="A2" s="206" t="s">
        <v>21</v>
      </c>
      <c r="B2" s="206" t="s">
        <v>68</v>
      </c>
      <c r="C2" s="206" t="s">
        <v>23</v>
      </c>
      <c r="D2" s="178" t="s">
        <v>24</v>
      </c>
      <c r="E2" s="206" t="s">
        <v>25</v>
      </c>
      <c r="F2" s="206" t="s">
        <v>26</v>
      </c>
      <c r="G2" s="206" t="s">
        <v>65</v>
      </c>
      <c r="H2" s="206" t="s">
        <v>66</v>
      </c>
    </row>
    <row r="3" spans="1:47" ht="24.75" customHeight="1" x14ac:dyDescent="0.35">
      <c r="A3" s="179" t="s">
        <v>27</v>
      </c>
      <c r="B3" s="219">
        <v>17183419480</v>
      </c>
      <c r="C3" s="219">
        <v>8263050753.5100002</v>
      </c>
      <c r="D3" s="219">
        <f>+Tabla2152[[#This Row],[Apropiación disponible]]-Tabla2152[[#This Row],[CDP expedidos]]</f>
        <v>8920368726.4899998</v>
      </c>
      <c r="E3" s="180"/>
      <c r="F3" s="219">
        <v>7628048399.8699999</v>
      </c>
      <c r="G3" s="219">
        <v>6624374647</v>
      </c>
      <c r="H3" s="219">
        <v>6609661147.3999996</v>
      </c>
    </row>
    <row r="4" spans="1:47" s="102" customFormat="1" ht="20.75" customHeight="1" x14ac:dyDescent="0.35">
      <c r="A4" s="222" t="s">
        <v>28</v>
      </c>
      <c r="B4" s="223">
        <v>35976600020</v>
      </c>
      <c r="C4" s="223">
        <v>33451431434.150002</v>
      </c>
      <c r="D4" s="223">
        <f>+Tabla2152[[#This Row],[Apropiación disponible]]-Tabla2152[[#This Row],[CDP expedidos]]</f>
        <v>2525168585.8499985</v>
      </c>
      <c r="E4" s="223"/>
      <c r="F4" s="223">
        <v>31415346149.150002</v>
      </c>
      <c r="G4" s="223">
        <v>8277724920.1700001</v>
      </c>
      <c r="H4" s="223">
        <v>8244076212.1700001</v>
      </c>
    </row>
    <row r="5" spans="1:47" ht="15.5" x14ac:dyDescent="0.35">
      <c r="A5" s="208" t="s">
        <v>29</v>
      </c>
      <c r="B5" s="209">
        <f>+B3+B4</f>
        <v>53160019500</v>
      </c>
      <c r="C5" s="224">
        <f>+C3+C4</f>
        <v>41714482187.660004</v>
      </c>
      <c r="D5" s="212">
        <f>+D4+D3</f>
        <v>11445537312.339998</v>
      </c>
      <c r="E5" s="212">
        <f>+E4+E3</f>
        <v>0</v>
      </c>
      <c r="F5" s="224">
        <f>+F3+F4</f>
        <v>39043394549.020004</v>
      </c>
      <c r="G5" s="224">
        <f>+G3+G4</f>
        <v>14902099567.17</v>
      </c>
      <c r="H5" s="224">
        <f>+H3+H4</f>
        <v>14853737359.57</v>
      </c>
    </row>
    <row r="6" spans="1:47" ht="15.5" x14ac:dyDescent="0.35">
      <c r="A6" s="19" t="s">
        <v>96</v>
      </c>
      <c r="B6" s="19"/>
      <c r="C6" s="19"/>
      <c r="D6" s="19"/>
      <c r="E6" s="19"/>
      <c r="F6" s="19"/>
      <c r="G6" s="19"/>
      <c r="H6" s="19"/>
    </row>
    <row r="7" spans="1:47" ht="15.5" x14ac:dyDescent="0.35">
      <c r="A7" s="206" t="s">
        <v>30</v>
      </c>
      <c r="B7" s="178" t="s">
        <v>31</v>
      </c>
      <c r="C7" s="183" t="s">
        <v>32</v>
      </c>
      <c r="D7" s="228" t="s">
        <v>33</v>
      </c>
      <c r="E7" s="184" t="s">
        <v>34</v>
      </c>
      <c r="F7" s="22"/>
      <c r="G7" s="22"/>
      <c r="H7" s="22"/>
    </row>
    <row r="8" spans="1:47" ht="15.5" x14ac:dyDescent="0.35">
      <c r="A8" s="22" t="s">
        <v>35</v>
      </c>
      <c r="B8" s="185">
        <f>+F5/B5</f>
        <v>0.73445034287506239</v>
      </c>
      <c r="C8" s="186">
        <f>+F3/B3</f>
        <v>0.44391911684099794</v>
      </c>
      <c r="D8" s="186">
        <f>+F4/B4</f>
        <v>0.87321609411911294</v>
      </c>
      <c r="E8" s="186"/>
      <c r="F8" s="216"/>
      <c r="G8" s="217"/>
      <c r="H8" s="22"/>
    </row>
    <row r="9" spans="1:47" ht="20" x14ac:dyDescent="0.4">
      <c r="A9" s="22" t="s">
        <v>69</v>
      </c>
      <c r="B9" s="185">
        <f>+G5/B5</f>
        <v>0.28032532168597118</v>
      </c>
      <c r="C9" s="186">
        <f>+G3/B3</f>
        <v>0.38550968593359392</v>
      </c>
      <c r="D9" s="186">
        <f>+G4/B4</f>
        <v>0.23008635934380328</v>
      </c>
      <c r="E9" s="186"/>
      <c r="F9" s="216"/>
      <c r="G9" s="217"/>
      <c r="H9" s="218"/>
      <c r="I9" s="40"/>
    </row>
    <row r="10" spans="1:47" x14ac:dyDescent="0.35">
      <c r="A10" s="37"/>
      <c r="G10" s="41"/>
      <c r="AU10" s="36" t="s">
        <v>84</v>
      </c>
    </row>
    <row r="13" spans="1:47" ht="20" x14ac:dyDescent="0.4">
      <c r="B13" s="95"/>
    </row>
    <row r="15" spans="1:47" x14ac:dyDescent="0.35">
      <c r="D15" s="16"/>
    </row>
    <row r="16" spans="1:47" x14ac:dyDescent="0.35">
      <c r="D16" s="16"/>
    </row>
    <row r="17" spans="4:4" x14ac:dyDescent="0.35">
      <c r="D17" s="15"/>
    </row>
    <row r="18" spans="4:4" x14ac:dyDescent="0.35">
      <c r="D18" s="15"/>
    </row>
  </sheetData>
  <mergeCells count="1">
    <mergeCell ref="A1:H1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tabColor rgb="FF7030A0"/>
  </sheetPr>
  <dimension ref="A1:IT96"/>
  <sheetViews>
    <sheetView zoomScale="107" zoomScaleNormal="107" workbookViewId="0">
      <selection activeCell="C38" sqref="B38:C39"/>
    </sheetView>
  </sheetViews>
  <sheetFormatPr baseColWidth="10" defaultColWidth="9.36328125" defaultRowHeight="23" x14ac:dyDescent="0.5"/>
  <cols>
    <col min="1" max="1" width="36.6328125" style="101" bestFit="1" customWidth="1"/>
    <col min="2" max="2" width="34.6328125" style="101" customWidth="1"/>
    <col min="3" max="3" width="27.54296875" style="101" customWidth="1"/>
    <col min="4" max="4" width="20.36328125" style="81" hidden="1" customWidth="1"/>
    <col min="5" max="5" width="16.54296875" style="71" customWidth="1"/>
    <col min="6" max="6" width="13.36328125" style="84" customWidth="1"/>
    <col min="7" max="7" width="12" style="71" customWidth="1"/>
    <col min="8" max="8" width="11.6328125" style="71" customWidth="1"/>
    <col min="9" max="9" width="14.54296875" style="71" customWidth="1"/>
    <col min="10" max="10" width="13.6328125" style="72" customWidth="1"/>
    <col min="11" max="252" width="11.453125" style="71" customWidth="1"/>
    <col min="253" max="16384" width="9.36328125" style="71"/>
  </cols>
  <sheetData>
    <row r="1" spans="1:11" s="82" customFormat="1" ht="13" x14ac:dyDescent="0.3">
      <c r="A1" s="98"/>
      <c r="B1" s="98"/>
      <c r="C1" s="98"/>
      <c r="D1" s="85"/>
      <c r="E1" s="86"/>
      <c r="F1" s="86"/>
      <c r="G1" s="86"/>
      <c r="H1" s="86"/>
      <c r="J1" s="83"/>
    </row>
    <row r="2" spans="1:11" s="82" customFormat="1" ht="13" x14ac:dyDescent="0.3">
      <c r="A2" s="99"/>
      <c r="B2" s="99"/>
      <c r="C2" s="98"/>
      <c r="D2" s="85"/>
      <c r="E2" s="85"/>
      <c r="F2" s="85"/>
      <c r="G2" s="85"/>
      <c r="H2" s="85"/>
      <c r="I2" s="86"/>
      <c r="J2" s="83"/>
    </row>
    <row r="3" spans="1:11" s="82" customFormat="1" ht="13" x14ac:dyDescent="0.3">
      <c r="A3" s="103" t="s">
        <v>123</v>
      </c>
      <c r="B3" s="99"/>
      <c r="C3" s="98"/>
      <c r="D3" s="85"/>
      <c r="E3" s="85"/>
      <c r="F3" s="85"/>
      <c r="G3" s="85"/>
      <c r="H3" s="85"/>
      <c r="I3" s="86"/>
      <c r="J3" s="83"/>
    </row>
    <row r="4" spans="1:11" s="82" customFormat="1" ht="13" x14ac:dyDescent="0.3">
      <c r="A4" s="98" t="s">
        <v>71</v>
      </c>
      <c r="B4" s="100"/>
      <c r="C4" s="100"/>
      <c r="D4" s="96"/>
      <c r="E4" s="87"/>
      <c r="F4" s="85"/>
      <c r="G4" s="88"/>
      <c r="H4" s="89"/>
      <c r="I4" s="86"/>
      <c r="J4" s="83"/>
    </row>
    <row r="5" spans="1:11" s="82" customFormat="1" ht="13" x14ac:dyDescent="0.3">
      <c r="A5" s="98" t="s">
        <v>72</v>
      </c>
      <c r="B5" s="98"/>
      <c r="C5" s="98"/>
      <c r="D5" s="85"/>
      <c r="E5" s="85"/>
      <c r="F5" s="90"/>
      <c r="G5" s="91"/>
      <c r="H5" s="90"/>
      <c r="I5" s="86"/>
      <c r="J5" s="83"/>
    </row>
    <row r="6" spans="1:11" s="82" customFormat="1" ht="13" x14ac:dyDescent="0.3">
      <c r="A6" s="98" t="s">
        <v>73</v>
      </c>
      <c r="B6" s="98"/>
      <c r="C6" s="98"/>
      <c r="D6" s="85"/>
      <c r="E6" s="92"/>
      <c r="F6" s="94"/>
      <c r="G6" s="94"/>
      <c r="H6" s="90"/>
      <c r="I6" s="86"/>
      <c r="J6" s="83"/>
    </row>
    <row r="7" spans="1:11" s="82" customFormat="1" ht="13.5" thickBot="1" x14ac:dyDescent="0.35">
      <c r="A7" s="98"/>
      <c r="B7" s="98"/>
      <c r="C7" s="98"/>
      <c r="D7" s="85"/>
      <c r="E7" s="86"/>
      <c r="F7" s="86"/>
      <c r="G7" s="86"/>
      <c r="H7" s="86"/>
      <c r="I7" s="86"/>
      <c r="J7" s="93"/>
    </row>
    <row r="8" spans="1:11" s="104" customFormat="1" ht="72.75" customHeight="1" x14ac:dyDescent="0.3">
      <c r="A8" s="127" t="s">
        <v>85</v>
      </c>
      <c r="B8" s="126" t="s">
        <v>95</v>
      </c>
      <c r="C8" s="126" t="s">
        <v>74</v>
      </c>
      <c r="D8" s="126" t="s">
        <v>83</v>
      </c>
      <c r="E8" s="126" t="s">
        <v>97</v>
      </c>
      <c r="F8" s="126" t="s">
        <v>139</v>
      </c>
      <c r="G8" s="126" t="s">
        <v>140</v>
      </c>
      <c r="H8" s="126" t="s">
        <v>75</v>
      </c>
      <c r="I8" s="126" t="s">
        <v>76</v>
      </c>
      <c r="J8" s="126" t="s">
        <v>77</v>
      </c>
      <c r="K8" s="126" t="s">
        <v>132</v>
      </c>
    </row>
    <row r="9" spans="1:11" x14ac:dyDescent="0.5">
      <c r="A9" s="105"/>
      <c r="B9" s="106"/>
      <c r="C9" s="114" t="s">
        <v>78</v>
      </c>
      <c r="D9" s="115"/>
      <c r="E9" s="107">
        <f>SUM(E10:E37)</f>
        <v>843020.91699800012</v>
      </c>
      <c r="F9" s="107">
        <f>SUM(F10:F37)</f>
        <v>503231.21301087015</v>
      </c>
      <c r="G9" s="107">
        <f>SUM(G10:G37)</f>
        <v>213487.72249752999</v>
      </c>
      <c r="H9" s="107">
        <f t="shared" ref="H9:H35" si="0">+E9-F9</f>
        <v>339789.70398712996</v>
      </c>
      <c r="I9" s="107">
        <f t="shared" ref="I9:J35" si="1">+F9-G9</f>
        <v>289743.49051334016</v>
      </c>
      <c r="J9" s="128">
        <f t="shared" ref="J9:J35" si="2">+G9/E9</f>
        <v>0.25324131132802774</v>
      </c>
      <c r="K9" s="128">
        <f>SUM(K10:K37)</f>
        <v>0.99999999999999967</v>
      </c>
    </row>
    <row r="10" spans="1:11" ht="60.75" customHeight="1" x14ac:dyDescent="0.5">
      <c r="A10" s="108" t="s">
        <v>86</v>
      </c>
      <c r="B10" s="109" t="s">
        <v>88</v>
      </c>
      <c r="C10" s="118" t="s">
        <v>79</v>
      </c>
      <c r="D10" s="119"/>
      <c r="E10" s="110">
        <v>10989.199936000001</v>
      </c>
      <c r="F10" s="110">
        <v>10144.907522</v>
      </c>
      <c r="G10" s="110">
        <v>5307.4085329999998</v>
      </c>
      <c r="H10" s="111">
        <f t="shared" si="0"/>
        <v>844.29241400000137</v>
      </c>
      <c r="I10" s="111">
        <f t="shared" si="1"/>
        <v>4837.4989889999997</v>
      </c>
      <c r="J10" s="129">
        <f t="shared" si="2"/>
        <v>0.48296587230278959</v>
      </c>
      <c r="K10" s="129">
        <f>SUM(E10)/$E9</f>
        <v>1.3035500916314833E-2</v>
      </c>
    </row>
    <row r="11" spans="1:11" ht="54" customHeight="1" x14ac:dyDescent="0.5">
      <c r="A11" s="112" t="s">
        <v>86</v>
      </c>
      <c r="B11" s="109" t="s">
        <v>93</v>
      </c>
      <c r="C11" s="118" t="s">
        <v>101</v>
      </c>
      <c r="D11" s="120"/>
      <c r="E11" s="110">
        <v>35204</v>
      </c>
      <c r="F11" s="110">
        <v>30156.817357</v>
      </c>
      <c r="G11" s="110">
        <v>6122.7628249999998</v>
      </c>
      <c r="H11" s="111">
        <f t="shared" si="0"/>
        <v>5047.1826430000001</v>
      </c>
      <c r="I11" s="111">
        <f t="shared" si="1"/>
        <v>24034.054532000002</v>
      </c>
      <c r="J11" s="129">
        <f t="shared" si="2"/>
        <v>0.17392236180547666</v>
      </c>
      <c r="K11" s="129">
        <f>SUM(E11)/$E9</f>
        <v>4.1759343439972459E-2</v>
      </c>
    </row>
    <row r="12" spans="1:11" ht="54" hidden="1" customHeight="1" x14ac:dyDescent="0.5">
      <c r="A12" s="112" t="s">
        <v>86</v>
      </c>
      <c r="B12" s="109" t="s">
        <v>89</v>
      </c>
      <c r="C12" s="117" t="s">
        <v>131</v>
      </c>
      <c r="D12" s="119"/>
      <c r="E12" s="110">
        <v>0</v>
      </c>
      <c r="F12" s="110">
        <v>0</v>
      </c>
      <c r="G12" s="110">
        <v>0</v>
      </c>
      <c r="H12" s="111">
        <f t="shared" si="0"/>
        <v>0</v>
      </c>
      <c r="I12" s="111">
        <f t="shared" si="1"/>
        <v>0</v>
      </c>
      <c r="J12" s="129" t="e">
        <f t="shared" si="2"/>
        <v>#DIV/0!</v>
      </c>
      <c r="K12" s="129">
        <f t="shared" ref="K12" si="3">SUM(E12)/$E11</f>
        <v>0</v>
      </c>
    </row>
    <row r="13" spans="1:11" ht="54" customHeight="1" x14ac:dyDescent="0.5">
      <c r="A13" s="112" t="s">
        <v>86</v>
      </c>
      <c r="B13" s="109" t="s">
        <v>94</v>
      </c>
      <c r="C13" s="118" t="s">
        <v>102</v>
      </c>
      <c r="D13" s="119"/>
      <c r="E13" s="110">
        <v>53890</v>
      </c>
      <c r="F13" s="110">
        <v>53160.019500000002</v>
      </c>
      <c r="G13" s="110">
        <v>22560.947377</v>
      </c>
      <c r="H13" s="111">
        <f t="shared" si="0"/>
        <v>729.98049999999785</v>
      </c>
      <c r="I13" s="111">
        <f t="shared" si="1"/>
        <v>30599.072123000002</v>
      </c>
      <c r="J13" s="129">
        <f t="shared" si="2"/>
        <v>0.41864812352941178</v>
      </c>
      <c r="K13" s="129">
        <f>SUM(E13)/$E9</f>
        <v>6.392486700318474E-2</v>
      </c>
    </row>
    <row r="14" spans="1:11" ht="54" customHeight="1" x14ac:dyDescent="0.5">
      <c r="A14" s="108" t="s">
        <v>86</v>
      </c>
      <c r="B14" s="109" t="s">
        <v>89</v>
      </c>
      <c r="C14" s="117" t="s">
        <v>103</v>
      </c>
      <c r="D14" s="119"/>
      <c r="E14" s="110">
        <v>1684.032097</v>
      </c>
      <c r="F14" s="110">
        <v>913.87743999999998</v>
      </c>
      <c r="G14" s="110">
        <v>119.45734</v>
      </c>
      <c r="H14" s="111">
        <f t="shared" si="0"/>
        <v>770.15465700000004</v>
      </c>
      <c r="I14" s="111">
        <f t="shared" si="1"/>
        <v>794.42009999999993</v>
      </c>
      <c r="J14" s="129">
        <f t="shared" si="2"/>
        <v>7.0935310682501793E-2</v>
      </c>
      <c r="K14" s="129">
        <f>SUM(E14)/$E9</f>
        <v>1.9976160295011934E-3</v>
      </c>
    </row>
    <row r="15" spans="1:11" ht="54" customHeight="1" x14ac:dyDescent="0.5">
      <c r="A15" s="108" t="s">
        <v>86</v>
      </c>
      <c r="B15" s="109" t="s">
        <v>89</v>
      </c>
      <c r="C15" s="117" t="s">
        <v>104</v>
      </c>
      <c r="D15" s="119"/>
      <c r="E15" s="110">
        <v>7482</v>
      </c>
      <c r="F15" s="110">
        <v>5201.7093340000001</v>
      </c>
      <c r="G15" s="110">
        <v>2127.2446989999999</v>
      </c>
      <c r="H15" s="111">
        <f t="shared" si="0"/>
        <v>2280.2906659999999</v>
      </c>
      <c r="I15" s="111">
        <f t="shared" si="1"/>
        <v>3074.4646350000003</v>
      </c>
      <c r="J15" s="129">
        <f t="shared" si="2"/>
        <v>0.28431498249131248</v>
      </c>
      <c r="K15" s="129">
        <f>SUM(E15)/$E9</f>
        <v>8.8752246227097459E-3</v>
      </c>
    </row>
    <row r="16" spans="1:11" ht="54" customHeight="1" x14ac:dyDescent="0.5">
      <c r="A16" s="108" t="s">
        <v>86</v>
      </c>
      <c r="B16" s="109" t="s">
        <v>89</v>
      </c>
      <c r="C16" s="117" t="s">
        <v>105</v>
      </c>
      <c r="D16" s="119"/>
      <c r="E16" s="110">
        <v>18906.5308</v>
      </c>
      <c r="F16" s="110">
        <v>18906.5308</v>
      </c>
      <c r="G16" s="110">
        <v>2457.8490040000001</v>
      </c>
      <c r="H16" s="111">
        <f t="shared" si="0"/>
        <v>0</v>
      </c>
      <c r="I16" s="111">
        <f t="shared" si="1"/>
        <v>16448.681796000001</v>
      </c>
      <c r="J16" s="129">
        <f t="shared" si="2"/>
        <v>0.13</v>
      </c>
      <c r="K16" s="129">
        <f>SUM(E16)/$E9</f>
        <v>2.242711944482494E-2</v>
      </c>
    </row>
    <row r="17" spans="1:254" s="74" customFormat="1" ht="60.5" customHeight="1" x14ac:dyDescent="0.5">
      <c r="A17" s="108" t="s">
        <v>86</v>
      </c>
      <c r="B17" s="109" t="s">
        <v>94</v>
      </c>
      <c r="C17" s="117" t="s">
        <v>106</v>
      </c>
      <c r="D17" s="121"/>
      <c r="E17" s="110">
        <v>44410.956430999999</v>
      </c>
      <c r="F17" s="110">
        <v>29043.610083209998</v>
      </c>
      <c r="G17" s="110">
        <v>16254.687310610001</v>
      </c>
      <c r="H17" s="111">
        <f t="shared" si="0"/>
        <v>15367.34634779</v>
      </c>
      <c r="I17" s="111">
        <f t="shared" si="1"/>
        <v>12788.922772599997</v>
      </c>
      <c r="J17" s="129">
        <f t="shared" si="2"/>
        <v>0.36600624298340506</v>
      </c>
      <c r="K17" s="129">
        <f>SUM(E17)/$E9</f>
        <v>5.2680728954089942E-2</v>
      </c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spans="1:254" ht="64.25" hidden="1" customHeight="1" x14ac:dyDescent="0.5">
      <c r="A18" s="108" t="s">
        <v>86</v>
      </c>
      <c r="B18" s="109" t="s">
        <v>94</v>
      </c>
      <c r="C18" s="117" t="s">
        <v>107</v>
      </c>
      <c r="D18" s="121"/>
      <c r="E18" s="110">
        <v>0</v>
      </c>
      <c r="F18" s="110">
        <v>0</v>
      </c>
      <c r="G18" s="110">
        <v>0</v>
      </c>
      <c r="H18" s="111">
        <f t="shared" si="0"/>
        <v>0</v>
      </c>
      <c r="I18" s="111">
        <f t="shared" si="1"/>
        <v>0</v>
      </c>
      <c r="J18" s="129" t="e">
        <f t="shared" si="2"/>
        <v>#DIV/0!</v>
      </c>
      <c r="K18" s="129">
        <f>SUM(E18)/$E9</f>
        <v>0</v>
      </c>
    </row>
    <row r="19" spans="1:254" s="74" customFormat="1" ht="54" customHeight="1" x14ac:dyDescent="0.5">
      <c r="A19" s="108" t="s">
        <v>86</v>
      </c>
      <c r="B19" s="109" t="s">
        <v>93</v>
      </c>
      <c r="C19" s="117" t="s">
        <v>108</v>
      </c>
      <c r="D19" s="122"/>
      <c r="E19" s="110">
        <v>290000</v>
      </c>
      <c r="F19" s="110">
        <v>175376.11382900001</v>
      </c>
      <c r="G19" s="110">
        <v>97059.333641000005</v>
      </c>
      <c r="H19" s="111">
        <f t="shared" si="0"/>
        <v>114623.88617099999</v>
      </c>
      <c r="I19" s="111">
        <f t="shared" si="1"/>
        <v>78316.780188000004</v>
      </c>
      <c r="J19" s="129">
        <f t="shared" si="2"/>
        <v>0.33468735738275862</v>
      </c>
      <c r="K19" s="129">
        <f>SUM(E19)/$E9</f>
        <v>0.34400095436859485</v>
      </c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spans="1:254" ht="54" customHeight="1" x14ac:dyDescent="0.5">
      <c r="A20" s="108" t="s">
        <v>86</v>
      </c>
      <c r="B20" s="109" t="s">
        <v>93</v>
      </c>
      <c r="C20" s="117" t="s">
        <v>109</v>
      </c>
      <c r="D20" s="119"/>
      <c r="E20" s="110">
        <v>44566.573836000003</v>
      </c>
      <c r="F20" s="110">
        <v>2275.0815739999998</v>
      </c>
      <c r="G20" s="110">
        <v>762.48352399999999</v>
      </c>
      <c r="H20" s="111">
        <f t="shared" si="0"/>
        <v>42291.492262</v>
      </c>
      <c r="I20" s="111">
        <f t="shared" si="1"/>
        <v>1512.5980499999998</v>
      </c>
      <c r="J20" s="129">
        <f t="shared" si="2"/>
        <v>1.7108865644593949E-2</v>
      </c>
      <c r="K20" s="129">
        <f>SUM(E20)/$E9</f>
        <v>5.2865323905249825E-2</v>
      </c>
    </row>
    <row r="21" spans="1:254" ht="54" customHeight="1" x14ac:dyDescent="0.5">
      <c r="A21" s="108" t="s">
        <v>86</v>
      </c>
      <c r="B21" s="109" t="s">
        <v>89</v>
      </c>
      <c r="C21" s="117" t="s">
        <v>129</v>
      </c>
      <c r="D21" s="119"/>
      <c r="E21" s="110">
        <v>4523.9277249999996</v>
      </c>
      <c r="F21" s="110">
        <v>0</v>
      </c>
      <c r="G21" s="110">
        <v>0</v>
      </c>
      <c r="H21" s="111">
        <f t="shared" si="0"/>
        <v>4523.9277249999996</v>
      </c>
      <c r="I21" s="111">
        <f t="shared" si="1"/>
        <v>0</v>
      </c>
      <c r="J21" s="129">
        <f t="shared" si="2"/>
        <v>0</v>
      </c>
      <c r="K21" s="129">
        <f>SUM(E21)/$E9</f>
        <v>5.3663291548087791E-3</v>
      </c>
    </row>
    <row r="22" spans="1:254" ht="73.25" customHeight="1" x14ac:dyDescent="0.5">
      <c r="A22" s="108" t="s">
        <v>86</v>
      </c>
      <c r="B22" s="109" t="s">
        <v>94</v>
      </c>
      <c r="C22" s="117" t="s">
        <v>133</v>
      </c>
      <c r="D22" s="119"/>
      <c r="E22" s="110">
        <v>34051.609450000004</v>
      </c>
      <c r="F22" s="110">
        <v>0</v>
      </c>
      <c r="G22" s="110">
        <v>0</v>
      </c>
      <c r="H22" s="111">
        <f t="shared" si="0"/>
        <v>34051.609450000004</v>
      </c>
      <c r="I22" s="111">
        <f t="shared" si="1"/>
        <v>0</v>
      </c>
      <c r="J22" s="129">
        <f t="shared" si="2"/>
        <v>0</v>
      </c>
      <c r="K22" s="129">
        <f>SUM(E22)/$E9</f>
        <v>4.0392366029609182E-2</v>
      </c>
    </row>
    <row r="23" spans="1:254" s="74" customFormat="1" ht="54" customHeight="1" x14ac:dyDescent="0.5">
      <c r="A23" s="108" t="s">
        <v>86</v>
      </c>
      <c r="B23" s="109" t="s">
        <v>94</v>
      </c>
      <c r="C23" s="117" t="s">
        <v>138</v>
      </c>
      <c r="D23" s="121"/>
      <c r="E23" s="110">
        <v>0</v>
      </c>
      <c r="F23" s="110">
        <v>0</v>
      </c>
      <c r="G23" s="110">
        <v>0</v>
      </c>
      <c r="H23" s="111">
        <f t="shared" si="0"/>
        <v>0</v>
      </c>
      <c r="I23" s="111">
        <f t="shared" si="1"/>
        <v>0</v>
      </c>
      <c r="J23" s="111">
        <f t="shared" si="1"/>
        <v>0</v>
      </c>
      <c r="K23" s="129">
        <f>SUM(E23)/$E9</f>
        <v>0</v>
      </c>
    </row>
    <row r="24" spans="1:254" s="73" customFormat="1" ht="54" customHeight="1" x14ac:dyDescent="0.5">
      <c r="A24" s="108" t="s">
        <v>86</v>
      </c>
      <c r="B24" s="109" t="s">
        <v>90</v>
      </c>
      <c r="C24" s="117" t="s">
        <v>110</v>
      </c>
      <c r="D24" s="119"/>
      <c r="E24" s="110">
        <v>29523.927725000001</v>
      </c>
      <c r="F24" s="110">
        <v>27823.977656999999</v>
      </c>
      <c r="G24" s="110">
        <v>10326.784406000001</v>
      </c>
      <c r="H24" s="111">
        <f t="shared" si="0"/>
        <v>1699.9500680000019</v>
      </c>
      <c r="I24" s="111">
        <f t="shared" si="1"/>
        <v>17497.193250999997</v>
      </c>
      <c r="J24" s="129">
        <f t="shared" si="2"/>
        <v>0.34977678113117655</v>
      </c>
      <c r="K24" s="129">
        <f>SUM(E24)/$E9</f>
        <v>3.5021583841756611E-2</v>
      </c>
    </row>
    <row r="25" spans="1:254" ht="54" customHeight="1" x14ac:dyDescent="0.5">
      <c r="A25" s="108" t="s">
        <v>87</v>
      </c>
      <c r="B25" s="109" t="s">
        <v>91</v>
      </c>
      <c r="C25" s="117" t="s">
        <v>111</v>
      </c>
      <c r="D25" s="119"/>
      <c r="E25" s="110">
        <v>24192.834492000002</v>
      </c>
      <c r="F25" s="110">
        <v>5503.5272919999998</v>
      </c>
      <c r="G25" s="110">
        <v>438.33775200000002</v>
      </c>
      <c r="H25" s="111">
        <f t="shared" si="0"/>
        <v>18689.307200000003</v>
      </c>
      <c r="I25" s="111">
        <f t="shared" si="1"/>
        <v>5065.1895399999994</v>
      </c>
      <c r="J25" s="129">
        <f t="shared" si="2"/>
        <v>1.8118495050464135E-2</v>
      </c>
      <c r="K25" s="129">
        <f>SUM(E25)/$E9</f>
        <v>2.8697786738377445E-2</v>
      </c>
    </row>
    <row r="26" spans="1:254" ht="54" customHeight="1" x14ac:dyDescent="0.5">
      <c r="A26" s="108" t="s">
        <v>87</v>
      </c>
      <c r="B26" s="109" t="s">
        <v>92</v>
      </c>
      <c r="C26" s="117" t="s">
        <v>112</v>
      </c>
      <c r="D26" s="119"/>
      <c r="E26" s="110">
        <v>70089.000274000005</v>
      </c>
      <c r="F26" s="110">
        <v>36287.268644000003</v>
      </c>
      <c r="G26" s="110">
        <v>11719.9266776</v>
      </c>
      <c r="H26" s="111">
        <f t="shared" si="0"/>
        <v>33801.731630000002</v>
      </c>
      <c r="I26" s="111">
        <f t="shared" si="1"/>
        <v>24567.341966400003</v>
      </c>
      <c r="J26" s="129">
        <f t="shared" si="2"/>
        <v>0.16721492148244532</v>
      </c>
      <c r="K26" s="129">
        <f>SUM(E26)/$E9</f>
        <v>8.3140286155161058E-2</v>
      </c>
    </row>
    <row r="27" spans="1:254" ht="62.75" customHeight="1" x14ac:dyDescent="0.5">
      <c r="A27" s="108" t="s">
        <v>86</v>
      </c>
      <c r="B27" s="109" t="s">
        <v>90</v>
      </c>
      <c r="C27" s="117" t="s">
        <v>113</v>
      </c>
      <c r="D27" s="119"/>
      <c r="E27" s="110">
        <v>4109.9883380000001</v>
      </c>
      <c r="F27" s="110">
        <v>4109.9883380000001</v>
      </c>
      <c r="G27" s="110">
        <v>821.99766699999998</v>
      </c>
      <c r="H27" s="111">
        <f t="shared" si="0"/>
        <v>0</v>
      </c>
      <c r="I27" s="111">
        <f t="shared" si="1"/>
        <v>3287.990671</v>
      </c>
      <c r="J27" s="129">
        <f t="shared" si="2"/>
        <v>0.19999999985401418</v>
      </c>
      <c r="K27" s="129">
        <f>SUM(E27)/$E9</f>
        <v>4.8753100369510168E-3</v>
      </c>
    </row>
    <row r="28" spans="1:254" ht="90.5" customHeight="1" x14ac:dyDescent="0.5">
      <c r="A28" s="108" t="s">
        <v>87</v>
      </c>
      <c r="B28" s="109" t="s">
        <v>100</v>
      </c>
      <c r="C28" s="117" t="s">
        <v>114</v>
      </c>
      <c r="D28" s="119"/>
      <c r="E28" s="110">
        <v>57282.247466000001</v>
      </c>
      <c r="F28" s="110">
        <v>24802.743397999999</v>
      </c>
      <c r="G28" s="110">
        <v>9306.9310220000007</v>
      </c>
      <c r="H28" s="111">
        <f t="shared" si="0"/>
        <v>32479.504068000002</v>
      </c>
      <c r="I28" s="111">
        <f t="shared" si="1"/>
        <v>15495.812375999998</v>
      </c>
      <c r="J28" s="129">
        <f t="shared" si="2"/>
        <v>0.16247496272774822</v>
      </c>
      <c r="K28" s="129">
        <f>SUM(E28)/$E9</f>
        <v>6.794878550580008E-2</v>
      </c>
    </row>
    <row r="29" spans="1:254" ht="54" customHeight="1" x14ac:dyDescent="0.5">
      <c r="A29" s="108" t="s">
        <v>87</v>
      </c>
      <c r="B29" s="109" t="s">
        <v>134</v>
      </c>
      <c r="C29" s="117" t="s">
        <v>115</v>
      </c>
      <c r="D29" s="119"/>
      <c r="E29" s="110">
        <v>27143.566351000001</v>
      </c>
      <c r="F29" s="110">
        <v>18827.651315999999</v>
      </c>
      <c r="G29" s="110">
        <v>5033.8481449999999</v>
      </c>
      <c r="H29" s="111">
        <f t="shared" si="0"/>
        <v>8315.9150350000018</v>
      </c>
      <c r="I29" s="111">
        <f t="shared" si="1"/>
        <v>13793.803171</v>
      </c>
      <c r="J29" s="129">
        <f t="shared" si="2"/>
        <v>0.18545271759451562</v>
      </c>
      <c r="K29" s="129">
        <f>SUM(E29)/$E9</f>
        <v>3.219797493003889E-2</v>
      </c>
    </row>
    <row r="30" spans="1:254" ht="54" customHeight="1" x14ac:dyDescent="0.5">
      <c r="A30" s="108" t="s">
        <v>86</v>
      </c>
      <c r="B30" s="109" t="s">
        <v>90</v>
      </c>
      <c r="C30" s="117" t="s">
        <v>116</v>
      </c>
      <c r="D30" s="121"/>
      <c r="E30" s="110">
        <v>4418.7401099999997</v>
      </c>
      <c r="F30" s="110">
        <v>4418.7401099999997</v>
      </c>
      <c r="G30" s="110">
        <v>883.74802299999999</v>
      </c>
      <c r="H30" s="111">
        <f t="shared" si="0"/>
        <v>0</v>
      </c>
      <c r="I30" s="111">
        <f t="shared" si="1"/>
        <v>3534.9920869999996</v>
      </c>
      <c r="J30" s="129">
        <f t="shared" si="2"/>
        <v>0.20000000022630887</v>
      </c>
      <c r="K30" s="129">
        <f>SUM(E30)/$E9</f>
        <v>5.2415545342992748E-3</v>
      </c>
    </row>
    <row r="31" spans="1:254" ht="54" customHeight="1" x14ac:dyDescent="0.5">
      <c r="A31" s="108" t="s">
        <v>86</v>
      </c>
      <c r="B31" s="109" t="s">
        <v>90</v>
      </c>
      <c r="C31" s="117" t="s">
        <v>130</v>
      </c>
      <c r="D31" s="121"/>
      <c r="E31" s="110">
        <v>3968.615597</v>
      </c>
      <c r="F31" s="110">
        <v>3968.615597</v>
      </c>
      <c r="G31" s="110">
        <v>793.723119</v>
      </c>
      <c r="H31" s="111">
        <f t="shared" si="0"/>
        <v>0</v>
      </c>
      <c r="I31" s="111">
        <f t="shared" si="1"/>
        <v>3174.8924779999998</v>
      </c>
      <c r="J31" s="129">
        <f t="shared" si="2"/>
        <v>0.19999999989920919</v>
      </c>
      <c r="K31" s="129">
        <f>SUM(E31)/$E9</f>
        <v>4.7076122513451399E-3</v>
      </c>
    </row>
    <row r="32" spans="1:254" ht="54" customHeight="1" x14ac:dyDescent="0.5">
      <c r="A32" s="108" t="s">
        <v>86</v>
      </c>
      <c r="B32" s="109" t="s">
        <v>89</v>
      </c>
      <c r="C32" s="117" t="s">
        <v>117</v>
      </c>
      <c r="D32" s="119"/>
      <c r="E32" s="110">
        <v>16831.9712</v>
      </c>
      <c r="F32" s="110">
        <v>16831.9712</v>
      </c>
      <c r="G32" s="110">
        <v>6732.7884800000002</v>
      </c>
      <c r="H32" s="111">
        <f t="shared" si="0"/>
        <v>0</v>
      </c>
      <c r="I32" s="111">
        <f t="shared" si="1"/>
        <v>10099.182720000001</v>
      </c>
      <c r="J32" s="129">
        <f t="shared" si="2"/>
        <v>0.4</v>
      </c>
      <c r="K32" s="129">
        <f>SUM(E32)/$E9</f>
        <v>1.9966255712774834E-2</v>
      </c>
    </row>
    <row r="33" spans="1:11" ht="54" customHeight="1" x14ac:dyDescent="0.5">
      <c r="A33" s="108" t="s">
        <v>137</v>
      </c>
      <c r="B33" s="109" t="s">
        <v>99</v>
      </c>
      <c r="C33" s="117" t="s">
        <v>80</v>
      </c>
      <c r="D33" s="121"/>
      <c r="E33" s="110">
        <v>3640.6308370000002</v>
      </c>
      <c r="F33" s="110">
        <v>1159.7502050000001</v>
      </c>
      <c r="G33" s="110">
        <v>587.61122899999998</v>
      </c>
      <c r="H33" s="111">
        <f t="shared" si="0"/>
        <v>2480.8806320000003</v>
      </c>
      <c r="I33" s="111">
        <f t="shared" si="1"/>
        <v>572.13897600000007</v>
      </c>
      <c r="J33" s="129">
        <f t="shared" si="2"/>
        <v>0.1614036839517107</v>
      </c>
      <c r="K33" s="129">
        <f>SUM(E33)/$E9</f>
        <v>4.3185533876956422E-3</v>
      </c>
    </row>
    <row r="34" spans="1:11" ht="54" customHeight="1" x14ac:dyDescent="0.5">
      <c r="A34" s="108" t="s">
        <v>137</v>
      </c>
      <c r="B34" s="109" t="s">
        <v>99</v>
      </c>
      <c r="C34" s="117" t="s">
        <v>81</v>
      </c>
      <c r="D34" s="119"/>
      <c r="E34" s="110">
        <v>3288</v>
      </c>
      <c r="F34" s="110">
        <v>2268.4017520000002</v>
      </c>
      <c r="G34" s="110">
        <v>0</v>
      </c>
      <c r="H34" s="111">
        <f t="shared" si="0"/>
        <v>1019.5982479999998</v>
      </c>
      <c r="I34" s="111">
        <f t="shared" si="1"/>
        <v>2268.4017520000002</v>
      </c>
      <c r="J34" s="129">
        <f t="shared" si="2"/>
        <v>0</v>
      </c>
      <c r="K34" s="129">
        <f>SUM(E34)/$E9</f>
        <v>3.9002590964273783E-3</v>
      </c>
    </row>
    <row r="35" spans="1:11" ht="39" x14ac:dyDescent="0.5">
      <c r="A35" s="113" t="s">
        <v>135</v>
      </c>
      <c r="B35" s="109" t="s">
        <v>98</v>
      </c>
      <c r="C35" s="117" t="s">
        <v>118</v>
      </c>
      <c r="D35" s="123"/>
      <c r="E35" s="110">
        <v>2412.3329699999999</v>
      </c>
      <c r="F35" s="110">
        <v>419.74024800000001</v>
      </c>
      <c r="G35" s="110">
        <v>221.46781100000001</v>
      </c>
      <c r="H35" s="111">
        <f t="shared" si="0"/>
        <v>1992.5927219999999</v>
      </c>
      <c r="I35" s="111">
        <f t="shared" si="1"/>
        <v>198.272437</v>
      </c>
      <c r="J35" s="129">
        <f t="shared" si="2"/>
        <v>9.1806485155322498E-2</v>
      </c>
      <c r="K35" s="129">
        <f>SUM(E35)/$E9</f>
        <v>2.8615339446028511E-3</v>
      </c>
    </row>
    <row r="36" spans="1:11" ht="52" x14ac:dyDescent="0.5">
      <c r="A36" s="113" t="s">
        <v>135</v>
      </c>
      <c r="B36" s="109" t="s">
        <v>98</v>
      </c>
      <c r="C36" s="117" t="s">
        <v>119</v>
      </c>
      <c r="D36" s="123"/>
      <c r="E36" s="110">
        <v>23330</v>
      </c>
      <c r="F36" s="110">
        <v>15717.371983999999</v>
      </c>
      <c r="G36" s="110">
        <v>6219.3738080000003</v>
      </c>
      <c r="H36" s="111">
        <f t="shared" ref="H36:H37" si="4">+E36-F36</f>
        <v>7612.6280160000006</v>
      </c>
      <c r="I36" s="111">
        <f t="shared" ref="I36" si="5">+F36-G36</f>
        <v>9497.9981759999991</v>
      </c>
      <c r="J36" s="129">
        <f t="shared" ref="J36" si="6">+G36/E36</f>
        <v>0.26658267501071581</v>
      </c>
      <c r="K36" s="129">
        <f>SUM(E36)/$E9</f>
        <v>2.7674283673859715E-2</v>
      </c>
    </row>
    <row r="37" spans="1:11" ht="65" x14ac:dyDescent="0.5">
      <c r="A37" s="113" t="s">
        <v>135</v>
      </c>
      <c r="B37" s="109" t="s">
        <v>136</v>
      </c>
      <c r="C37" s="117" t="s">
        <v>120</v>
      </c>
      <c r="D37" s="123"/>
      <c r="E37" s="110">
        <v>27080.231362999999</v>
      </c>
      <c r="F37" s="110">
        <v>15912.79783066</v>
      </c>
      <c r="G37" s="110">
        <v>7629.0101043199993</v>
      </c>
      <c r="H37" s="111">
        <f t="shared" si="4"/>
        <v>11167.433532339999</v>
      </c>
      <c r="I37" s="111">
        <f t="shared" ref="I37" si="7">+F37-G37</f>
        <v>8283.7877263400005</v>
      </c>
      <c r="J37" s="129">
        <f t="shared" ref="J37" si="8">+G37/E37</f>
        <v>0.28171879339050238</v>
      </c>
      <c r="K37" s="129">
        <f>SUM(E37)/$E9</f>
        <v>3.2122846322049495E-2</v>
      </c>
    </row>
    <row r="38" spans="1:11" x14ac:dyDescent="0.5">
      <c r="E38" s="124"/>
      <c r="F38" s="124"/>
      <c r="G38" s="124"/>
      <c r="H38" s="124"/>
      <c r="I38" s="124"/>
      <c r="J38" s="125"/>
      <c r="K38" s="124"/>
    </row>
    <row r="39" spans="1:11" x14ac:dyDescent="0.5">
      <c r="E39" s="124"/>
      <c r="F39" s="124"/>
      <c r="G39" s="124"/>
      <c r="H39" s="124"/>
      <c r="I39" s="124"/>
      <c r="J39" s="125"/>
      <c r="K39" s="124"/>
    </row>
    <row r="40" spans="1:11" x14ac:dyDescent="0.5">
      <c r="E40" s="124"/>
      <c r="F40" s="124"/>
      <c r="G40" s="124"/>
      <c r="H40" s="124"/>
      <c r="I40" s="124"/>
      <c r="J40" s="125"/>
      <c r="K40" s="124"/>
    </row>
    <row r="41" spans="1:11" x14ac:dyDescent="0.5">
      <c r="E41" s="124"/>
      <c r="F41" s="124"/>
      <c r="G41" s="124"/>
      <c r="H41" s="124"/>
      <c r="I41" s="124"/>
      <c r="J41" s="125"/>
      <c r="K41" s="124"/>
    </row>
    <row r="42" spans="1:11" x14ac:dyDescent="0.5">
      <c r="E42" s="124"/>
      <c r="F42" s="124"/>
      <c r="G42" s="124"/>
      <c r="H42" s="124"/>
      <c r="I42" s="124"/>
      <c r="J42" s="125"/>
      <c r="K42" s="124"/>
    </row>
    <row r="43" spans="1:11" x14ac:dyDescent="0.5">
      <c r="F43" s="71"/>
      <c r="J43" s="116"/>
    </row>
    <row r="44" spans="1:11" x14ac:dyDescent="0.5">
      <c r="F44" s="71"/>
      <c r="J44" s="116"/>
    </row>
    <row r="45" spans="1:11" x14ac:dyDescent="0.5">
      <c r="F45" s="71"/>
      <c r="J45" s="116"/>
    </row>
    <row r="46" spans="1:11" x14ac:dyDescent="0.5">
      <c r="F46" s="71"/>
      <c r="J46" s="116"/>
    </row>
    <row r="47" spans="1:11" x14ac:dyDescent="0.5">
      <c r="F47" s="71"/>
      <c r="J47" s="116"/>
    </row>
    <row r="48" spans="1:11" x14ac:dyDescent="0.5">
      <c r="F48" s="71"/>
      <c r="J48" s="116"/>
    </row>
    <row r="49" spans="6:10" x14ac:dyDescent="0.5">
      <c r="F49" s="71"/>
      <c r="J49" s="116"/>
    </row>
    <row r="50" spans="6:10" x14ac:dyDescent="0.5">
      <c r="F50" s="71"/>
      <c r="J50" s="116"/>
    </row>
    <row r="51" spans="6:10" x14ac:dyDescent="0.5">
      <c r="F51" s="71"/>
      <c r="J51" s="116"/>
    </row>
    <row r="52" spans="6:10" x14ac:dyDescent="0.5">
      <c r="F52" s="71"/>
      <c r="J52" s="116"/>
    </row>
    <row r="53" spans="6:10" x14ac:dyDescent="0.5">
      <c r="F53" s="71"/>
      <c r="J53" s="116"/>
    </row>
    <row r="54" spans="6:10" x14ac:dyDescent="0.5">
      <c r="F54" s="71"/>
      <c r="J54" s="116"/>
    </row>
    <row r="55" spans="6:10" x14ac:dyDescent="0.5">
      <c r="F55" s="71"/>
      <c r="J55" s="116"/>
    </row>
    <row r="56" spans="6:10" x14ac:dyDescent="0.5">
      <c r="F56" s="71"/>
      <c r="J56" s="116"/>
    </row>
    <row r="57" spans="6:10" x14ac:dyDescent="0.5">
      <c r="F57" s="71"/>
      <c r="J57" s="116"/>
    </row>
    <row r="58" spans="6:10" x14ac:dyDescent="0.5">
      <c r="F58" s="71"/>
      <c r="J58" s="116"/>
    </row>
    <row r="59" spans="6:10" x14ac:dyDescent="0.5">
      <c r="F59" s="71"/>
      <c r="J59" s="116"/>
    </row>
    <row r="60" spans="6:10" x14ac:dyDescent="0.5">
      <c r="F60" s="71"/>
      <c r="J60" s="116"/>
    </row>
    <row r="61" spans="6:10" x14ac:dyDescent="0.5">
      <c r="F61" s="71"/>
      <c r="J61" s="116"/>
    </row>
    <row r="62" spans="6:10" x14ac:dyDescent="0.5">
      <c r="F62" s="71"/>
      <c r="J62" s="116"/>
    </row>
    <row r="63" spans="6:10" x14ac:dyDescent="0.5">
      <c r="F63" s="71"/>
      <c r="J63" s="116"/>
    </row>
    <row r="64" spans="6:10" x14ac:dyDescent="0.5">
      <c r="F64" s="71"/>
      <c r="J64" s="116"/>
    </row>
    <row r="65" spans="6:10" x14ac:dyDescent="0.5">
      <c r="F65" s="71"/>
      <c r="J65" s="116"/>
    </row>
    <row r="66" spans="6:10" x14ac:dyDescent="0.5">
      <c r="F66" s="71"/>
      <c r="J66" s="116"/>
    </row>
    <row r="67" spans="6:10" x14ac:dyDescent="0.5">
      <c r="F67" s="71"/>
      <c r="J67" s="116"/>
    </row>
    <row r="68" spans="6:10" x14ac:dyDescent="0.5">
      <c r="F68" s="71"/>
      <c r="J68" s="116"/>
    </row>
    <row r="69" spans="6:10" x14ac:dyDescent="0.5">
      <c r="F69" s="71"/>
      <c r="J69" s="116"/>
    </row>
    <row r="70" spans="6:10" x14ac:dyDescent="0.5">
      <c r="F70" s="71"/>
      <c r="J70" s="116"/>
    </row>
    <row r="71" spans="6:10" x14ac:dyDescent="0.5">
      <c r="F71" s="71"/>
      <c r="J71" s="116"/>
    </row>
    <row r="72" spans="6:10" x14ac:dyDescent="0.5">
      <c r="F72" s="71"/>
      <c r="J72" s="116"/>
    </row>
    <row r="73" spans="6:10" x14ac:dyDescent="0.5">
      <c r="F73" s="71"/>
      <c r="J73" s="116"/>
    </row>
    <row r="74" spans="6:10" x14ac:dyDescent="0.5">
      <c r="F74" s="71"/>
      <c r="J74" s="116"/>
    </row>
    <row r="75" spans="6:10" x14ac:dyDescent="0.5">
      <c r="F75" s="71"/>
      <c r="J75" s="116"/>
    </row>
    <row r="76" spans="6:10" x14ac:dyDescent="0.5">
      <c r="F76" s="71"/>
      <c r="J76" s="116"/>
    </row>
    <row r="77" spans="6:10" x14ac:dyDescent="0.5">
      <c r="F77" s="71"/>
      <c r="J77" s="116"/>
    </row>
    <row r="78" spans="6:10" x14ac:dyDescent="0.5">
      <c r="F78" s="71"/>
      <c r="J78" s="116"/>
    </row>
    <row r="79" spans="6:10" x14ac:dyDescent="0.5">
      <c r="F79" s="71"/>
      <c r="J79" s="116"/>
    </row>
    <row r="80" spans="6:10" x14ac:dyDescent="0.5">
      <c r="F80" s="71"/>
      <c r="J80" s="116"/>
    </row>
    <row r="81" spans="6:10" x14ac:dyDescent="0.5">
      <c r="F81" s="71"/>
      <c r="J81" s="116"/>
    </row>
    <row r="82" spans="6:10" x14ac:dyDescent="0.5">
      <c r="F82" s="71"/>
      <c r="J82" s="116"/>
    </row>
    <row r="83" spans="6:10" x14ac:dyDescent="0.5">
      <c r="F83" s="71"/>
      <c r="J83" s="116"/>
    </row>
    <row r="84" spans="6:10" x14ac:dyDescent="0.5">
      <c r="F84" s="71"/>
      <c r="J84" s="116"/>
    </row>
    <row r="85" spans="6:10" x14ac:dyDescent="0.5">
      <c r="F85" s="71"/>
      <c r="J85" s="116"/>
    </row>
    <row r="86" spans="6:10" x14ac:dyDescent="0.5">
      <c r="F86" s="71"/>
      <c r="J86" s="116"/>
    </row>
    <row r="87" spans="6:10" x14ac:dyDescent="0.5">
      <c r="F87" s="71"/>
      <c r="J87" s="116"/>
    </row>
    <row r="88" spans="6:10" x14ac:dyDescent="0.5">
      <c r="F88" s="71"/>
      <c r="J88" s="116"/>
    </row>
    <row r="89" spans="6:10" x14ac:dyDescent="0.5">
      <c r="F89" s="71"/>
      <c r="J89" s="116"/>
    </row>
    <row r="90" spans="6:10" x14ac:dyDescent="0.5">
      <c r="F90" s="71"/>
      <c r="J90" s="116"/>
    </row>
    <row r="91" spans="6:10" x14ac:dyDescent="0.5">
      <c r="F91" s="71"/>
      <c r="J91" s="116"/>
    </row>
    <row r="92" spans="6:10" x14ac:dyDescent="0.5">
      <c r="F92" s="71"/>
      <c r="J92" s="116"/>
    </row>
    <row r="93" spans="6:10" x14ac:dyDescent="0.5">
      <c r="F93" s="71"/>
      <c r="J93" s="116"/>
    </row>
    <row r="94" spans="6:10" x14ac:dyDescent="0.5">
      <c r="F94" s="71"/>
      <c r="J94" s="116"/>
    </row>
    <row r="95" spans="6:10" x14ac:dyDescent="0.5">
      <c r="F95" s="71"/>
      <c r="J95" s="116"/>
    </row>
    <row r="96" spans="6:10" x14ac:dyDescent="0.5">
      <c r="F96" s="71"/>
      <c r="J96" s="116"/>
    </row>
  </sheetData>
  <autoFilter ref="A8:IT36" xr:uid="{00000000-0009-0000-0000-000008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Programación 2020</vt:lpstr>
      <vt:lpstr>Sector  2 de Agosto</vt:lpstr>
      <vt:lpstr>MINTIC a 2 de Agosto</vt:lpstr>
      <vt:lpstr>FONTIC  a 2 de Agosto</vt:lpstr>
      <vt:lpstr>CRC a 2 de Agosto </vt:lpstr>
      <vt:lpstr>ANE a  2 de Agosto</vt:lpstr>
      <vt:lpstr>ANTV  </vt:lpstr>
      <vt:lpstr>CPE 2 de Agosto</vt:lpstr>
      <vt:lpstr>Detalle Fichas  2 de  Agosto</vt:lpstr>
      <vt:lpstr>'Programación 2020'!Área_de_impresión</vt:lpstr>
      <vt:lpstr>'Sector  2 de Agosto'!Área_de_impresión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Diana Rocio Mora Tapias</cp:lastModifiedBy>
  <cp:revision/>
  <dcterms:created xsi:type="dcterms:W3CDTF">2011-12-12T22:30:20Z</dcterms:created>
  <dcterms:modified xsi:type="dcterms:W3CDTF">2019-08-15T16:07:26Z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