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jandrasilva\Desktop\Atención al Ciudadano\2016\COMUNICACIONES 2016\CONGRESO DE LA REPUBLICA 2016\R-2016-022943\VIVIENDA\"/>
    </mc:Choice>
  </mc:AlternateContent>
  <bookViews>
    <workbookView xWindow="0" yWindow="0" windowWidth="21600" windowHeight="9720"/>
  </bookViews>
  <sheets>
    <sheet name="Proyectos Aprobados Atlantico" sheetId="1" r:id="rId1"/>
    <sheet name="Proyectos por Aprobar Atlantico" sheetId="2" r:id="rId2"/>
  </sheets>
  <definedNames>
    <definedName name="_xlnm._FilterDatabase" localSheetId="0" hidden="1">'Proyectos Aprobados Atlantico'!$A$4:$S$38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2" i="2"/>
  <c r="E20" i="2"/>
  <c r="D13" i="2" l="1"/>
  <c r="G12" i="2"/>
  <c r="G11" i="2"/>
  <c r="G10" i="2"/>
  <c r="G9" i="2"/>
  <c r="G8" i="2"/>
  <c r="G7" i="2"/>
  <c r="G6" i="2"/>
  <c r="G5" i="2"/>
  <c r="G13" i="2" s="1"/>
  <c r="O5" i="1" l="1"/>
  <c r="P5" i="1" s="1"/>
  <c r="R5" i="1"/>
  <c r="O6" i="1"/>
  <c r="P6" i="1" s="1"/>
  <c r="R6" i="1"/>
  <c r="O7" i="1"/>
  <c r="P7" i="1" s="1"/>
  <c r="R7" i="1"/>
  <c r="R8" i="1"/>
  <c r="G9" i="1"/>
  <c r="R9" i="1"/>
  <c r="G10" i="1"/>
  <c r="R10" i="1"/>
  <c r="G11" i="1"/>
  <c r="P11" i="1"/>
  <c r="R11" i="1"/>
  <c r="G12" i="1"/>
  <c r="R12" i="1"/>
  <c r="R13" i="1"/>
  <c r="G14" i="1"/>
  <c r="O14" i="1"/>
  <c r="P14" i="1" s="1"/>
  <c r="R14" i="1"/>
  <c r="G15" i="1"/>
  <c r="P15" i="1"/>
  <c r="R15" i="1"/>
  <c r="R16" i="1"/>
  <c r="O17" i="1"/>
  <c r="P17" i="1" s="1"/>
  <c r="R17" i="1"/>
  <c r="O18" i="1"/>
  <c r="P18" i="1" s="1"/>
  <c r="R18" i="1"/>
  <c r="D19" i="1"/>
  <c r="G19" i="1" s="1"/>
  <c r="G39" i="1" s="1"/>
  <c r="O19" i="1"/>
  <c r="P19" i="1" s="1"/>
  <c r="R19" i="1"/>
  <c r="G20" i="1"/>
  <c r="R20" i="1"/>
  <c r="G21" i="1"/>
  <c r="R21" i="1"/>
  <c r="O22" i="1"/>
  <c r="P22" i="1" s="1"/>
  <c r="R22" i="1"/>
  <c r="O23" i="1"/>
  <c r="P23" i="1" s="1"/>
  <c r="R23" i="1"/>
  <c r="O24" i="1"/>
  <c r="P24" i="1" s="1"/>
  <c r="R24" i="1"/>
  <c r="G25" i="1"/>
  <c r="O25" i="1"/>
  <c r="P25" i="1" s="1"/>
  <c r="R25" i="1"/>
  <c r="R26" i="1"/>
  <c r="R27" i="1"/>
  <c r="O28" i="1"/>
  <c r="P28" i="1" s="1"/>
  <c r="R28" i="1"/>
  <c r="G29" i="1"/>
  <c r="O29" i="1"/>
  <c r="P29" i="1" s="1"/>
  <c r="R29" i="1"/>
  <c r="P30" i="1"/>
  <c r="R30" i="1"/>
  <c r="G31" i="1"/>
  <c r="O31" i="1"/>
  <c r="P31" i="1" s="1"/>
  <c r="R31" i="1"/>
  <c r="O32" i="1"/>
  <c r="P32" i="1" s="1"/>
  <c r="R32" i="1"/>
  <c r="O33" i="1"/>
  <c r="P33" i="1" s="1"/>
  <c r="R33" i="1"/>
  <c r="G34" i="1"/>
  <c r="O34" i="1"/>
  <c r="P34" i="1" s="1"/>
  <c r="R34" i="1"/>
  <c r="O35" i="1"/>
  <c r="P35" i="1" s="1"/>
  <c r="R35" i="1"/>
  <c r="R36" i="1"/>
  <c r="R37" i="1"/>
  <c r="R38" i="1"/>
  <c r="K39" i="1"/>
  <c r="L39" i="1"/>
  <c r="M39" i="1"/>
  <c r="N39" i="1"/>
  <c r="Q39" i="1"/>
  <c r="R39" i="1" l="1"/>
  <c r="O39" i="1"/>
  <c r="D39" i="1"/>
  <c r="P39" i="1"/>
</calcChain>
</file>

<file path=xl/comments1.xml><?xml version="1.0" encoding="utf-8"?>
<comments xmlns="http://schemas.openxmlformats.org/spreadsheetml/2006/main">
  <authors>
    <author>Carlos Alberto Leuro Bernal</author>
  </authors>
  <commentList>
    <comment ref="G16" authorId="0" shapeId="0">
      <text>
        <r>
          <rPr>
            <b/>
            <sz val="9"/>
            <color indexed="81"/>
            <rFont val="Tahoma"/>
            <family val="2"/>
          </rPr>
          <t>Carlos Alberto Leuro Bernal:</t>
        </r>
        <r>
          <rPr>
            <sz val="9"/>
            <color indexed="81"/>
            <rFont val="Tahoma"/>
            <family val="2"/>
          </rPr>
          <t xml:space="preserve">
$ 555,689,000 FA y $ 50,000,000 Banco Agrario</t>
        </r>
      </text>
    </comment>
    <comment ref="G30" authorId="0" shapeId="0">
      <text>
        <r>
          <rPr>
            <b/>
            <sz val="9"/>
            <color indexed="81"/>
            <rFont val="Tahoma"/>
            <family val="2"/>
          </rPr>
          <t>Carlos Alberto Leuro Bernal:</t>
        </r>
        <r>
          <rPr>
            <sz val="9"/>
            <color indexed="81"/>
            <rFont val="Tahoma"/>
            <family val="2"/>
          </rPr>
          <t xml:space="preserve">
$ 666,826,800 FA y $ 60,000,000 Banco Agrario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</rPr>
          <t>Carlos Alberto Leuro Bernal:</t>
        </r>
        <r>
          <rPr>
            <sz val="9"/>
            <color indexed="81"/>
            <rFont val="Tahoma"/>
            <family val="2"/>
          </rPr>
          <t xml:space="preserve">
$ 889,102,400 FA y $ 80,000,000 Banco Agrario</t>
        </r>
      </text>
    </comment>
  </commentList>
</comments>
</file>

<file path=xl/sharedStrings.xml><?xml version="1.0" encoding="utf-8"?>
<sst xmlns="http://schemas.openxmlformats.org/spreadsheetml/2006/main" count="297" uniqueCount="92">
  <si>
    <t xml:space="preserve">  </t>
  </si>
  <si>
    <t xml:space="preserve">Total </t>
  </si>
  <si>
    <t>Comfenalco Valle</t>
  </si>
  <si>
    <t>Entregado</t>
  </si>
  <si>
    <t xml:space="preserve">Viv Nueva </t>
  </si>
  <si>
    <t>Urb. Nueva Esperanza</t>
  </si>
  <si>
    <t>Tubara</t>
  </si>
  <si>
    <t>X</t>
  </si>
  <si>
    <t>Por iniciar</t>
  </si>
  <si>
    <t>Reconstrucción</t>
  </si>
  <si>
    <t>La Aguada de Pablo y La Peña</t>
  </si>
  <si>
    <t>Sabanalarga</t>
  </si>
  <si>
    <t>En ejecución</t>
  </si>
  <si>
    <t xml:space="preserve">Viv Nueva  </t>
  </si>
  <si>
    <t>Urb. Los Angeles II</t>
  </si>
  <si>
    <t>Reconstrucción Sitio Corpacero II</t>
  </si>
  <si>
    <t>Suan</t>
  </si>
  <si>
    <t>Soledad</t>
  </si>
  <si>
    <t>Viv Nueva</t>
  </si>
  <si>
    <t>La Arenosa</t>
  </si>
  <si>
    <t>Santo Tomás</t>
  </si>
  <si>
    <t xml:space="preserve">Santa Lucía - Corpacero </t>
  </si>
  <si>
    <t>Santa Lucía</t>
  </si>
  <si>
    <t>Urb. Villas de Santa Lucía</t>
  </si>
  <si>
    <t>Reconstrucción en Sitio</t>
  </si>
  <si>
    <t xml:space="preserve">Repelón </t>
  </si>
  <si>
    <t>Urb. Villa Rosa</t>
  </si>
  <si>
    <t xml:space="preserve">Urb. Villa Carolina </t>
  </si>
  <si>
    <t>Urb. Nuevo Manatí</t>
  </si>
  <si>
    <t>Manatí</t>
  </si>
  <si>
    <t>Urb. Las Compuertas</t>
  </si>
  <si>
    <t xml:space="preserve">Urb. El Porvenir </t>
  </si>
  <si>
    <t xml:space="preserve">Urb. Villa Manatí </t>
  </si>
  <si>
    <t xml:space="preserve">Manatí </t>
  </si>
  <si>
    <t xml:space="preserve">Urb. Manatí Primero  </t>
  </si>
  <si>
    <t>Urb. La Nueva Ilusion de Malambo</t>
  </si>
  <si>
    <t>Malambo</t>
  </si>
  <si>
    <t>Urb. Abraham Juan II</t>
  </si>
  <si>
    <t>Luruaco</t>
  </si>
  <si>
    <t>Urb. Abraham Juan I</t>
  </si>
  <si>
    <t xml:space="preserve">Urb. Ciudadela Villa Olímpica </t>
  </si>
  <si>
    <t xml:space="preserve">Galapa </t>
  </si>
  <si>
    <t>Fondo Adaptación</t>
  </si>
  <si>
    <t>Reconstrucción en Sitio Carreto</t>
  </si>
  <si>
    <t>Candelaria</t>
  </si>
  <si>
    <t>Urb. Nueva Candelaria</t>
  </si>
  <si>
    <t>Campo de la Cruz III</t>
  </si>
  <si>
    <t>Campo de la Cruz</t>
  </si>
  <si>
    <t>Campo de la Cruz II</t>
  </si>
  <si>
    <t>Campo de la Cruz I</t>
  </si>
  <si>
    <t>Compra de Vivienda Nueva</t>
  </si>
  <si>
    <t>Urb. Villas de San Pablo - Bendición de Dios I</t>
  </si>
  <si>
    <t>Urb. Villas de la Cordialidad V</t>
  </si>
  <si>
    <t>Urb. Villas de la Cordialidad IV</t>
  </si>
  <si>
    <t>Urb. Villas de la Cordialidad III</t>
  </si>
  <si>
    <t>Urb. Villas de la Cordialidad II</t>
  </si>
  <si>
    <t>Urb. Villas de la Cordialidad I</t>
  </si>
  <si>
    <t>Viviendas x Entregar</t>
  </si>
  <si>
    <t>Viviendas Entregadas</t>
  </si>
  <si>
    <t>Viviendas x iniciar</t>
  </si>
  <si>
    <t>Viviendas en ejecución</t>
  </si>
  <si>
    <t>Viviendas Terminadas</t>
  </si>
  <si>
    <t>Sur del Atlántico</t>
  </si>
  <si>
    <t>Ejecutor</t>
  </si>
  <si>
    <t>Valor del proyecto</t>
  </si>
  <si>
    <t>Estado</t>
  </si>
  <si>
    <t>Tipo de Intervención</t>
  </si>
  <si>
    <t># Viviendas del proyecto</t>
  </si>
  <si>
    <t>Departamento</t>
  </si>
  <si>
    <t>Atlantico</t>
  </si>
  <si>
    <t>Barranquilla</t>
  </si>
  <si>
    <t>Plazo de Ejecución (meses)</t>
  </si>
  <si>
    <t>N/A</t>
  </si>
  <si>
    <t>Viviendas
Aprobadas</t>
  </si>
  <si>
    <t>Viviendas
Contratadas</t>
  </si>
  <si>
    <t>Vivienas
X Contratar</t>
  </si>
  <si>
    <t xml:space="preserve">Municipio </t>
  </si>
  <si>
    <t>Nombre de Proyecto</t>
  </si>
  <si>
    <t>Valor proyecto</t>
  </si>
  <si>
    <t>Candelaria - Reconstruccion en Sitio 02</t>
  </si>
  <si>
    <t xml:space="preserve">Reconstrucción </t>
  </si>
  <si>
    <t>Reconstrucción en sitio 04</t>
  </si>
  <si>
    <t>Reconstrucción en sitio 05</t>
  </si>
  <si>
    <t>Reconstrucción en sitio 06</t>
  </si>
  <si>
    <t>Urb. Villas de San Pablo II</t>
  </si>
  <si>
    <t>Urb. Los Angeles II - 02</t>
  </si>
  <si>
    <t>Urb. Nuevo Manatí - Fase II</t>
  </si>
  <si>
    <t>Puerto Colombia</t>
  </si>
  <si>
    <t>Urb. Altos del Girasol</t>
  </si>
  <si>
    <t>Municipio</t>
  </si>
  <si>
    <t>En aprobacion IC</t>
  </si>
  <si>
    <t>ANEXO 4: LISTADO DE INTERVENCIONES EN VIVIENDA EN EL DEPARTAMENTO DEL ATLANTICO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</si>
</sst>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[Red]\-&quot;$&quot;#,##0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0.5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0" xfId="0" applyNumberFormat="1"/>
    <xf numFmtId="0" fontId="5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904875</xdr:colOff>
      <xdr:row>0</xdr:row>
      <xdr:rowOff>0</xdr:rowOff>
    </xdr:from>
    <xdr:to>
      <xdr:col>17</xdr:col>
      <xdr:colOff>885507</xdr:colOff>
      <xdr:row>2</xdr:row>
      <xdr:rowOff>142874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57156" y="0"/>
          <a:ext cx="1957070" cy="500062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11</xdr:col>
      <xdr:colOff>142875</xdr:colOff>
      <xdr:row>0</xdr:row>
      <xdr:rowOff>0</xdr:rowOff>
    </xdr:from>
    <xdr:to>
      <xdr:col>15</xdr:col>
      <xdr:colOff>405130</xdr:colOff>
      <xdr:row>2</xdr:row>
      <xdr:rowOff>87312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89906" y="0"/>
          <a:ext cx="4167505" cy="4445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690563</xdr:colOff>
      <xdr:row>0</xdr:row>
      <xdr:rowOff>0</xdr:rowOff>
    </xdr:from>
    <xdr:to>
      <xdr:col>6</xdr:col>
      <xdr:colOff>1326039</xdr:colOff>
      <xdr:row>2</xdr:row>
      <xdr:rowOff>166687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2938" y="0"/>
          <a:ext cx="1957070" cy="547687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2</xdr:col>
      <xdr:colOff>1428750</xdr:colOff>
      <xdr:row>0</xdr:row>
      <xdr:rowOff>47625</xdr:rowOff>
    </xdr:from>
    <xdr:to>
      <xdr:col>5</xdr:col>
      <xdr:colOff>512286</xdr:colOff>
      <xdr:row>2</xdr:row>
      <xdr:rowOff>111125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7156" y="47625"/>
          <a:ext cx="4167505" cy="4445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4"/>
  <sheetViews>
    <sheetView tabSelected="1" zoomScale="80" zoomScaleNormal="80" workbookViewId="0">
      <pane xSplit="2" ySplit="4" topLeftCell="C23" activePane="bottomRight" state="frozen"/>
      <selection pane="topRight" activeCell="C1" sqref="C1"/>
      <selection pane="bottomLeft" activeCell="A3" sqref="A3"/>
      <selection pane="bottomRight" sqref="A1:R3"/>
    </sheetView>
  </sheetViews>
  <sheetFormatPr baseColWidth="10" defaultRowHeight="14.25" x14ac:dyDescent="0.25"/>
  <cols>
    <col min="1" max="2" width="18.140625" style="2" customWidth="1"/>
    <col min="3" max="3" width="38.28515625" style="2" bestFit="1" customWidth="1"/>
    <col min="4" max="4" width="15" style="2" customWidth="1"/>
    <col min="5" max="5" width="17.5703125" style="2" customWidth="1"/>
    <col min="6" max="6" width="20.5703125" style="2" customWidth="1"/>
    <col min="7" max="7" width="22.7109375" style="2" customWidth="1"/>
    <col min="8" max="8" width="20.5703125" style="3" customWidth="1"/>
    <col min="9" max="9" width="13.140625" style="3" customWidth="1"/>
    <col min="10" max="10" width="16.5703125" style="3" customWidth="1"/>
    <col min="11" max="14" width="14.42578125" style="3" customWidth="1"/>
    <col min="15" max="16" width="15.140625" style="3" customWidth="1"/>
    <col min="17" max="18" width="14.42578125" style="3" customWidth="1"/>
    <col min="19" max="16384" width="11.42578125" style="2"/>
  </cols>
  <sheetData>
    <row r="1" spans="1:18" x14ac:dyDescent="0.25">
      <c r="A1" s="36" t="s">
        <v>91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9"/>
    </row>
    <row r="2" spans="1:18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</row>
    <row r="3" spans="1:18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</row>
    <row r="4" spans="1:18" ht="53.25" customHeight="1" x14ac:dyDescent="0.25">
      <c r="A4" s="16" t="s">
        <v>68</v>
      </c>
      <c r="B4" s="16" t="s">
        <v>76</v>
      </c>
      <c r="C4" s="16" t="s">
        <v>77</v>
      </c>
      <c r="D4" s="16" t="s">
        <v>67</v>
      </c>
      <c r="E4" s="16" t="s">
        <v>66</v>
      </c>
      <c r="F4" s="16" t="s">
        <v>65</v>
      </c>
      <c r="G4" s="16" t="s">
        <v>64</v>
      </c>
      <c r="H4" s="16" t="s">
        <v>63</v>
      </c>
      <c r="I4" s="16" t="s">
        <v>71</v>
      </c>
      <c r="J4" s="16" t="s">
        <v>62</v>
      </c>
      <c r="K4" s="16" t="s">
        <v>73</v>
      </c>
      <c r="L4" s="16" t="s">
        <v>74</v>
      </c>
      <c r="M4" s="16" t="s">
        <v>75</v>
      </c>
      <c r="N4" s="16" t="s">
        <v>61</v>
      </c>
      <c r="O4" s="16" t="s">
        <v>60</v>
      </c>
      <c r="P4" s="16" t="s">
        <v>59</v>
      </c>
      <c r="Q4" s="16" t="s">
        <v>58</v>
      </c>
      <c r="R4" s="16" t="s">
        <v>57</v>
      </c>
    </row>
    <row r="5" spans="1:18" ht="23.25" customHeight="1" x14ac:dyDescent="0.25">
      <c r="A5" s="7" t="s">
        <v>69</v>
      </c>
      <c r="B5" s="7" t="s">
        <v>70</v>
      </c>
      <c r="C5" s="7" t="s">
        <v>56</v>
      </c>
      <c r="D5" s="8">
        <v>400</v>
      </c>
      <c r="E5" s="8" t="s">
        <v>4</v>
      </c>
      <c r="F5" s="8" t="s">
        <v>3</v>
      </c>
      <c r="G5" s="9">
        <v>16506000000</v>
      </c>
      <c r="H5" s="8" t="s">
        <v>2</v>
      </c>
      <c r="I5" s="8">
        <v>8</v>
      </c>
      <c r="J5" s="10"/>
      <c r="K5" s="10">
        <v>400</v>
      </c>
      <c r="L5" s="10">
        <v>400</v>
      </c>
      <c r="M5" s="10">
        <v>0</v>
      </c>
      <c r="N5" s="10">
        <v>400</v>
      </c>
      <c r="O5" s="10">
        <f t="shared" ref="O5:P7" si="0">+K5-N5-M5</f>
        <v>0</v>
      </c>
      <c r="P5" s="10">
        <f t="shared" si="0"/>
        <v>0</v>
      </c>
      <c r="Q5" s="10">
        <v>400</v>
      </c>
      <c r="R5" s="10">
        <f t="shared" ref="R5:R38" si="1">+N5-Q5</f>
        <v>0</v>
      </c>
    </row>
    <row r="6" spans="1:18" ht="23.25" customHeight="1" x14ac:dyDescent="0.25">
      <c r="A6" s="7" t="s">
        <v>69</v>
      </c>
      <c r="B6" s="7" t="s">
        <v>70</v>
      </c>
      <c r="C6" s="7" t="s">
        <v>55</v>
      </c>
      <c r="D6" s="8">
        <v>200</v>
      </c>
      <c r="E6" s="8" t="s">
        <v>4</v>
      </c>
      <c r="F6" s="8" t="s">
        <v>3</v>
      </c>
      <c r="G6" s="9">
        <v>8253000000</v>
      </c>
      <c r="H6" s="8" t="s">
        <v>2</v>
      </c>
      <c r="I6" s="8">
        <v>8</v>
      </c>
      <c r="J6" s="10"/>
      <c r="K6" s="10">
        <v>200</v>
      </c>
      <c r="L6" s="10">
        <v>200</v>
      </c>
      <c r="M6" s="10">
        <v>0</v>
      </c>
      <c r="N6" s="10">
        <v>200</v>
      </c>
      <c r="O6" s="10">
        <f t="shared" si="0"/>
        <v>0</v>
      </c>
      <c r="P6" s="10">
        <f t="shared" si="0"/>
        <v>0</v>
      </c>
      <c r="Q6" s="10">
        <v>200</v>
      </c>
      <c r="R6" s="10">
        <f t="shared" si="1"/>
        <v>0</v>
      </c>
    </row>
    <row r="7" spans="1:18" ht="23.25" customHeight="1" x14ac:dyDescent="0.25">
      <c r="A7" s="7" t="s">
        <v>69</v>
      </c>
      <c r="B7" s="7" t="s">
        <v>70</v>
      </c>
      <c r="C7" s="7" t="s">
        <v>54</v>
      </c>
      <c r="D7" s="8">
        <v>200</v>
      </c>
      <c r="E7" s="8" t="s">
        <v>4</v>
      </c>
      <c r="F7" s="8" t="s">
        <v>3</v>
      </c>
      <c r="G7" s="9">
        <v>8624000000</v>
      </c>
      <c r="H7" s="8" t="s">
        <v>2</v>
      </c>
      <c r="I7" s="8">
        <v>9</v>
      </c>
      <c r="J7" s="10"/>
      <c r="K7" s="10">
        <v>200</v>
      </c>
      <c r="L7" s="10">
        <v>200</v>
      </c>
      <c r="M7" s="10">
        <v>0</v>
      </c>
      <c r="N7" s="10">
        <v>200</v>
      </c>
      <c r="O7" s="10">
        <f t="shared" si="0"/>
        <v>0</v>
      </c>
      <c r="P7" s="10">
        <f t="shared" si="0"/>
        <v>0</v>
      </c>
      <c r="Q7" s="10">
        <v>200</v>
      </c>
      <c r="R7" s="10">
        <f t="shared" si="1"/>
        <v>0</v>
      </c>
    </row>
    <row r="8" spans="1:18" ht="23.25" customHeight="1" x14ac:dyDescent="0.25">
      <c r="A8" s="7" t="s">
        <v>69</v>
      </c>
      <c r="B8" s="7" t="s">
        <v>70</v>
      </c>
      <c r="C8" s="7" t="s">
        <v>53</v>
      </c>
      <c r="D8" s="8">
        <v>200</v>
      </c>
      <c r="E8" s="8" t="s">
        <v>4</v>
      </c>
      <c r="F8" s="8" t="s">
        <v>3</v>
      </c>
      <c r="G8" s="9">
        <v>8624000000</v>
      </c>
      <c r="H8" s="8" t="s">
        <v>2</v>
      </c>
      <c r="I8" s="8">
        <v>7</v>
      </c>
      <c r="J8" s="10"/>
      <c r="K8" s="10">
        <v>200</v>
      </c>
      <c r="L8" s="10">
        <v>200</v>
      </c>
      <c r="M8" s="10">
        <v>0</v>
      </c>
      <c r="N8" s="10">
        <v>200</v>
      </c>
      <c r="O8" s="10">
        <v>0</v>
      </c>
      <c r="P8" s="10">
        <v>0</v>
      </c>
      <c r="Q8" s="10">
        <v>200</v>
      </c>
      <c r="R8" s="10">
        <f t="shared" si="1"/>
        <v>0</v>
      </c>
    </row>
    <row r="9" spans="1:18" ht="23.25" customHeight="1" x14ac:dyDescent="0.25">
      <c r="A9" s="7" t="s">
        <v>69</v>
      </c>
      <c r="B9" s="7" t="s">
        <v>70</v>
      </c>
      <c r="C9" s="7" t="s">
        <v>52</v>
      </c>
      <c r="D9" s="8">
        <v>200</v>
      </c>
      <c r="E9" s="8" t="s">
        <v>4</v>
      </c>
      <c r="F9" s="8" t="s">
        <v>3</v>
      </c>
      <c r="G9" s="9">
        <f>200*70*644350</f>
        <v>9020900000</v>
      </c>
      <c r="H9" s="8" t="s">
        <v>2</v>
      </c>
      <c r="I9" s="8">
        <v>11</v>
      </c>
      <c r="J9" s="10"/>
      <c r="K9" s="10">
        <v>200</v>
      </c>
      <c r="L9" s="10">
        <v>200</v>
      </c>
      <c r="M9" s="10">
        <v>0</v>
      </c>
      <c r="N9" s="10">
        <v>200</v>
      </c>
      <c r="O9" s="10">
        <v>0</v>
      </c>
      <c r="P9" s="10">
        <v>0</v>
      </c>
      <c r="Q9" s="10">
        <v>200</v>
      </c>
      <c r="R9" s="10">
        <f t="shared" si="1"/>
        <v>0</v>
      </c>
    </row>
    <row r="10" spans="1:18" ht="29.25" customHeight="1" x14ac:dyDescent="0.25">
      <c r="A10" s="7" t="s">
        <v>69</v>
      </c>
      <c r="B10" s="7" t="s">
        <v>70</v>
      </c>
      <c r="C10" s="7" t="s">
        <v>51</v>
      </c>
      <c r="D10" s="8">
        <v>92</v>
      </c>
      <c r="E10" s="8" t="s">
        <v>50</v>
      </c>
      <c r="F10" s="8" t="s">
        <v>3</v>
      </c>
      <c r="G10" s="9">
        <f>+D10*70*644350</f>
        <v>4149614000</v>
      </c>
      <c r="H10" s="8" t="s">
        <v>2</v>
      </c>
      <c r="I10" s="8">
        <v>8</v>
      </c>
      <c r="J10" s="10"/>
      <c r="K10" s="10">
        <v>92</v>
      </c>
      <c r="L10" s="10">
        <v>92</v>
      </c>
      <c r="M10" s="10">
        <v>0</v>
      </c>
      <c r="N10" s="10">
        <v>92</v>
      </c>
      <c r="O10" s="10">
        <v>0</v>
      </c>
      <c r="P10" s="10">
        <v>0</v>
      </c>
      <c r="Q10" s="10">
        <v>92</v>
      </c>
      <c r="R10" s="10">
        <f t="shared" si="1"/>
        <v>0</v>
      </c>
    </row>
    <row r="11" spans="1:18" ht="23.25" customHeight="1" x14ac:dyDescent="0.25">
      <c r="A11" s="7" t="s">
        <v>69</v>
      </c>
      <c r="B11" s="7" t="s">
        <v>47</v>
      </c>
      <c r="C11" s="7" t="s">
        <v>49</v>
      </c>
      <c r="D11" s="8">
        <v>30</v>
      </c>
      <c r="E11" s="8" t="s">
        <v>9</v>
      </c>
      <c r="F11" s="8" t="s">
        <v>12</v>
      </c>
      <c r="G11" s="9">
        <f>794640000+299945471</f>
        <v>1094585471</v>
      </c>
      <c r="H11" s="8" t="s">
        <v>2</v>
      </c>
      <c r="I11" s="8">
        <v>4</v>
      </c>
      <c r="J11" s="10" t="s">
        <v>7</v>
      </c>
      <c r="K11" s="10">
        <v>30</v>
      </c>
      <c r="L11" s="10">
        <v>30</v>
      </c>
      <c r="M11" s="10">
        <v>0</v>
      </c>
      <c r="N11" s="10">
        <v>15</v>
      </c>
      <c r="O11" s="10">
        <v>15</v>
      </c>
      <c r="P11" s="10">
        <f>+L11-O11-N11</f>
        <v>0</v>
      </c>
      <c r="Q11" s="10">
        <v>15</v>
      </c>
      <c r="R11" s="10">
        <f t="shared" si="1"/>
        <v>0</v>
      </c>
    </row>
    <row r="12" spans="1:18" ht="23.25" customHeight="1" x14ac:dyDescent="0.25">
      <c r="A12" s="7" t="s">
        <v>69</v>
      </c>
      <c r="B12" s="7" t="s">
        <v>47</v>
      </c>
      <c r="C12" s="7" t="s">
        <v>48</v>
      </c>
      <c r="D12" s="8">
        <v>30</v>
      </c>
      <c r="E12" s="8" t="s">
        <v>9</v>
      </c>
      <c r="F12" s="8" t="s">
        <v>12</v>
      </c>
      <c r="G12" s="9">
        <f>794640000+147803329</f>
        <v>942443329</v>
      </c>
      <c r="H12" s="8" t="s">
        <v>2</v>
      </c>
      <c r="I12" s="8">
        <v>4</v>
      </c>
      <c r="J12" s="10" t="s">
        <v>7</v>
      </c>
      <c r="K12" s="10">
        <v>30</v>
      </c>
      <c r="L12" s="10">
        <v>30</v>
      </c>
      <c r="M12" s="10">
        <v>0</v>
      </c>
      <c r="N12" s="10">
        <v>15</v>
      </c>
      <c r="O12" s="10">
        <v>15</v>
      </c>
      <c r="P12" s="10">
        <v>0</v>
      </c>
      <c r="Q12" s="10">
        <v>15</v>
      </c>
      <c r="R12" s="10">
        <f t="shared" si="1"/>
        <v>0</v>
      </c>
    </row>
    <row r="13" spans="1:18" ht="23.25" customHeight="1" x14ac:dyDescent="0.25">
      <c r="A13" s="7" t="s">
        <v>69</v>
      </c>
      <c r="B13" s="7" t="s">
        <v>47</v>
      </c>
      <c r="C13" s="7" t="s">
        <v>46</v>
      </c>
      <c r="D13" s="8">
        <v>30</v>
      </c>
      <c r="E13" s="8" t="s">
        <v>9</v>
      </c>
      <c r="F13" s="8" t="s">
        <v>12</v>
      </c>
      <c r="G13" s="9">
        <v>794640000</v>
      </c>
      <c r="H13" s="8" t="s">
        <v>2</v>
      </c>
      <c r="I13" s="8">
        <v>6</v>
      </c>
      <c r="J13" s="10" t="s">
        <v>7</v>
      </c>
      <c r="K13" s="10">
        <v>30</v>
      </c>
      <c r="L13" s="10">
        <v>30</v>
      </c>
      <c r="M13" s="10">
        <v>0</v>
      </c>
      <c r="N13" s="10">
        <v>15</v>
      </c>
      <c r="O13" s="10">
        <v>15</v>
      </c>
      <c r="P13" s="10">
        <v>0</v>
      </c>
      <c r="Q13" s="10">
        <v>15</v>
      </c>
      <c r="R13" s="10">
        <f t="shared" si="1"/>
        <v>0</v>
      </c>
    </row>
    <row r="14" spans="1:18" ht="23.25" customHeight="1" x14ac:dyDescent="0.25">
      <c r="A14" s="7" t="s">
        <v>69</v>
      </c>
      <c r="B14" s="7" t="s">
        <v>44</v>
      </c>
      <c r="C14" s="7" t="s">
        <v>45</v>
      </c>
      <c r="D14" s="8">
        <v>133</v>
      </c>
      <c r="E14" s="8" t="s">
        <v>13</v>
      </c>
      <c r="F14" s="8" t="s">
        <v>3</v>
      </c>
      <c r="G14" s="9">
        <f>5076005697+404319847</f>
        <v>5480325544</v>
      </c>
      <c r="H14" s="8" t="s">
        <v>2</v>
      </c>
      <c r="I14" s="8">
        <v>8</v>
      </c>
      <c r="J14" s="10" t="s">
        <v>7</v>
      </c>
      <c r="K14" s="10">
        <v>133</v>
      </c>
      <c r="L14" s="10">
        <v>133</v>
      </c>
      <c r="M14" s="10">
        <v>0</v>
      </c>
      <c r="N14" s="10">
        <v>133</v>
      </c>
      <c r="O14" s="10">
        <f>+K14-N14-M14</f>
        <v>0</v>
      </c>
      <c r="P14" s="10">
        <f>+L14-O14-N14</f>
        <v>0</v>
      </c>
      <c r="Q14" s="10">
        <v>133</v>
      </c>
      <c r="R14" s="10">
        <f t="shared" si="1"/>
        <v>0</v>
      </c>
    </row>
    <row r="15" spans="1:18" ht="23.25" customHeight="1" x14ac:dyDescent="0.25">
      <c r="A15" s="7" t="s">
        <v>69</v>
      </c>
      <c r="B15" s="7" t="s">
        <v>44</v>
      </c>
      <c r="C15" s="7" t="s">
        <v>24</v>
      </c>
      <c r="D15" s="8">
        <v>30</v>
      </c>
      <c r="E15" s="8" t="s">
        <v>9</v>
      </c>
      <c r="F15" s="8" t="s">
        <v>12</v>
      </c>
      <c r="G15" s="9">
        <f>794640000+147803329</f>
        <v>942443329</v>
      </c>
      <c r="H15" s="8" t="s">
        <v>2</v>
      </c>
      <c r="I15" s="8">
        <v>6</v>
      </c>
      <c r="J15" s="10" t="s">
        <v>7</v>
      </c>
      <c r="K15" s="10">
        <v>30</v>
      </c>
      <c r="L15" s="10">
        <v>30</v>
      </c>
      <c r="M15" s="10">
        <v>0</v>
      </c>
      <c r="N15" s="10">
        <v>15</v>
      </c>
      <c r="O15" s="10">
        <v>15</v>
      </c>
      <c r="P15" s="10">
        <f>+L15-O15-N15</f>
        <v>0</v>
      </c>
      <c r="Q15" s="10">
        <v>0</v>
      </c>
      <c r="R15" s="10">
        <f t="shared" si="1"/>
        <v>15</v>
      </c>
    </row>
    <row r="16" spans="1:18" ht="23.25" customHeight="1" x14ac:dyDescent="0.25">
      <c r="A16" s="7" t="s">
        <v>69</v>
      </c>
      <c r="B16" s="7" t="s">
        <v>44</v>
      </c>
      <c r="C16" s="7" t="s">
        <v>43</v>
      </c>
      <c r="D16" s="8">
        <v>20</v>
      </c>
      <c r="E16" s="8" t="s">
        <v>9</v>
      </c>
      <c r="F16" s="8" t="s">
        <v>8</v>
      </c>
      <c r="G16" s="9">
        <v>605689000</v>
      </c>
      <c r="H16" s="8" t="s">
        <v>2</v>
      </c>
      <c r="I16" s="8">
        <v>6</v>
      </c>
      <c r="J16" s="10" t="s">
        <v>7</v>
      </c>
      <c r="K16" s="10">
        <v>20</v>
      </c>
      <c r="L16" s="10">
        <v>20</v>
      </c>
      <c r="M16" s="10">
        <v>0</v>
      </c>
      <c r="N16" s="10">
        <v>0</v>
      </c>
      <c r="O16" s="10">
        <v>0</v>
      </c>
      <c r="P16" s="10">
        <v>20</v>
      </c>
      <c r="Q16" s="10">
        <v>0</v>
      </c>
      <c r="R16" s="10">
        <f t="shared" si="1"/>
        <v>0</v>
      </c>
    </row>
    <row r="17" spans="1:18" ht="29.25" customHeight="1" x14ac:dyDescent="0.25">
      <c r="A17" s="7" t="s">
        <v>69</v>
      </c>
      <c r="B17" s="7" t="s">
        <v>41</v>
      </c>
      <c r="C17" s="7" t="s">
        <v>40</v>
      </c>
      <c r="D17" s="8">
        <v>300</v>
      </c>
      <c r="E17" s="8" t="s">
        <v>50</v>
      </c>
      <c r="F17" s="8" t="s">
        <v>3</v>
      </c>
      <c r="G17" s="9">
        <v>11900700000</v>
      </c>
      <c r="H17" s="8" t="s">
        <v>42</v>
      </c>
      <c r="I17" s="8" t="s">
        <v>72</v>
      </c>
      <c r="J17" s="10"/>
      <c r="K17" s="10">
        <v>300</v>
      </c>
      <c r="L17" s="10">
        <v>300</v>
      </c>
      <c r="M17" s="10">
        <v>0</v>
      </c>
      <c r="N17" s="10">
        <v>300</v>
      </c>
      <c r="O17" s="10">
        <f t="shared" ref="O17:P19" si="2">+K17-N17-M17</f>
        <v>0</v>
      </c>
      <c r="P17" s="10">
        <f t="shared" si="2"/>
        <v>0</v>
      </c>
      <c r="Q17" s="10">
        <v>300</v>
      </c>
      <c r="R17" s="10">
        <f t="shared" si="1"/>
        <v>0</v>
      </c>
    </row>
    <row r="18" spans="1:18" ht="29.25" customHeight="1" x14ac:dyDescent="0.25">
      <c r="A18" s="7" t="s">
        <v>69</v>
      </c>
      <c r="B18" s="7" t="s">
        <v>41</v>
      </c>
      <c r="C18" s="7" t="s">
        <v>40</v>
      </c>
      <c r="D18" s="8">
        <v>64</v>
      </c>
      <c r="E18" s="8" t="s">
        <v>50</v>
      </c>
      <c r="F18" s="8" t="s">
        <v>3</v>
      </c>
      <c r="G18" s="9">
        <v>2640960000</v>
      </c>
      <c r="H18" s="8" t="s">
        <v>2</v>
      </c>
      <c r="I18" s="8">
        <v>2</v>
      </c>
      <c r="J18" s="10"/>
      <c r="K18" s="10">
        <v>64</v>
      </c>
      <c r="L18" s="10">
        <v>64</v>
      </c>
      <c r="M18" s="10">
        <v>0</v>
      </c>
      <c r="N18" s="10">
        <v>64</v>
      </c>
      <c r="O18" s="10">
        <f t="shared" si="2"/>
        <v>0</v>
      </c>
      <c r="P18" s="10">
        <f t="shared" si="2"/>
        <v>0</v>
      </c>
      <c r="Q18" s="10">
        <v>64</v>
      </c>
      <c r="R18" s="10">
        <f t="shared" si="1"/>
        <v>0</v>
      </c>
    </row>
    <row r="19" spans="1:18" ht="23.25" customHeight="1" x14ac:dyDescent="0.25">
      <c r="A19" s="7" t="s">
        <v>69</v>
      </c>
      <c r="B19" s="7" t="s">
        <v>38</v>
      </c>
      <c r="C19" s="7" t="s">
        <v>39</v>
      </c>
      <c r="D19" s="8">
        <f>240</f>
        <v>240</v>
      </c>
      <c r="E19" s="8" t="s">
        <v>13</v>
      </c>
      <c r="F19" s="8" t="s">
        <v>3</v>
      </c>
      <c r="G19" s="9">
        <f>+D19*70*616000</f>
        <v>10348800000</v>
      </c>
      <c r="H19" s="8" t="s">
        <v>2</v>
      </c>
      <c r="I19" s="8">
        <v>12</v>
      </c>
      <c r="J19" s="10" t="s">
        <v>7</v>
      </c>
      <c r="K19" s="10">
        <v>240</v>
      </c>
      <c r="L19" s="10">
        <v>240</v>
      </c>
      <c r="M19" s="10">
        <v>0</v>
      </c>
      <c r="N19" s="10">
        <v>240</v>
      </c>
      <c r="O19" s="10">
        <f t="shared" si="2"/>
        <v>0</v>
      </c>
      <c r="P19" s="10">
        <f t="shared" si="2"/>
        <v>0</v>
      </c>
      <c r="Q19" s="10">
        <v>240</v>
      </c>
      <c r="R19" s="10">
        <f t="shared" si="1"/>
        <v>0</v>
      </c>
    </row>
    <row r="20" spans="1:18" ht="23.25" customHeight="1" x14ac:dyDescent="0.25">
      <c r="A20" s="7" t="s">
        <v>69</v>
      </c>
      <c r="B20" s="7" t="s">
        <v>38</v>
      </c>
      <c r="C20" s="7" t="s">
        <v>37</v>
      </c>
      <c r="D20" s="8">
        <v>128</v>
      </c>
      <c r="E20" s="8" t="s">
        <v>13</v>
      </c>
      <c r="F20" s="8" t="s">
        <v>8</v>
      </c>
      <c r="G20" s="9">
        <f>+D20*70*644350</f>
        <v>5773376000</v>
      </c>
      <c r="H20" s="8" t="s">
        <v>2</v>
      </c>
      <c r="I20" s="8">
        <v>11</v>
      </c>
      <c r="J20" s="10" t="s">
        <v>7</v>
      </c>
      <c r="K20" s="10">
        <v>128</v>
      </c>
      <c r="L20" s="10">
        <v>128</v>
      </c>
      <c r="M20" s="10">
        <v>0</v>
      </c>
      <c r="N20" s="10">
        <v>0</v>
      </c>
      <c r="O20" s="10">
        <v>0</v>
      </c>
      <c r="P20" s="10">
        <v>128</v>
      </c>
      <c r="Q20" s="10">
        <v>0</v>
      </c>
      <c r="R20" s="10">
        <f t="shared" si="1"/>
        <v>0</v>
      </c>
    </row>
    <row r="21" spans="1:18" ht="23.25" customHeight="1" x14ac:dyDescent="0.25">
      <c r="A21" s="7" t="s">
        <v>69</v>
      </c>
      <c r="B21" s="7" t="s">
        <v>36</v>
      </c>
      <c r="C21" s="7" t="s">
        <v>35</v>
      </c>
      <c r="D21" s="8">
        <v>200</v>
      </c>
      <c r="E21" s="8" t="s">
        <v>18</v>
      </c>
      <c r="F21" s="8" t="s">
        <v>8</v>
      </c>
      <c r="G21" s="9">
        <f>70*200*689455</f>
        <v>9652370000</v>
      </c>
      <c r="H21" s="8" t="s">
        <v>2</v>
      </c>
      <c r="I21" s="8">
        <v>15</v>
      </c>
      <c r="J21" s="10"/>
      <c r="K21" s="10">
        <v>200</v>
      </c>
      <c r="L21" s="10">
        <v>200</v>
      </c>
      <c r="M21" s="10">
        <v>0</v>
      </c>
      <c r="N21" s="10">
        <v>0</v>
      </c>
      <c r="O21" s="10">
        <v>0</v>
      </c>
      <c r="P21" s="10">
        <v>200</v>
      </c>
      <c r="Q21" s="10">
        <v>0</v>
      </c>
      <c r="R21" s="10">
        <f t="shared" si="1"/>
        <v>0</v>
      </c>
    </row>
    <row r="22" spans="1:18" ht="23.25" customHeight="1" x14ac:dyDescent="0.25">
      <c r="A22" s="7" t="s">
        <v>69</v>
      </c>
      <c r="B22" s="7" t="s">
        <v>33</v>
      </c>
      <c r="C22" s="7" t="s">
        <v>34</v>
      </c>
      <c r="D22" s="8">
        <v>200</v>
      </c>
      <c r="E22" s="8" t="s">
        <v>13</v>
      </c>
      <c r="F22" s="8" t="s">
        <v>3</v>
      </c>
      <c r="G22" s="9">
        <v>8253000000</v>
      </c>
      <c r="H22" s="8" t="s">
        <v>2</v>
      </c>
      <c r="I22" s="8">
        <v>8</v>
      </c>
      <c r="J22" s="10" t="s">
        <v>7</v>
      </c>
      <c r="K22" s="10">
        <v>200</v>
      </c>
      <c r="L22" s="10">
        <v>200</v>
      </c>
      <c r="M22" s="10">
        <v>0</v>
      </c>
      <c r="N22" s="10">
        <v>200</v>
      </c>
      <c r="O22" s="10">
        <f t="shared" ref="O22:P25" si="3">+K22-N22-M22</f>
        <v>0</v>
      </c>
      <c r="P22" s="10">
        <f t="shared" si="3"/>
        <v>0</v>
      </c>
      <c r="Q22" s="10">
        <v>200</v>
      </c>
      <c r="R22" s="10">
        <f t="shared" si="1"/>
        <v>0</v>
      </c>
    </row>
    <row r="23" spans="1:18" ht="23.25" customHeight="1" x14ac:dyDescent="0.25">
      <c r="A23" s="7" t="s">
        <v>69</v>
      </c>
      <c r="B23" s="7" t="s">
        <v>33</v>
      </c>
      <c r="C23" s="7" t="s">
        <v>32</v>
      </c>
      <c r="D23" s="8">
        <v>200</v>
      </c>
      <c r="E23" s="8" t="s">
        <v>13</v>
      </c>
      <c r="F23" s="8" t="s">
        <v>3</v>
      </c>
      <c r="G23" s="9">
        <v>8253000000</v>
      </c>
      <c r="H23" s="8" t="s">
        <v>2</v>
      </c>
      <c r="I23" s="8">
        <v>8</v>
      </c>
      <c r="J23" s="10" t="s">
        <v>7</v>
      </c>
      <c r="K23" s="10">
        <v>200</v>
      </c>
      <c r="L23" s="10">
        <v>200</v>
      </c>
      <c r="M23" s="10">
        <v>0</v>
      </c>
      <c r="N23" s="10">
        <v>200</v>
      </c>
      <c r="O23" s="10">
        <f t="shared" si="3"/>
        <v>0</v>
      </c>
      <c r="P23" s="10">
        <f t="shared" si="3"/>
        <v>0</v>
      </c>
      <c r="Q23" s="10">
        <v>200</v>
      </c>
      <c r="R23" s="10">
        <f t="shared" si="1"/>
        <v>0</v>
      </c>
    </row>
    <row r="24" spans="1:18" ht="23.25" customHeight="1" x14ac:dyDescent="0.25">
      <c r="A24" s="7" t="s">
        <v>69</v>
      </c>
      <c r="B24" s="7" t="s">
        <v>29</v>
      </c>
      <c r="C24" s="7" t="s">
        <v>31</v>
      </c>
      <c r="D24" s="8">
        <v>150</v>
      </c>
      <c r="E24" s="8" t="s">
        <v>13</v>
      </c>
      <c r="F24" s="8" t="s">
        <v>3</v>
      </c>
      <c r="G24" s="9">
        <v>6189750000</v>
      </c>
      <c r="H24" s="8" t="s">
        <v>2</v>
      </c>
      <c r="I24" s="8">
        <v>8</v>
      </c>
      <c r="J24" s="10" t="s">
        <v>7</v>
      </c>
      <c r="K24" s="10">
        <v>150</v>
      </c>
      <c r="L24" s="10">
        <v>150</v>
      </c>
      <c r="M24" s="10">
        <v>0</v>
      </c>
      <c r="N24" s="10">
        <v>150</v>
      </c>
      <c r="O24" s="10">
        <f t="shared" si="3"/>
        <v>0</v>
      </c>
      <c r="P24" s="10">
        <f t="shared" si="3"/>
        <v>0</v>
      </c>
      <c r="Q24" s="10">
        <v>150</v>
      </c>
      <c r="R24" s="10">
        <f t="shared" si="1"/>
        <v>0</v>
      </c>
    </row>
    <row r="25" spans="1:18" ht="23.25" customHeight="1" x14ac:dyDescent="0.25">
      <c r="A25" s="7" t="s">
        <v>69</v>
      </c>
      <c r="B25" s="7" t="s">
        <v>29</v>
      </c>
      <c r="C25" s="7" t="s">
        <v>30</v>
      </c>
      <c r="D25" s="8">
        <v>122</v>
      </c>
      <c r="E25" s="8" t="s">
        <v>13</v>
      </c>
      <c r="F25" s="8" t="s">
        <v>3</v>
      </c>
      <c r="G25" s="9">
        <f>3655302811+1927807438</f>
        <v>5583110249</v>
      </c>
      <c r="H25" s="8" t="s">
        <v>2</v>
      </c>
      <c r="I25" s="8">
        <v>8</v>
      </c>
      <c r="J25" s="10" t="s">
        <v>7</v>
      </c>
      <c r="K25" s="10">
        <v>122</v>
      </c>
      <c r="L25" s="10">
        <v>122</v>
      </c>
      <c r="M25" s="10">
        <v>0</v>
      </c>
      <c r="N25" s="10">
        <v>122</v>
      </c>
      <c r="O25" s="10">
        <f t="shared" si="3"/>
        <v>0</v>
      </c>
      <c r="P25" s="10">
        <f t="shared" si="3"/>
        <v>0</v>
      </c>
      <c r="Q25" s="10">
        <v>122</v>
      </c>
      <c r="R25" s="10">
        <f t="shared" si="1"/>
        <v>0</v>
      </c>
    </row>
    <row r="26" spans="1:18" ht="23.25" customHeight="1" x14ac:dyDescent="0.25">
      <c r="A26" s="7" t="s">
        <v>69</v>
      </c>
      <c r="B26" s="7" t="s">
        <v>29</v>
      </c>
      <c r="C26" s="7" t="s">
        <v>24</v>
      </c>
      <c r="D26" s="8">
        <v>22</v>
      </c>
      <c r="E26" s="8" t="s">
        <v>9</v>
      </c>
      <c r="F26" s="8" t="s">
        <v>12</v>
      </c>
      <c r="G26" s="9">
        <v>582736000</v>
      </c>
      <c r="H26" s="8" t="s">
        <v>2</v>
      </c>
      <c r="I26" s="8">
        <v>5</v>
      </c>
      <c r="J26" s="10" t="s">
        <v>7</v>
      </c>
      <c r="K26" s="10">
        <v>22</v>
      </c>
      <c r="L26" s="10">
        <v>22</v>
      </c>
      <c r="M26" s="10">
        <v>0</v>
      </c>
      <c r="N26" s="10">
        <v>0</v>
      </c>
      <c r="O26" s="10">
        <v>22</v>
      </c>
      <c r="P26" s="10">
        <v>0</v>
      </c>
      <c r="Q26" s="10">
        <v>0</v>
      </c>
      <c r="R26" s="10">
        <f t="shared" si="1"/>
        <v>0</v>
      </c>
    </row>
    <row r="27" spans="1:18" ht="23.25" customHeight="1" x14ac:dyDescent="0.25">
      <c r="A27" s="7" t="s">
        <v>69</v>
      </c>
      <c r="B27" s="7" t="s">
        <v>29</v>
      </c>
      <c r="C27" s="7" t="s">
        <v>28</v>
      </c>
      <c r="D27" s="8">
        <v>111</v>
      </c>
      <c r="E27" s="8" t="s">
        <v>13</v>
      </c>
      <c r="F27" s="8" t="s">
        <v>12</v>
      </c>
      <c r="G27" s="9">
        <v>4786320000</v>
      </c>
      <c r="H27" s="8" t="s">
        <v>2</v>
      </c>
      <c r="I27" s="8">
        <v>10</v>
      </c>
      <c r="J27" s="10" t="s">
        <v>7</v>
      </c>
      <c r="K27" s="10">
        <v>111</v>
      </c>
      <c r="L27" s="10">
        <v>111</v>
      </c>
      <c r="M27" s="10">
        <v>0</v>
      </c>
      <c r="N27" s="10">
        <v>0</v>
      </c>
      <c r="O27" s="10">
        <v>111</v>
      </c>
      <c r="P27" s="10">
        <v>0</v>
      </c>
      <c r="Q27" s="10">
        <v>0</v>
      </c>
      <c r="R27" s="10">
        <f t="shared" si="1"/>
        <v>0</v>
      </c>
    </row>
    <row r="28" spans="1:18" ht="23.25" customHeight="1" x14ac:dyDescent="0.25">
      <c r="A28" s="7" t="s">
        <v>69</v>
      </c>
      <c r="B28" s="7" t="s">
        <v>25</v>
      </c>
      <c r="C28" s="7" t="s">
        <v>27</v>
      </c>
      <c r="D28" s="8">
        <v>200</v>
      </c>
      <c r="E28" s="8" t="s">
        <v>13</v>
      </c>
      <c r="F28" s="8" t="s">
        <v>3</v>
      </c>
      <c r="G28" s="9">
        <v>8253000000</v>
      </c>
      <c r="H28" s="8" t="s">
        <v>2</v>
      </c>
      <c r="I28" s="8">
        <v>6</v>
      </c>
      <c r="J28" s="10" t="s">
        <v>7</v>
      </c>
      <c r="K28" s="10">
        <v>200</v>
      </c>
      <c r="L28" s="10">
        <v>200</v>
      </c>
      <c r="M28" s="10">
        <v>0</v>
      </c>
      <c r="N28" s="10">
        <v>200</v>
      </c>
      <c r="O28" s="10">
        <f>+K28-N28-M28</f>
        <v>0</v>
      </c>
      <c r="P28" s="10">
        <f>+L28-O28-N28</f>
        <v>0</v>
      </c>
      <c r="Q28" s="10">
        <v>200</v>
      </c>
      <c r="R28" s="10">
        <f t="shared" si="1"/>
        <v>0</v>
      </c>
    </row>
    <row r="29" spans="1:18" ht="23.25" customHeight="1" x14ac:dyDescent="0.25">
      <c r="A29" s="7" t="s">
        <v>69</v>
      </c>
      <c r="B29" s="7" t="s">
        <v>25</v>
      </c>
      <c r="C29" s="7" t="s">
        <v>26</v>
      </c>
      <c r="D29" s="8">
        <v>64</v>
      </c>
      <c r="E29" s="8" t="s">
        <v>13</v>
      </c>
      <c r="F29" s="8" t="s">
        <v>3</v>
      </c>
      <c r="G29" s="9">
        <f>1261000000+684990037</f>
        <v>1945990037</v>
      </c>
      <c r="H29" s="8" t="s">
        <v>2</v>
      </c>
      <c r="I29" s="8">
        <v>8</v>
      </c>
      <c r="J29" s="10" t="s">
        <v>7</v>
      </c>
      <c r="K29" s="10">
        <v>64</v>
      </c>
      <c r="L29" s="10">
        <v>64</v>
      </c>
      <c r="M29" s="10">
        <v>0</v>
      </c>
      <c r="N29" s="10">
        <v>64</v>
      </c>
      <c r="O29" s="10">
        <f>+K29-N29-M29</f>
        <v>0</v>
      </c>
      <c r="P29" s="10">
        <f>+L29-O29-N29</f>
        <v>0</v>
      </c>
      <c r="Q29" s="10">
        <v>64</v>
      </c>
      <c r="R29" s="10">
        <f t="shared" si="1"/>
        <v>0</v>
      </c>
    </row>
    <row r="30" spans="1:18" ht="23.25" customHeight="1" x14ac:dyDescent="0.25">
      <c r="A30" s="7" t="s">
        <v>69</v>
      </c>
      <c r="B30" s="7" t="s">
        <v>25</v>
      </c>
      <c r="C30" s="7" t="s">
        <v>24</v>
      </c>
      <c r="D30" s="8">
        <v>24</v>
      </c>
      <c r="E30" s="8" t="s">
        <v>9</v>
      </c>
      <c r="F30" s="8" t="s">
        <v>8</v>
      </c>
      <c r="G30" s="9">
        <v>726826800</v>
      </c>
      <c r="H30" s="8" t="s">
        <v>2</v>
      </c>
      <c r="I30" s="8">
        <v>5</v>
      </c>
      <c r="J30" s="10" t="s">
        <v>7</v>
      </c>
      <c r="K30" s="10">
        <v>24</v>
      </c>
      <c r="L30" s="10">
        <v>24</v>
      </c>
      <c r="M30" s="10">
        <v>0</v>
      </c>
      <c r="N30" s="10">
        <v>0</v>
      </c>
      <c r="O30" s="10">
        <v>0</v>
      </c>
      <c r="P30" s="10">
        <f t="shared" ref="P30:P35" si="4">+L30-O30-N30</f>
        <v>24</v>
      </c>
      <c r="Q30" s="10">
        <v>0</v>
      </c>
      <c r="R30" s="10">
        <f t="shared" si="1"/>
        <v>0</v>
      </c>
    </row>
    <row r="31" spans="1:18" ht="23.25" customHeight="1" x14ac:dyDescent="0.25">
      <c r="A31" s="7" t="s">
        <v>69</v>
      </c>
      <c r="B31" s="7" t="s">
        <v>22</v>
      </c>
      <c r="C31" s="7" t="s">
        <v>23</v>
      </c>
      <c r="D31" s="8">
        <v>88</v>
      </c>
      <c r="E31" s="8" t="s">
        <v>13</v>
      </c>
      <c r="F31" s="8" t="s">
        <v>12</v>
      </c>
      <c r="G31" s="9">
        <f>4520682193+667327807</f>
        <v>5188010000</v>
      </c>
      <c r="H31" s="8" t="s">
        <v>2</v>
      </c>
      <c r="I31" s="8">
        <v>8</v>
      </c>
      <c r="J31" s="10" t="s">
        <v>7</v>
      </c>
      <c r="K31" s="10">
        <v>88</v>
      </c>
      <c r="L31" s="10">
        <v>88</v>
      </c>
      <c r="M31" s="10">
        <v>0</v>
      </c>
      <c r="N31" s="10">
        <v>88</v>
      </c>
      <c r="O31" s="10">
        <f>+K31-N31-M31</f>
        <v>0</v>
      </c>
      <c r="P31" s="10">
        <f t="shared" si="4"/>
        <v>0</v>
      </c>
      <c r="Q31" s="10">
        <v>0</v>
      </c>
      <c r="R31" s="10">
        <f t="shared" si="1"/>
        <v>88</v>
      </c>
    </row>
    <row r="32" spans="1:18" ht="23.25" customHeight="1" x14ac:dyDescent="0.25">
      <c r="A32" s="7" t="s">
        <v>69</v>
      </c>
      <c r="B32" s="7" t="s">
        <v>22</v>
      </c>
      <c r="C32" s="7" t="s">
        <v>21</v>
      </c>
      <c r="D32" s="8">
        <v>100</v>
      </c>
      <c r="E32" s="8" t="s">
        <v>9</v>
      </c>
      <c r="F32" s="8" t="s">
        <v>12</v>
      </c>
      <c r="G32" s="9">
        <v>3006664500</v>
      </c>
      <c r="H32" s="8" t="s">
        <v>2</v>
      </c>
      <c r="I32" s="8">
        <v>5</v>
      </c>
      <c r="J32" s="10" t="s">
        <v>7</v>
      </c>
      <c r="K32" s="10">
        <v>100</v>
      </c>
      <c r="L32" s="10">
        <v>100</v>
      </c>
      <c r="M32" s="10">
        <v>0</v>
      </c>
      <c r="N32" s="10">
        <v>100</v>
      </c>
      <c r="O32" s="10">
        <f>+K32-N32-M32</f>
        <v>0</v>
      </c>
      <c r="P32" s="10">
        <f t="shared" si="4"/>
        <v>0</v>
      </c>
      <c r="Q32" s="10">
        <v>0</v>
      </c>
      <c r="R32" s="10">
        <f t="shared" si="1"/>
        <v>100</v>
      </c>
    </row>
    <row r="33" spans="1:19" ht="23.25" customHeight="1" x14ac:dyDescent="0.25">
      <c r="A33" s="7" t="s">
        <v>69</v>
      </c>
      <c r="B33" s="7" t="s">
        <v>20</v>
      </c>
      <c r="C33" s="7" t="s">
        <v>19</v>
      </c>
      <c r="D33" s="8">
        <v>100</v>
      </c>
      <c r="E33" s="8" t="s">
        <v>18</v>
      </c>
      <c r="F33" s="8" t="s">
        <v>12</v>
      </c>
      <c r="G33" s="9">
        <v>3895333333</v>
      </c>
      <c r="H33" s="8" t="s">
        <v>2</v>
      </c>
      <c r="I33" s="8">
        <v>6</v>
      </c>
      <c r="J33" s="10"/>
      <c r="K33" s="10">
        <v>100</v>
      </c>
      <c r="L33" s="10">
        <v>100</v>
      </c>
      <c r="M33" s="10">
        <v>0</v>
      </c>
      <c r="N33" s="10">
        <v>0</v>
      </c>
      <c r="O33" s="10">
        <f>+K33-N33-M33</f>
        <v>100</v>
      </c>
      <c r="P33" s="10">
        <f t="shared" si="4"/>
        <v>0</v>
      </c>
      <c r="Q33" s="10">
        <v>0</v>
      </c>
      <c r="R33" s="10">
        <f t="shared" si="1"/>
        <v>0</v>
      </c>
    </row>
    <row r="34" spans="1:19" ht="23.25" customHeight="1" x14ac:dyDescent="0.25">
      <c r="A34" s="7" t="s">
        <v>69</v>
      </c>
      <c r="B34" s="7" t="s">
        <v>17</v>
      </c>
      <c r="C34" s="7" t="s">
        <v>5</v>
      </c>
      <c r="D34" s="8">
        <v>160</v>
      </c>
      <c r="E34" s="8" t="s">
        <v>13</v>
      </c>
      <c r="F34" s="8" t="s">
        <v>3</v>
      </c>
      <c r="G34" s="9">
        <f>160*70*589500</f>
        <v>6602400000</v>
      </c>
      <c r="H34" s="8" t="s">
        <v>2</v>
      </c>
      <c r="I34" s="8">
        <v>4</v>
      </c>
      <c r="J34" s="10"/>
      <c r="K34" s="10">
        <v>160</v>
      </c>
      <c r="L34" s="10">
        <v>160</v>
      </c>
      <c r="M34" s="10">
        <v>0</v>
      </c>
      <c r="N34" s="10">
        <v>160</v>
      </c>
      <c r="O34" s="10">
        <f>+K34-N34-M34</f>
        <v>0</v>
      </c>
      <c r="P34" s="10">
        <f t="shared" si="4"/>
        <v>0</v>
      </c>
      <c r="Q34" s="10">
        <v>160</v>
      </c>
      <c r="R34" s="10">
        <f t="shared" si="1"/>
        <v>0</v>
      </c>
    </row>
    <row r="35" spans="1:19" ht="23.25" customHeight="1" x14ac:dyDescent="0.25">
      <c r="A35" s="7" t="s">
        <v>69</v>
      </c>
      <c r="B35" s="7" t="s">
        <v>16</v>
      </c>
      <c r="C35" s="7" t="s">
        <v>15</v>
      </c>
      <c r="D35" s="8">
        <v>20</v>
      </c>
      <c r="E35" s="8" t="s">
        <v>9</v>
      </c>
      <c r="F35" s="8" t="s">
        <v>12</v>
      </c>
      <c r="G35" s="9">
        <v>579040000</v>
      </c>
      <c r="H35" s="8" t="s">
        <v>2</v>
      </c>
      <c r="I35" s="8">
        <v>6</v>
      </c>
      <c r="J35" s="10" t="s">
        <v>7</v>
      </c>
      <c r="K35" s="10">
        <v>20</v>
      </c>
      <c r="L35" s="10">
        <v>20</v>
      </c>
      <c r="M35" s="10">
        <v>0</v>
      </c>
      <c r="N35" s="10">
        <v>20</v>
      </c>
      <c r="O35" s="10">
        <f>+K35-N35-M35</f>
        <v>0</v>
      </c>
      <c r="P35" s="10">
        <f t="shared" si="4"/>
        <v>0</v>
      </c>
      <c r="Q35" s="10">
        <v>0</v>
      </c>
      <c r="R35" s="10">
        <f t="shared" si="1"/>
        <v>20</v>
      </c>
    </row>
    <row r="36" spans="1:19" ht="23.25" customHeight="1" x14ac:dyDescent="0.25">
      <c r="A36" s="7" t="s">
        <v>69</v>
      </c>
      <c r="B36" s="7" t="s">
        <v>11</v>
      </c>
      <c r="C36" s="7" t="s">
        <v>14</v>
      </c>
      <c r="D36" s="8">
        <v>68</v>
      </c>
      <c r="E36" s="8" t="s">
        <v>13</v>
      </c>
      <c r="F36" s="8" t="s">
        <v>12</v>
      </c>
      <c r="G36" s="9">
        <v>3067106000</v>
      </c>
      <c r="H36" s="8" t="s">
        <v>2</v>
      </c>
      <c r="I36" s="8">
        <v>9</v>
      </c>
      <c r="J36" s="10" t="s">
        <v>7</v>
      </c>
      <c r="K36" s="10">
        <v>68</v>
      </c>
      <c r="L36" s="10">
        <v>68</v>
      </c>
      <c r="M36" s="10">
        <v>0</v>
      </c>
      <c r="N36" s="10">
        <v>0</v>
      </c>
      <c r="O36" s="10">
        <v>68</v>
      </c>
      <c r="P36" s="10">
        <v>0</v>
      </c>
      <c r="Q36" s="10">
        <v>0</v>
      </c>
      <c r="R36" s="10">
        <f t="shared" si="1"/>
        <v>0</v>
      </c>
    </row>
    <row r="37" spans="1:19" ht="23.25" customHeight="1" x14ac:dyDescent="0.25">
      <c r="A37" s="7" t="s">
        <v>69</v>
      </c>
      <c r="B37" s="7" t="s">
        <v>11</v>
      </c>
      <c r="C37" s="7" t="s">
        <v>10</v>
      </c>
      <c r="D37" s="8">
        <v>32</v>
      </c>
      <c r="E37" s="8" t="s">
        <v>9</v>
      </c>
      <c r="F37" s="8" t="s">
        <v>8</v>
      </c>
      <c r="G37" s="9">
        <v>969102400</v>
      </c>
      <c r="H37" s="8" t="s">
        <v>2</v>
      </c>
      <c r="I37" s="8">
        <v>5</v>
      </c>
      <c r="J37" s="10" t="s">
        <v>7</v>
      </c>
      <c r="K37" s="10">
        <v>32</v>
      </c>
      <c r="L37" s="10">
        <v>32</v>
      </c>
      <c r="M37" s="10">
        <v>0</v>
      </c>
      <c r="N37" s="10">
        <v>0</v>
      </c>
      <c r="O37" s="10">
        <v>0</v>
      </c>
      <c r="P37" s="10">
        <v>32</v>
      </c>
      <c r="Q37" s="10">
        <v>0</v>
      </c>
      <c r="R37" s="10">
        <f t="shared" si="1"/>
        <v>0</v>
      </c>
    </row>
    <row r="38" spans="1:19" ht="23.25" customHeight="1" x14ac:dyDescent="0.25">
      <c r="A38" s="7" t="s">
        <v>69</v>
      </c>
      <c r="B38" s="7" t="s">
        <v>6</v>
      </c>
      <c r="C38" s="7" t="s">
        <v>5</v>
      </c>
      <c r="D38" s="8">
        <v>56</v>
      </c>
      <c r="E38" s="8" t="s">
        <v>4</v>
      </c>
      <c r="F38" s="8" t="s">
        <v>3</v>
      </c>
      <c r="G38" s="9">
        <v>3873695431</v>
      </c>
      <c r="H38" s="8" t="s">
        <v>2</v>
      </c>
      <c r="I38" s="8">
        <v>9</v>
      </c>
      <c r="J38" s="10"/>
      <c r="K38" s="10">
        <v>56</v>
      </c>
      <c r="L38" s="10">
        <v>56</v>
      </c>
      <c r="M38" s="10">
        <v>0</v>
      </c>
      <c r="N38" s="10">
        <v>56</v>
      </c>
      <c r="O38" s="10">
        <v>0</v>
      </c>
      <c r="P38" s="10">
        <v>0</v>
      </c>
      <c r="Q38" s="10">
        <v>56</v>
      </c>
      <c r="R38" s="10">
        <f t="shared" si="1"/>
        <v>0</v>
      </c>
    </row>
    <row r="39" spans="1:19" ht="23.25" customHeight="1" x14ac:dyDescent="0.25">
      <c r="A39" s="17" t="s">
        <v>1</v>
      </c>
      <c r="B39" s="17"/>
      <c r="C39" s="17"/>
      <c r="D39" s="11">
        <f>SUBTOTAL(9,D5:D38)</f>
        <v>4214</v>
      </c>
      <c r="E39" s="12" t="s">
        <v>0</v>
      </c>
      <c r="F39" s="12"/>
      <c r="G39" s="13">
        <f>SUBTOTAL(9,G5:G38)</f>
        <v>177108931423</v>
      </c>
      <c r="H39" s="14"/>
      <c r="I39" s="14"/>
      <c r="J39" s="15"/>
      <c r="K39" s="15">
        <f t="shared" ref="K39:R39" si="5">SUBTOTAL(9,K5:K38)</f>
        <v>4214</v>
      </c>
      <c r="L39" s="15">
        <f t="shared" si="5"/>
        <v>4214</v>
      </c>
      <c r="M39" s="15">
        <f t="shared" si="5"/>
        <v>0</v>
      </c>
      <c r="N39" s="15">
        <f t="shared" si="5"/>
        <v>3449</v>
      </c>
      <c r="O39" s="15">
        <f t="shared" si="5"/>
        <v>361</v>
      </c>
      <c r="P39" s="15">
        <f t="shared" si="5"/>
        <v>404</v>
      </c>
      <c r="Q39" s="15">
        <f t="shared" si="5"/>
        <v>3226</v>
      </c>
      <c r="R39" s="15">
        <f t="shared" si="5"/>
        <v>223</v>
      </c>
      <c r="S39" s="4"/>
    </row>
    <row r="40" spans="1:19" x14ac:dyDescent="0.25">
      <c r="Q40" s="5"/>
    </row>
    <row r="41" spans="1:19" x14ac:dyDescent="0.25">
      <c r="G41" s="6"/>
      <c r="Q41" s="5"/>
    </row>
    <row r="42" spans="1:19" x14ac:dyDescent="0.25">
      <c r="O42" s="5"/>
    </row>
    <row r="44" spans="1:19" x14ac:dyDescent="0.25">
      <c r="R44" s="5"/>
    </row>
  </sheetData>
  <autoFilter ref="A4:S38"/>
  <mergeCells count="2">
    <mergeCell ref="A39:C39"/>
    <mergeCell ref="A1:R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80" zoomScaleNormal="80" workbookViewId="0">
      <selection activeCell="E20" sqref="E20"/>
    </sheetView>
  </sheetViews>
  <sheetFormatPr baseColWidth="10" defaultRowHeight="15" x14ac:dyDescent="0.25"/>
  <cols>
    <col min="1" max="1" width="18.140625" customWidth="1"/>
    <col min="2" max="2" width="19.140625" customWidth="1"/>
    <col min="3" max="3" width="37.5703125" bestFit="1" customWidth="1"/>
    <col min="4" max="4" width="19" customWidth="1"/>
    <col min="5" max="6" width="19.85546875" customWidth="1"/>
    <col min="7" max="7" width="21.28515625" customWidth="1"/>
  </cols>
  <sheetData>
    <row r="1" spans="1:7" x14ac:dyDescent="0.25">
      <c r="A1" s="26"/>
      <c r="B1" s="27"/>
      <c r="C1" s="27"/>
      <c r="D1" s="27"/>
      <c r="E1" s="27"/>
      <c r="F1" s="27"/>
      <c r="G1" s="28"/>
    </row>
    <row r="2" spans="1:7" x14ac:dyDescent="0.25">
      <c r="A2" s="29"/>
      <c r="B2" s="30"/>
      <c r="C2" s="30"/>
      <c r="D2" s="30"/>
      <c r="E2" s="30"/>
      <c r="F2" s="30"/>
      <c r="G2" s="31"/>
    </row>
    <row r="3" spans="1:7" x14ac:dyDescent="0.25">
      <c r="A3" s="32"/>
      <c r="B3" s="33"/>
      <c r="C3" s="33"/>
      <c r="D3" s="33"/>
      <c r="E3" s="33"/>
      <c r="F3" s="33"/>
      <c r="G3" s="34"/>
    </row>
    <row r="4" spans="1:7" s="1" customFormat="1" ht="45.75" customHeight="1" x14ac:dyDescent="0.25">
      <c r="A4" s="16" t="s">
        <v>68</v>
      </c>
      <c r="B4" s="16" t="s">
        <v>89</v>
      </c>
      <c r="C4" s="16" t="s">
        <v>77</v>
      </c>
      <c r="D4" s="16" t="s">
        <v>67</v>
      </c>
      <c r="E4" s="16" t="s">
        <v>66</v>
      </c>
      <c r="F4" s="16" t="s">
        <v>65</v>
      </c>
      <c r="G4" s="16" t="s">
        <v>78</v>
      </c>
    </row>
    <row r="5" spans="1:7" s="1" customFormat="1" ht="23.25" customHeight="1" x14ac:dyDescent="0.25">
      <c r="A5" s="7" t="s">
        <v>69</v>
      </c>
      <c r="B5" s="7" t="s">
        <v>44</v>
      </c>
      <c r="C5" s="7" t="s">
        <v>79</v>
      </c>
      <c r="D5" s="8">
        <v>13</v>
      </c>
      <c r="E5" s="8" t="s">
        <v>80</v>
      </c>
      <c r="F5" s="8" t="s">
        <v>90</v>
      </c>
      <c r="G5" s="9">
        <f>+D5*47*689455</f>
        <v>421257005</v>
      </c>
    </row>
    <row r="6" spans="1:7" s="1" customFormat="1" ht="23.25" customHeight="1" x14ac:dyDescent="0.25">
      <c r="A6" s="7" t="s">
        <v>69</v>
      </c>
      <c r="B6" s="7" t="s">
        <v>47</v>
      </c>
      <c r="C6" s="7" t="s">
        <v>81</v>
      </c>
      <c r="D6" s="8">
        <v>14</v>
      </c>
      <c r="E6" s="8" t="s">
        <v>80</v>
      </c>
      <c r="F6" s="8" t="s">
        <v>90</v>
      </c>
      <c r="G6" s="9">
        <f>D6*47*689455</f>
        <v>453661390</v>
      </c>
    </row>
    <row r="7" spans="1:7" s="1" customFormat="1" ht="23.25" customHeight="1" x14ac:dyDescent="0.25">
      <c r="A7" s="7" t="s">
        <v>69</v>
      </c>
      <c r="B7" s="7" t="s">
        <v>47</v>
      </c>
      <c r="C7" s="7" t="s">
        <v>82</v>
      </c>
      <c r="D7" s="8">
        <v>14</v>
      </c>
      <c r="E7" s="8" t="s">
        <v>80</v>
      </c>
      <c r="F7" s="8" t="s">
        <v>90</v>
      </c>
      <c r="G7" s="9">
        <f>D7*47*644350</f>
        <v>423982300</v>
      </c>
    </row>
    <row r="8" spans="1:7" s="1" customFormat="1" ht="23.25" customHeight="1" x14ac:dyDescent="0.25">
      <c r="A8" s="7" t="s">
        <v>69</v>
      </c>
      <c r="B8" s="7" t="s">
        <v>47</v>
      </c>
      <c r="C8" s="7" t="s">
        <v>83</v>
      </c>
      <c r="D8" s="8">
        <v>14</v>
      </c>
      <c r="E8" s="8" t="s">
        <v>80</v>
      </c>
      <c r="F8" s="8" t="s">
        <v>90</v>
      </c>
      <c r="G8" s="9">
        <f>D8*47*644350</f>
        <v>423982300</v>
      </c>
    </row>
    <row r="9" spans="1:7" s="1" customFormat="1" ht="23.25" customHeight="1" x14ac:dyDescent="0.25">
      <c r="A9" s="7" t="s">
        <v>69</v>
      </c>
      <c r="B9" s="7" t="s">
        <v>70</v>
      </c>
      <c r="C9" s="7" t="s">
        <v>84</v>
      </c>
      <c r="D9" s="8">
        <v>30</v>
      </c>
      <c r="E9" s="8" t="s">
        <v>18</v>
      </c>
      <c r="F9" s="8" t="s">
        <v>90</v>
      </c>
      <c r="G9" s="9">
        <f>D9*70*689455</f>
        <v>1447855500</v>
      </c>
    </row>
    <row r="10" spans="1:7" s="1" customFormat="1" ht="23.25" customHeight="1" x14ac:dyDescent="0.25">
      <c r="A10" s="7" t="s">
        <v>69</v>
      </c>
      <c r="B10" s="7" t="s">
        <v>11</v>
      </c>
      <c r="C10" s="7" t="s">
        <v>85</v>
      </c>
      <c r="D10" s="8">
        <v>74</v>
      </c>
      <c r="E10" s="8" t="s">
        <v>18</v>
      </c>
      <c r="F10" s="8" t="s">
        <v>90</v>
      </c>
      <c r="G10" s="9">
        <f>D10*70*689455</f>
        <v>3571376900</v>
      </c>
    </row>
    <row r="11" spans="1:7" s="1" customFormat="1" ht="23.25" customHeight="1" x14ac:dyDescent="0.25">
      <c r="A11" s="7" t="s">
        <v>69</v>
      </c>
      <c r="B11" s="7" t="s">
        <v>29</v>
      </c>
      <c r="C11" s="7" t="s">
        <v>86</v>
      </c>
      <c r="D11" s="8">
        <v>89</v>
      </c>
      <c r="E11" s="8" t="s">
        <v>18</v>
      </c>
      <c r="F11" s="8" t="s">
        <v>90</v>
      </c>
      <c r="G11" s="9">
        <f t="shared" ref="G11:G12" si="0">D11*70*689455</f>
        <v>4295304650</v>
      </c>
    </row>
    <row r="12" spans="1:7" s="1" customFormat="1" ht="23.25" customHeight="1" x14ac:dyDescent="0.25">
      <c r="A12" s="7" t="s">
        <v>69</v>
      </c>
      <c r="B12" s="7" t="s">
        <v>87</v>
      </c>
      <c r="C12" s="7" t="s">
        <v>88</v>
      </c>
      <c r="D12" s="8">
        <v>105</v>
      </c>
      <c r="E12" s="8" t="s">
        <v>18</v>
      </c>
      <c r="F12" s="8" t="s">
        <v>90</v>
      </c>
      <c r="G12" s="9">
        <f t="shared" si="0"/>
        <v>5067494250</v>
      </c>
    </row>
    <row r="13" spans="1:7" s="1" customFormat="1" ht="23.25" customHeight="1" x14ac:dyDescent="0.25">
      <c r="A13" s="17" t="s">
        <v>1</v>
      </c>
      <c r="B13" s="17"/>
      <c r="C13" s="17"/>
      <c r="D13" s="11">
        <f>SUBTOTAL(9,D5:D12)</f>
        <v>353</v>
      </c>
      <c r="E13" s="12" t="s">
        <v>0</v>
      </c>
      <c r="F13" s="12"/>
      <c r="G13" s="13">
        <f>SUBTOTAL(9,G5:G12)</f>
        <v>16104914295</v>
      </c>
    </row>
    <row r="20" spans="5:5" x14ac:dyDescent="0.25">
      <c r="E20" s="35">
        <f>G13+'Proyectos Aprobados Atlantico'!G39</f>
        <v>193213845718</v>
      </c>
    </row>
    <row r="22" spans="5:5" x14ac:dyDescent="0.25">
      <c r="E22">
        <f>209000000000</f>
        <v>209000000000</v>
      </c>
    </row>
    <row r="23" spans="5:5" x14ac:dyDescent="0.25">
      <c r="E23" s="35">
        <f>E22-E20</f>
        <v>15786154282</v>
      </c>
    </row>
  </sheetData>
  <mergeCells count="2">
    <mergeCell ref="A13:C13"/>
    <mergeCell ref="A1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Proyectos Aprobados Atlantico</vt:lpstr>
      <vt:lpstr>Proyectos por Aprobar Atlantico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Leuro Bernal</dc:creator>
  <cp:lastModifiedBy>FA</cp:lastModifiedBy>
  <dcterms:created xsi:type="dcterms:W3CDTF">2016-08-25T19:16:46Z</dcterms:created>
  <dcterms:modified xsi:type="dcterms:W3CDTF">2016-08-29T22:34:47Z</dcterms:modified>
</cp:coreProperties>
</file>