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660" windowWidth="14775" windowHeight="4815"/>
  </bookViews>
  <sheets>
    <sheet name="ESTADO CONTRATOS_CH " sheetId="1" r:id="rId1"/>
    <sheet name="Red Nal - Ejecutado" sheetId="2" r:id="rId2"/>
    <sheet name="Corredores_prosperidad" sheetId="4" r:id="rId3"/>
  </sheets>
  <externalReferences>
    <externalReference r:id="rId4"/>
    <externalReference r:id="rId5"/>
    <externalReference r:id="rId6"/>
  </externalReferences>
  <definedNames>
    <definedName name="_xlnm._FilterDatabase" localSheetId="0" hidden="1">'ESTADO CONTRATOS_CH '!$A$289:$T$314</definedName>
    <definedName name="_xlnm._FilterDatabase" localSheetId="1" hidden="1">'Red Nal - Ejecutado'!$A$4:$T$438</definedName>
    <definedName name="_xlnm.Print_Area" localSheetId="0">'ESTADO CONTRATOS_CH '!$B$2:$L$314</definedName>
    <definedName name="Departamento" localSheetId="1">[1]Hoja1!$A$12:$A$45</definedName>
    <definedName name="Departamento">[2]Hoja1!$A$12:$A$45</definedName>
    <definedName name="InfraEvaluada" localSheetId="1">[1]Hoja1!$A$2:$A$9</definedName>
    <definedName name="InfraEvaluada">[2]Hoja1!$A$2:$A$9</definedName>
    <definedName name="_xlnm.Print_Titles" localSheetId="1">'Red Nal - Ejecutado'!$A$4:$IV$6</definedName>
  </definedNames>
  <calcPr calcId="144525"/>
</workbook>
</file>

<file path=xl/calcChain.xml><?xml version="1.0" encoding="utf-8"?>
<calcChain xmlns="http://schemas.openxmlformats.org/spreadsheetml/2006/main">
  <c r="C14" i="4" l="1"/>
  <c r="G30" i="1" l="1"/>
  <c r="I31" i="1"/>
  <c r="G286" i="1"/>
  <c r="I286" i="1" s="1"/>
  <c r="P437" i="2"/>
  <c r="P416" i="2"/>
  <c r="P420" i="2" s="1"/>
  <c r="P400" i="2"/>
  <c r="P393" i="2"/>
  <c r="P372" i="2"/>
  <c r="P364" i="2"/>
  <c r="P358" i="2"/>
  <c r="P355" i="2"/>
  <c r="P350" i="2"/>
  <c r="P346" i="2"/>
  <c r="P344" i="2"/>
  <c r="P342" i="2"/>
  <c r="P335" i="2"/>
  <c r="P299" i="2"/>
  <c r="P267" i="2"/>
  <c r="P264" i="2"/>
  <c r="P256" i="2"/>
  <c r="P250" i="2"/>
  <c r="P249" i="2"/>
  <c r="P248" i="2"/>
  <c r="P247" i="2"/>
  <c r="P244" i="2"/>
  <c r="P243" i="2"/>
  <c r="P240" i="2"/>
  <c r="P235" i="2"/>
  <c r="P232" i="2"/>
  <c r="P179" i="2"/>
  <c r="P169" i="2"/>
  <c r="P149" i="2"/>
  <c r="P144" i="2"/>
  <c r="P140" i="2"/>
  <c r="P51" i="2"/>
  <c r="P45" i="2"/>
  <c r="P15" i="2"/>
  <c r="P10" i="2"/>
  <c r="P43" i="2" s="1"/>
  <c r="E7" i="2"/>
  <c r="G314" i="1"/>
  <c r="F312" i="1"/>
  <c r="F310" i="1"/>
  <c r="F308" i="1"/>
  <c r="F306" i="1"/>
  <c r="F304" i="1"/>
  <c r="F302" i="1"/>
  <c r="F300" i="1"/>
  <c r="F298" i="1"/>
  <c r="F296" i="1"/>
  <c r="F294" i="1"/>
  <c r="F292" i="1"/>
  <c r="F290" i="1"/>
  <c r="F280" i="1"/>
  <c r="F274" i="1"/>
  <c r="F268" i="1"/>
  <c r="F262" i="1"/>
  <c r="F256" i="1"/>
  <c r="F250" i="1"/>
  <c r="F244" i="1"/>
  <c r="F238" i="1"/>
  <c r="F232" i="1"/>
  <c r="F226" i="1"/>
  <c r="F220" i="1"/>
  <c r="F214" i="1"/>
  <c r="F208" i="1"/>
  <c r="F202" i="1"/>
  <c r="F196" i="1"/>
  <c r="F190" i="1"/>
  <c r="F184" i="1"/>
  <c r="F178" i="1"/>
  <c r="F172" i="1"/>
  <c r="F166" i="1"/>
  <c r="F160" i="1"/>
  <c r="F154" i="1"/>
  <c r="F148" i="1"/>
  <c r="F142" i="1"/>
  <c r="F136" i="1"/>
  <c r="F130" i="1"/>
  <c r="F124" i="1"/>
  <c r="F117" i="1"/>
  <c r="F116" i="1"/>
  <c r="F110" i="1"/>
  <c r="F104" i="1"/>
  <c r="F98" i="1"/>
  <c r="F92" i="1"/>
  <c r="F86" i="1"/>
  <c r="F80" i="1"/>
  <c r="F74" i="1"/>
  <c r="F68" i="1"/>
  <c r="F62" i="1"/>
  <c r="F56" i="1"/>
  <c r="F50" i="1"/>
  <c r="F44" i="1"/>
  <c r="F38" i="1"/>
  <c r="F28" i="1"/>
  <c r="F26" i="1"/>
  <c r="F22" i="1"/>
  <c r="F20" i="1"/>
  <c r="F18" i="1"/>
  <c r="F16" i="1"/>
  <c r="F12" i="1"/>
  <c r="F10" i="1"/>
  <c r="F6" i="1"/>
  <c r="F30" i="1" s="1"/>
  <c r="P323" i="2" l="1"/>
  <c r="P389" i="2"/>
  <c r="P438" i="2" s="1"/>
</calcChain>
</file>

<file path=xl/sharedStrings.xml><?xml version="1.0" encoding="utf-8"?>
<sst xmlns="http://schemas.openxmlformats.org/spreadsheetml/2006/main" count="2685" uniqueCount="641">
  <si>
    <t>INTERVENTORIA A LA ATENCION DE OBRAS DE EMERGENCIA EN LA VIA DOS RIOS SAN FAUSTINO LA CHINA CODIGO 55NS09 ENTRE EL PR0+000 Y EL PR29+0706 EN EL DEPARTAMENTO DE NORTE DE SANTANDER.</t>
  </si>
  <si>
    <t>JPS INGENIERIA S.A.   NIT: 830.035.398-8</t>
  </si>
  <si>
    <t>QUINDIO</t>
  </si>
  <si>
    <t>Atencion de las obras de emergencia en la via Armenia- Ibague en el Departamento del Quindio.</t>
  </si>
  <si>
    <t>Interventoria a la atencion de las obras de emergencia en la via Armenia- Ibague en el Departamento del Quindio.</t>
  </si>
  <si>
    <t>ESTADO CONTRATOS FNC-COLOMBIA HUMANITARIA -INVIAS 50 MIL MILLONES</t>
  </si>
  <si>
    <t>No.</t>
  </si>
  <si>
    <t>DEPARTAMENTO</t>
  </si>
  <si>
    <t>No. CONTRATO</t>
  </si>
  <si>
    <t>OBJETO</t>
  </si>
  <si>
    <t>VALOR CONTRATADO</t>
  </si>
  <si>
    <t>VALOR</t>
  </si>
  <si>
    <t>CONTRATISTAS</t>
  </si>
  <si>
    <t>ESTADO</t>
  </si>
  <si>
    <t>AVANCE</t>
  </si>
  <si>
    <t>OBSERVACIONES</t>
  </si>
  <si>
    <t>FISICO</t>
  </si>
  <si>
    <t>SANTANDER</t>
  </si>
  <si>
    <t>140/2011</t>
  </si>
  <si>
    <t>UNION TEMPORAL ESCC – NIT: 900.231.668-5. (Integrado por ESGAMO LTDA INGENIEROS CONSTRUCTORES, NIT. 800.019.654-2; CONCRETO PREESFORZADO DE CENTROAMERICA S.A. “COPRECA S.A. NIT 57.594-1 (Ministerio de Finanzas Públicas de Guatemala) – SUBSUELOS S.A., NIT 860.015.576-6 – JOSE LEONIDAS NARVAEZ MORALES, C.C. 10.533.298).</t>
  </si>
  <si>
    <t>EJECUCION</t>
  </si>
  <si>
    <t xml:space="preserve">Se realizaron estudios y diseños. </t>
  </si>
  <si>
    <t>149/2011</t>
  </si>
  <si>
    <t xml:space="preserve">CONSORCIO INTERVIAL CJ NIT 900.246.884-5. (Integrado por JOYCO LTDA., NIT 860.067.561. – 9 – CONSULTECNICOS S.A. NIT 860.014.285-3). </t>
  </si>
  <si>
    <t>139/2011</t>
  </si>
  <si>
    <t>CONSTRUCTORA FG S.A. – NIT: 800.209.530-3.</t>
  </si>
  <si>
    <t>147/2011</t>
  </si>
  <si>
    <t xml:space="preserve">JOAQUIN ORTIZ Y COMPAÑÍA LTDA - JOYCO LTDA.NIT.860.067.561-9. </t>
  </si>
  <si>
    <t>138/2011</t>
  </si>
  <si>
    <t xml:space="preserve">ATENCIÓN DE LAS OBRAS DE EMERGENCIA EN LAS CARRETERAS : BARRANCABERMEJA – LA LIZAMA CORRESPONDIENTE A LA RUTA 6601 SECTOR BARRANCABERMEJA – LA LIZAMA DEL PR0+0000 AL PR30+0000 Y CRUCE RUTA 45  (LA FORTUNA) – LEBRIJA CORRESPONDIENTE A LA  RUTA 6602 DEL PR0+0000 AL PR60+0000 EN UNA LONGITUD DE 90.00 KM DIRECCIÓN TERRITORIAL SANTANDER DEPARTAMENTO DE SANTANDER.  </t>
  </si>
  <si>
    <t>UNION TEMPORAL MANTENIMIENTOS 2005. - NIT: 900.001.585-6. (INTEGRADA POR C.I. GRODCO S. EN C. A. INGENIEROS CIVILES – NIT 860.506.688-1, CONCRETOS ASFALTICOS DE COLOMBIA S.A. CONCRESCOL S.A. y CIVILES LTDA 830.514.458.-6).</t>
  </si>
  <si>
    <t>144/2011</t>
  </si>
  <si>
    <t xml:space="preserve">INTERVENTORÍA PARA LA ATENCIÓN DE LAS OBRAS DE EMERGENCIA EN LAS CARRETERAS: BARRANCABERMEJA – LA LIZAMA CORRESPONDIENTE A LA RUTA 6601 SECTOR BARRANCABERMEJA – LA LIZAMA DEL PR0+0000 AL PR30+0000 Y CRUCE RUTA 45 (LA FORTUNA) – LEBRIJA CORRESPONDIENTE A LA  RUTA 6602 DEL PR0+0000 AL PR60+0000 EN UNA LONGITUD DE 90.00 KM DIRECCIÓN TERRITORIAL SANTANDER DEPARTAMENTO DE SANTANDER.    </t>
  </si>
  <si>
    <t>INGENIERIA DE PROYECTOS S.A.S.- NIT 890.116.722-8</t>
  </si>
  <si>
    <t>143/2011</t>
  </si>
  <si>
    <t>ATENCIÓN DE LAS OBRAS DE EMERGENCIA EN LA VÍA LOS CUROS – MÀLAGA RUTA 55ST02 EN EL PR0 + 0000 AL PR 11+0125 Y PR 12+0625 AL PR 124+0000 EN EL DEPARTAMENTO DE SANTANDER.</t>
  </si>
  <si>
    <t>CONSORCIO APA. – NIT: 900.371.796-1. (P &amp; J. CONSULTORÌA Y CONSTRUCCIONES LTDA.- NIT 800.237.842-5, ROGELIO ARDILA TORRES. C.C. 79.497.816, MANOLO ARTEAGA ORTEGA C.C. 76.304.630).</t>
  </si>
  <si>
    <t>148/2011</t>
  </si>
  <si>
    <t>INTERVENTORIA PARA LA ATENCION DE LAS OBRAS DE EMERGENCIA  EN LA VÍA LOS CUROS – MÀLAGA RUTA 55ST02 EN EL PR0 + 0000 AL PR 11+0125 Y PR 12+0625 AL PR 124+0000 EN EL DEPARTAMENTO DE SANTANDER.</t>
  </si>
  <si>
    <t xml:space="preserve">INTERPRO S.A.S. – NIT: 804.001.735-6 </t>
  </si>
  <si>
    <t>142/2011</t>
  </si>
  <si>
    <t>146/2011</t>
  </si>
  <si>
    <t>INTERVENTORÍA PARA LA ATENCIÒN DE LAS OBRAS DE EMERGENCIA EN LA VÌA LOS CUROS – MÀLAGA RUTA 55ST02, UBICADA EN EL PR11+0125 AL PR12+0625 EN EL DEPARTAMENTO DE SANTANDER.</t>
  </si>
  <si>
    <t>CONSORCIO INELCO.- NIT. 900.301.196-1 (integrado por ELSA TORRES ARENALES. C.C 63.323.375, CODIPRO INGENIERIA Y ARQUITECTURA LTDA. CONSTRUCCIONES DISEÑOS Y PROYECTOS. NIT. 800.172.033-2, INCECOL LTDA NIT. 804.003.652-2)</t>
  </si>
  <si>
    <t>141/2011</t>
  </si>
  <si>
    <t>CONSORCIO TRANSVERSAL DEL CARARE. – NIT: 900.294.187-4. (PROCOPAL S.A NIT 890.906.388-0, INGENERIA DE VIAS S.A NIT 800.186.228-2)</t>
  </si>
  <si>
    <t>145/2011</t>
  </si>
  <si>
    <t xml:space="preserve">CANO JIMÈNEZ ESTUDIOS S.A. NIT 860.517.144-2. </t>
  </si>
  <si>
    <t>CAUCA</t>
  </si>
  <si>
    <t>151/2011</t>
  </si>
  <si>
    <t>INGENERIA DE VIAS S.A. NIT.  800.186.228-2</t>
  </si>
  <si>
    <t>152/2011</t>
  </si>
  <si>
    <t>INTERVENTORÍA PARA LA ATENCION OBRAS DE EMERGENCIA EN LA CARRETERA MOJARRAS – POPAYAN RUTA 2503 EN EL DEPARTAMENTO CAUCA.</t>
  </si>
  <si>
    <t xml:space="preserve">VICTOR ARBOLEDA CORDOBA NIT 10.529.478-5 </t>
  </si>
  <si>
    <t>CALDAS</t>
  </si>
  <si>
    <t>153/2011</t>
  </si>
  <si>
    <t>UNION TEMPORAL CARRETERAS SIGLO XXI  NIT.  900.000.012-3 (Integrado por: INGENIEROS CONSTRUCTORES E INTERVENTORES ICEIN S.A., NIT 860.005.986-1, GEOTECNIA &amp; CIMENTACIONES S.A. NIT. 800.184.582-6)</t>
  </si>
  <si>
    <t>154/2011</t>
  </si>
  <si>
    <t>RESTREPO Y URIBE LTDA NIT 860.009.250-6</t>
  </si>
  <si>
    <t>TOLIMA</t>
  </si>
  <si>
    <t>157/2011</t>
  </si>
  <si>
    <t>CONSORCIO VIAS DEL CENTRO. NIT: 900.294.290-5 (INTEGRADA POR PROCOPAL S.A – NIT 890.906.388-0, INGENERIA DE VIAS 800.186.228 - 2).</t>
  </si>
  <si>
    <t>158/2011</t>
  </si>
  <si>
    <t xml:space="preserve">CONSORCIO DIS-EDL (EDUARDO DAVILA LOZANO) </t>
  </si>
  <si>
    <t>793/2011</t>
  </si>
  <si>
    <t>OBRAS DE PROTECCION MARGINAL PUENTE  LUIS IGNACIO ANDRADE CONSISTENTES EN OBRAS PARA PREVENIR LA SOCAVACIÓN, PROTECCIÓN PILA INTERMEDIA Y ESTRIBOS, PROTECCIÓN ORILLAS,  PR 46+1150, CARRETERA FRESNO-HONDA, RUTA 5007.</t>
  </si>
  <si>
    <t>CONSORCIO CONSTRUBOR (DIEGO FERNANDO BOHORQUEZ TELLEZ N.I.T 71.721.431-3 Y CONSTRUVIAL LTDA N.I.T 809.000.514-9).</t>
  </si>
  <si>
    <t>792/2011</t>
  </si>
  <si>
    <t>INTERVENTORIA DE LA ATENCION DE OBRAS DE PROTECCION MARGINAL DEL PUENTE LUIS IGNACIO ANDRADE PARA PREVENIR LA SOCAVACIÓN, PROTECCIÓN DE LA PILA INTERMEDIA, ESTRIBOS Y PROTECCIÓN DE ORILLAS EN EL PR 46+1150 EN LA CARRETERA FRESNO-HONDA, RUTA 5007.</t>
  </si>
  <si>
    <t>CONSORCIO HONDA (C &amp; C INTEGRALES S.A N.I.T. 900.187.459-4, ARTURO JURADO A N.I.T. 10.240.890-4)</t>
  </si>
  <si>
    <t>ATLANTICO</t>
  </si>
  <si>
    <t>137/2011</t>
  </si>
  <si>
    <t>ATENCIÓN OBRAS DE EMERGENCIA PARA LA CONSTRUCCIÓN DE MUROS, ESTABILIZACIÓN DE TALUDES Y RECUPERACIÓN DE LA BANCA EN LAS VÍAS DE ACCESO A TUBARÁ EN EL DEPARTAMENTO DEL ATLÁNTICO.</t>
  </si>
  <si>
    <t>CONSTRUCTORA FG S.A. N.I.T. 800.209.530-3</t>
  </si>
  <si>
    <t xml:space="preserve">Se ajustaron los estudios y diseños. </t>
  </si>
  <si>
    <t>156/2011</t>
  </si>
  <si>
    <t xml:space="preserve">INTERVENTORÍA A LA ATENCIÓN OBRAS DE EMERGENCIA PARA LA CONSTRUCCIÓN DE MUROS, ESTABILIZACIÓN DE TALUDES Y RECUPERACIÓN DE LA BANCA EN LAS VÍAS DE ACCESO A TUBARÁ EN EL DEPARTAMENTO DEL ATLÁNTICO. </t>
  </si>
  <si>
    <t>CONSORCIO INTER-TUBARÁ (LUIS GULLERMO NARVAEZ RICARDO 90% NIT. 9.050.725-8 Y GNG INGENIERÍA S.A.S 10%, NIT. 830.515.117-5)</t>
  </si>
  <si>
    <t>ANTIOQUIA</t>
  </si>
  <si>
    <t>128/2011</t>
  </si>
  <si>
    <t xml:space="preserve">LAS OBRAS NECESARIAS PARA LA ATENCIÓN DE LA EMERGENCIA GENERADA EN EL PUENTE SOBRE EL RIO MULATO EN EL PR17+0100 DE LA CARRETERA NECOCLÍ-ARBOLETES EN EL DEPARTAMENTO DE ANTIOQUÍA. </t>
  </si>
  <si>
    <t>CONCREARMADO LTDA. N.I.T. 8300041080-6</t>
  </si>
  <si>
    <t>155/2011</t>
  </si>
  <si>
    <t xml:space="preserve">INTERVENTORÍA A LAS OBRAS NECESARIAS PARA LA ATENCIÓN DE LA EMERGENCIA GENERADA EN EL PUENTE SOBRE EL RIO MULATO EN EL PR17+0100 DE LA CARRETERA NECOCLÍ-ARBOLETES EN EL DEPARTAMENTO DE ANTIOQUÍA. </t>
  </si>
  <si>
    <t>INGENIERIAS DE PROYECTOS S.A.S N.I.T. 890.116.722-8</t>
  </si>
  <si>
    <t>Avance</t>
  </si>
  <si>
    <t>ESTADO CONTRATOS FNC-COLOMBIA HUMANITARIA -INVIAS 304 MIL MILLONES</t>
  </si>
  <si>
    <t>VALOR/CONTRATO</t>
  </si>
  <si>
    <t>% AVANCE</t>
  </si>
  <si>
    <t>CUNDINAMARCA</t>
  </si>
  <si>
    <t>307/2011</t>
  </si>
  <si>
    <t>ATENCION DE LAS OBRAS DE EMERGENCIA EN LA CARRETERA HONDA-VILLETA RUTA 5008 EN EL DEPARTAMENTO DE CUNDINAMARCA.</t>
  </si>
  <si>
    <t>CONSORCIO PROMEVIAS NIT: 900.244.046.-0 (INTEGRADO POR PROCOPAL S.A. NIT 890.906.388-0, INGENIERÍA DE VÍAS S.A. NIT 800.186.228-2 Y MEYAN S.A. NIT 800.143.586.-1).</t>
  </si>
  <si>
    <t>308/2011</t>
  </si>
  <si>
    <t>INTERVENTORIA PARA LA ATENCION DE LAS OBRAS DE EMERGENCIA EN LA CARRETERA HONDA-VILLETA RUTA 5008 EN EL DEPARTAMENTO DE CUNDINAMARCA.</t>
  </si>
  <si>
    <t xml:space="preserve">CONSORCIO D.I.S. S.A. – E.D.L. LTDA. – NIT: 800.248.406-4      (INTEGRADO POR: D.I.S. S.A. NIT. 800.010.028-0 Y E.D.L. LTDA NIT 800.086.501-1). </t>
  </si>
  <si>
    <t>BOLIVAR</t>
  </si>
  <si>
    <t>783/2011</t>
  </si>
  <si>
    <t xml:space="preserve">OBRAS DE EMERGENCIA CARRETERA LA BODEGA-MONPOS (78-03) DEPARTAMENTO DE BOLÍVAR.  </t>
  </si>
  <si>
    <t>CONSORCIO MEGACON– NIT: 900252571-1 (Concretos asfalticos de Colombia S.A – CONCRESOL S.A.- NIT: 830071114-6 y CONCREARMADO LTDA- NIT: 830041080-6).</t>
  </si>
  <si>
    <t>Se realizaron estudios y diseños para las obras de protección y el sitio donde se cortó la carretera.</t>
  </si>
  <si>
    <t>786/2011</t>
  </si>
  <si>
    <t xml:space="preserve">INTERVENTORÍA A LAS OBRAS DE EMERGENCIA EN LA CARRETERA LA BODEGA-MONPOS (78-03), DEPARTAMENTO DE BOLÍVAR.  </t>
  </si>
  <si>
    <t>CUBIDES Y MUÑOZ LTDA – NIT: 860035883-8.</t>
  </si>
  <si>
    <t>CESAR</t>
  </si>
  <si>
    <t>1174/2011</t>
  </si>
  <si>
    <t>OBRAS DE EMERGENCIA PARA LA VÍA EL BANCO-TAMALAMEQUE- EL BURRO CODIGO 7806 DEPARTAMENTO DE CESAR.</t>
  </si>
  <si>
    <t xml:space="preserve">VALORES Y CONTRATOS S.A. “VALORCON  S.A.” NIT:800182330-8 </t>
  </si>
  <si>
    <t>1188/2011</t>
  </si>
  <si>
    <t>INTERVENTORÍA OBRAS DE EMERGENCIA PARA LA VÍA EL BANCO-TAMALAMEQUE- EL BURRO CODIGO 7806 DEPARTAMENTO DE CESAR.</t>
  </si>
  <si>
    <t>CONSULTORES DEL DESARROLLO S.A. - NIT: 800165708-6</t>
  </si>
  <si>
    <t>SUCRE</t>
  </si>
  <si>
    <t>782/2011</t>
  </si>
  <si>
    <t xml:space="preserve">OBRAS DE EMERGENCIA PARA EL MONTAJE DEL PUENTE PROVISIONAL ATIRANTADO TIPO ACROW L=57.95 M SOBRE EL ARROYO PECHELIN DE LA CARRETERA SINCELEJO-TOLUVIEJO (DEPARTAMENTO DE SUCRE).  </t>
  </si>
  <si>
    <t>C.M.G CONSTRUCCIONES Y MONTAJES GENERALES LTDA NIT: 860069716-2.</t>
  </si>
  <si>
    <t>781/2011</t>
  </si>
  <si>
    <t xml:space="preserve">INTERVENTORÍA DE LAS OBRAS DE EMERGENCIA PARA EL MONTAJE DEL PUENTE PROVISIONAL ATIRANTADO TIPO ACROW L=57.95 M SOBRE EL ARROYO PECHELIN DE LA CARRETERA SINCELEJO-TOLUVIEJO (DEPARTAMENTO DE SUCRE). </t>
  </si>
  <si>
    <t>CONSORCIO MAS-JASEN NIT: 900447295-1 (MAS DISEÑO Y CONSTRUCCIÓN LTDA. – NIT: 900213037-1 y JASEN LIMITADA.-NIT: 830087225-5).</t>
  </si>
  <si>
    <t>ATENCION DE LAS OBRAS DE EMERGENCIA DE LA FASE I (PUENTES METALICOS) EN LA VIA GUAYEPO MAJAGUAL ACHI CODIGO 7404.</t>
  </si>
  <si>
    <t>CONSORCIO CAS UNIVERSAL.  (INTEGRADO POR CARLOS ALBERTO SANCHEZ ESCALANTE NIT:17156812-6 CON 30% DE PARTICIPACION; EQUIPO UNIVERSAL S.A NIT: 890.190.279-7 CON 70% DE PARTICIPACION.</t>
  </si>
  <si>
    <t>INTERVENTORIA A LA ATENCION DE OBRAS DE EMERGENCIA DE LA FASE I (PUENTES MODULARES METALICOS) EN LA VIA GUAYEPO-MAJAGUAL ACHI CODIGO 7404.</t>
  </si>
  <si>
    <t>HENRY JAVIER FRANCO MELO   NIT: 79688258-3</t>
  </si>
  <si>
    <t>CORDOBA</t>
  </si>
  <si>
    <t>Atención obras de emergencia para la via CAUCASIA-PLANETA RICA en el Departamento de Cordoba.</t>
  </si>
  <si>
    <t>UNION TEMPORAL ICAT– NIT: 830.147.859-2 (CASTRO TCHERASSI S.A., NIT 890.100.248-8 – ICM INGENIEROS S.A. NIT 800.231.021-8 Y LEMOINE RIVERA INGENIEROS ASOCIADOS LTDA., NIT  800-175-083-4).</t>
  </si>
  <si>
    <t>LEGALIZACION</t>
  </si>
  <si>
    <t>Interventoría para la atención de obras de emergencia para la via CAUCASIA-PLANETA RICA en el Departamento de Cordoba.</t>
  </si>
  <si>
    <t>HMV INGENIEROS LTDA. – NIT: 860.000.656-1</t>
  </si>
  <si>
    <t>951/2011</t>
  </si>
  <si>
    <t>ATENCION DE OBRAS DE EMERGENCIA EN LA CARRETERA  "Y" PRIMAVERA-LA MANSA (LA MANSA - PRIMAVERA (MEDELLÍN - QUIBDO)) RUTA 6003 EN EL DEPARTAMENTO DE ANTIOQUIA.</t>
  </si>
  <si>
    <t>CONSORCIO AVR NIT:900.369.570-6 (Integrado por: OLMEDA LTDA-NIT 900.218.119-1;RAUL SAADE MEJIA Y CIA S EN C NIT 824.002.244-9; JAIRO LUIS SOCARRAS BONILLA C.C. 19.427.525)</t>
  </si>
  <si>
    <t>943/2011</t>
  </si>
  <si>
    <t>INTERVENTORÍA PARA LA ATENCION DE OBRAS DE EMERGENCIA EN LA CARRETERA  "Y" PRIMAVERA-LA MANSA (LA MANSA - PRIMAVERA (MEDELLÍN - QUIBDO)) RUTA 6003 EN EL DEPARTAMENTO DE ANTIOQUIA.</t>
  </si>
  <si>
    <t>COMPAÑÍA COLOMBIANA DE COSULTORES S.A - NIT:890.908.097-1</t>
  </si>
  <si>
    <t>344/2011</t>
  </si>
  <si>
    <t xml:space="preserve">ATENCIÓN DE OBRAS DE EMERGENCIA EN LA CARRETERA DABEIBA – SANTA FE DE ANTIOQUIA (CHIGORODO-DABEIBA-SANTA FE DE ANTIOQUIA) RUTAS 6202 Y 6003 EN EL DEPARTAMENTO DE ANTIOQUIA.  </t>
  </si>
  <si>
    <t>UNION TEMPORAL ESCC NIT: 900.231.668.- 5 (INTEGRADO POR ESGAMO LTDA, INGENIEROS CONSTRUCTORES NIT 800.019.654-2, COPRECA S.A. NIT 57-594-1(Ministerio de Finanzas Publicas de Guatemala), SUBSUELOS S.A NIT 860.015.576-6 Y JOSE LEONIDAS NARVAEZ MORALES C.C 10.533.298).</t>
  </si>
  <si>
    <t>347/2011</t>
  </si>
  <si>
    <t xml:space="preserve">INTERVENTORÍA PARA LA ATENCIÓN DE OBRAS DE EMERGENCIA EN LA CARRETERA DABEIBA – SANTA FE DE ANTIOQUIA (CHIGORODO-DABEIBA-SANTA FE DE ANTIOQUIA) RUTAS 6202 Y 6003 EN EL DEPARTAMENTO DE ANTIOQUIA. </t>
  </si>
  <si>
    <t>ESTUDIOS TECNICOS Y ASESORIAS S.A. ETA S.A. NIT 890-201.949-6</t>
  </si>
  <si>
    <t xml:space="preserve">ATENCIÓN OBRAS DE EMERGENCIA EN LA CARRETERA QUIEBRA DE VELEZ – IRRA – LA FELISA RUTA 2903 EN EL DEPARTAMENTO DE CALDAS. </t>
  </si>
  <si>
    <t>UNION TEMPORAL CARRETERAS SIGLO XXI NIT 900.000.012-3 (INGENIEROS CONSTRUCTORES E INTERVENTORES ICEIN S.A. NIT. 860.005.986-1, GEOTECNICA &amp; CIMENTACIONES S.A. NIT. 800.184.582-6).</t>
  </si>
  <si>
    <t xml:space="preserve">INTERVENTORÍA PARA LA ATENCIÓN OBRAS DE EMERGENCIA EN LA CARRETERA QUIEBRA DE VELEZ – IRRA – LA FELISA RUTA 2903 EN EL DEPARTAMENTO DE CALDAS. </t>
  </si>
  <si>
    <t xml:space="preserve">RESTREPO Y URIBE S.A.S. NIT. 860.009.250-6 </t>
  </si>
  <si>
    <t>1217/2011</t>
  </si>
  <si>
    <t>ATENCIÓN OBRAS DE EMERGENCIA  EN LA CARRETERA BARBOSA CISNEROS (HATILLO CISNEROS) RUTA 6205  Y CISNEROS CRUCE  RUTA 45 PUERTO OLAYA (MEDELLÍN-PUERTO BERRIO) RUTA 6206 EN EL DEPARTAMENTO DE ANTIOQUIA.</t>
  </si>
  <si>
    <t>1216/2011</t>
  </si>
  <si>
    <t>INTERVENTORÍA PARA LA ATENCIÓN OBRAS DE EMERGENCIA  EN LA CARRETERA BARBOSA CISNEROS (HATILLO CISNEROS) RUTA 6205  Y CISNEROS CRUCE  RUTA 45 PUERTO OLAYA (MEDELLÍN-PUERTO BERRIO) RUTA 6206 EN EL DEPARTAMENTO DE ANTIOQUIA.</t>
  </si>
  <si>
    <t>318/2011</t>
  </si>
  <si>
    <t>ATENCION OBRAS DE EMERGENCIA EN LA CARRETERA LOS LLANOS -TARAZA-CAUCASIA-(MEDELLIN-CAUCASIA) RUTAS 2511 Y 2512  EN EL DEPARTAMENTO DE ANTIOQUIA.</t>
  </si>
  <si>
    <t>PENDIENTE PRORROGA</t>
  </si>
  <si>
    <t>317/2011</t>
  </si>
  <si>
    <t xml:space="preserve">INTERVENTORÍA A LAS OBRAS DE EMERGENCIA EN LA CARRETERA LOS LLANOS TARAZÁ – CAUCASIA – (MEDELLIN- CAUCASIA) RUTA 2511 Y 2512 EN EL DEPARTAMENTO DE ANIOQUIA. </t>
  </si>
  <si>
    <t>345/2011</t>
  </si>
  <si>
    <t xml:space="preserve">ATENCIÓN DE OBRAS DE EMERGENCIA EN LA CARRETERA BOLOMBOLO – SANTA FE DE ANTIOQUIA RUTAS 25B02 EN EL DEPARTAMENTO DE ANTIOQUIA.  </t>
  </si>
  <si>
    <t>348/2011</t>
  </si>
  <si>
    <t>INTERVENTORÍA PARA LA ATENCIÓN DE OBRAS DE EMERGENCIA EN LA CARRETERA BOLOMBOLO – SANTA FE DE ANTIOQUIA RUTAS 25B02 EN EL DEPARTAMENTO DE ANTIOQUIA.</t>
  </si>
  <si>
    <t>NORTE DE SANTANDER</t>
  </si>
  <si>
    <t>1203/2011</t>
  </si>
  <si>
    <t xml:space="preserve">ATENCIÓN DE OBRAS DE EMERGENCIA EN LA CARRETERA LA LEJIA –SARAVENA (LA CABUYA-SARAVENA) RUTA 6604 EN LOS DEPARTAMENTOS DE NORTE DE SANTANDER- BOYACÁ Y ARAUCA.  </t>
  </si>
  <si>
    <t>MAQUINARIA INGENIERIA CONSTRUCCIÓN Y OBRAS SAS-MIKO SAS – NIT800112748-3.</t>
  </si>
  <si>
    <t>1126/2011</t>
  </si>
  <si>
    <t xml:space="preserve">INTERVENTORÍA PARA LA ATENCIÓN DE OBRAS DE EMERGENCIA EN LA CARRETERA LA LEJIA –SARAVENA (LA CABUYA-SARAVENA) RUTA 6604 EN LOS DEPARTAMENTOS DE NORTE DE SANTANDER- BOYACÁ Y ARAUCA.  </t>
  </si>
  <si>
    <t xml:space="preserve">CONSORCIO CEI-EDL  – NIT: 900.306.219-5 (DESSAU CEI SAS, NIT: 860.001074-1 Y ENRIQUE DAVILA LOZANO EDL LTDA, NIT: 800086501-1) </t>
  </si>
  <si>
    <t>CONVENIO 267 - 2011</t>
  </si>
  <si>
    <t>TRANSFERENCIA DE RECURSOS AL DEPARTAMENTO DEL ATLÁNTICO PARA EL PAGO DE LAS OBLIGACIONES QUE CONTRAJO CON OCASIÓN DE LAS OBRAS EJECUTADAS PARA TAPADO DE BOQUETES ABIERTOS POR LA RUPTURA DEL DIQUE – CARRETEABLE CARRETERA ORIENTAL – VILLA ROSA K3+000 EL 30 DE NOVIEMBRE DE 2010.</t>
  </si>
  <si>
    <t>GOBERNACION DEL ATLANTICO</t>
  </si>
  <si>
    <t>BOYACA/CASANARE</t>
  </si>
  <si>
    <t>ATENCIÓN OBRAS DE EMERGENCIA EN LA CARRETERA  PAJARITO-SOGAMOSO (SOGAMOSO-AGUAZUL) RUTA 6211 EN EL DEPARTAMENTO DE BOYACÁ Y CASANARE.</t>
  </si>
  <si>
    <t>CONSORCIO CC-MP-HV-CUSIANA NIT: 900293048-4 (INTEGRADA POR: CONCONCRETO S.A. –PARTICIPACIÓN 60% NIT: 890901110-8, CONSTRUCTORA MP S.A PARTICIPACIÓN  20% NIT: 830011625-1, HORACIO VEGA CARDENAS – PARTICIPACIÓN 20% NIT: 91209970-1 )</t>
  </si>
  <si>
    <t>FIRMA MINUTA</t>
  </si>
  <si>
    <t>INTERVENTORÍA PARA LA ATENCIÓN OBRAS DE EMERGENCIA EN LA CARRETERA  PAJARITO-SOGAMOSO (SOGAMOSO-AGUAZUL) RUTA 6211 EN EL DEPARTAMENTO DE BOYACÁ Y CASANARE.</t>
  </si>
  <si>
    <t xml:space="preserve">CONSORCIO GESTIÓN VIAL NACIONAL NIT: 900305917-3              (INTEGRADO POR: JOSE QUILLERMO GALAN GOMEZ- PARTICIPACIÓN 1 % NIT: 19080314-9, TOP SUELOS INGENIERÍA LTDA- PARTICIPACIÓN 60% NIT: 800113559-2, GMC INGENIEROS S.A–PARTICIPACIÓN 20% NIT: 830010109-8 y VIAS Y CANALES S.A.- PARTICIPACIÓN 19% NIT: 830070241-9) </t>
  </si>
  <si>
    <t>Atención obras de emergencia para la vía PUENTE LA LIBERTAD-FRESNO en el Departamento de Caldas.</t>
  </si>
  <si>
    <t>COSORCIO VIAS DEL CENTRO</t>
  </si>
  <si>
    <t>Interventoría para la atención obras de emergencia para la vía PUENTE LA LIBERTAD-FRESNO en el Departamento de Caldas.</t>
  </si>
  <si>
    <t>CONSORCIO CEI-EDL</t>
  </si>
  <si>
    <t>ATENCIÓN A LAS OBRAS DE EMERGENCIA EN EL PUENTE   CUATROBOCAS DE LA VÍA SAN ROQUE-BOSCONIA CODIGO 4516 Y EL PUENTE TUCUY EN LA VÍA SAN ROQUE –LA PAZ CODIGO 4901, EN EL DEPARTAMENTO DEL CÉSAR.</t>
  </si>
  <si>
    <t>VALORES Y CONTRATOS VALORCON S.A NIT:800182330-8</t>
  </si>
  <si>
    <t>INTERVENTORÍA ATENCIÓN DE LAS OBRAS DE EMERGENCIA EN EL PUENTE   CUATROBOCAS DE LA VÍA SAN ROQUE-BOSCONIA CODIGO 4516 Y EL PUENTE TUCUY EN LA VÍA SAN ROQUE –LA PAZ CODIGO 4901, EN EL DEPARTAMENTO DEL CÉSAR.</t>
  </si>
  <si>
    <t>CONSORCIO CGR-DIN  NIT: 900454347-3 (Integrado por: CGR    LTDA. NIT: 830076603-9 y DESARROLLO EN INGENIERIA S.A.-DIN S.A. NIT: 800214601-8)</t>
  </si>
  <si>
    <t>ATENCIÓN OBRAS DE EMERGENCIA EN LA CARRETERA CERRITOS – CAUYA RUTA 2507 EN LOS DEPARTAMENTOS DE CALDAS Y RISARALDA.</t>
  </si>
  <si>
    <t>UNION TEMPORAL CARRETERAS SIGLO XXI  NIT.  900.000.012-3 (Integrado por: INGENIEROS CONSTRUCTORES E INTERVENTORES ICEIN S.A., NIT 860.005.986-1, GEOTECNICA &amp; CIMENTACIONES S.A. NIT. 800.184.582-6)</t>
  </si>
  <si>
    <t xml:space="preserve">INTERVENTORÍA PARA LA ATENCIÓN OBRAS DE EMERGENCIA EN LA CARRETERA CERRITOS – CAUYA RUTA 2507 EN LOS DEPARTAMENTOS DE CALDAS Y RISARALDA.   </t>
  </si>
  <si>
    <t>CAQUETA</t>
  </si>
  <si>
    <t xml:space="preserve">ATENCIÓN OBRAS DE EMERGENCIA EN CARRETERA SUAZA-FLORENCIA (ORRAPIHUASI-DEPRESIÓN EL VERGEL-FLORENCIA) RUTA  2003 A EN EL DEPARTAMENTO DE CAQUETÁ </t>
  </si>
  <si>
    <t xml:space="preserve">CONSORCIO METROCORREDORES 3- NIT: 900292212-1 (INTEGRADO POR: LUIS HECTOR SOLARTE-PARTICIPACIÓN 40% NIT: 4609816-3, CASS CONSTRUCTORES &amp; CIA S.C.A PARTICIPACIÓN  30% NIT: 900018975-1, SONACOL S.A. – PARTICIPACIÓN 30% NIT: 830129289-8) </t>
  </si>
  <si>
    <t>ELABORACION CONTRATO</t>
  </si>
  <si>
    <t>ESPERA RESPUESTA FNC</t>
  </si>
  <si>
    <t xml:space="preserve">INTERVENTORÍA PARA LA ATENCIÓN OBRAS DE EMERGENCIA EN CARRETERA SUAZA-FLORENCIA (ORRAPIHUASI-DEPRESIÓN EL VERGEL-FLORENCIA) RUTA  2003 A EN EL DEPARTAMENTO DE CAQUETÁ    </t>
  </si>
  <si>
    <t xml:space="preserve">CONSORCIO SELVA Y SUR NIT: 900306754-4(INTEGRADO POR:
                              TNMC SAS PARTICIPACIÓN: 20% NIT: 830018821, TNM LIMITED PARTICIPACIÓN: 60% NIT: 830012194-3, CB INGENIEROS S.A. PARTICIPACIÓN: 20%  NIT: 860509943-7)            
</t>
  </si>
  <si>
    <t>ATENCIÓN OBRAS DE EMERGENCIA EN LA CARRETERA    POPAYÁN-LA PORTADA  RUTA 2002 ENTRE EL PR+000 Y EL PR 67+0370 EN EL DEPARTAMENTO DEL CAUCA</t>
  </si>
  <si>
    <t>INTERVENTORÍA PARA LA ATENCIÓN OBRAS DE EMERGENCIA EN LA CARRETERA    POPAYÁN-LA PORTADA  RUTA 2002 ENTRE EL PR+000 Y EL PR 67+0370 EN EL DEPARTAMENTO DEL CAUCA.</t>
  </si>
  <si>
    <t>HUILA/CAUCA</t>
  </si>
  <si>
    <t xml:space="preserve">ATENCIÓN DE OBRAS DE EMERGENCIA EN LA CARRETERA  GARZÓN-LAPLATA-GUADUALEJO RUTA 3701, EN LOS  DEPARTAMENTOS DE HUILA Y CAUCA. </t>
  </si>
  <si>
    <t>CONSORCIO OBRAS  HUILA NIT: 900377714-3 (INTEGRADA POR JOSE DARÍO OSORIO BOTERO NIT: 19260443-3, GUSTAVO PAREDES QUINTERO NIT: 19303071-3, CARLOS ANDRÉS 860058536-6).</t>
  </si>
  <si>
    <t>INTERVENTORÍA ATENCIÓN DE OBRAS DE EMERGENCIA EN LA CARRETERA  GARZÓN-LAPLATA-GUADUALEJO RUTA 3701, EN LOS  DEPARTAMENTOS DE HUILA Y CAUCA.</t>
  </si>
  <si>
    <t xml:space="preserve">INTERVENTORÍAS Y CONSTRUCCIONES LIMITADA     INCON   LTDA NIT: 813003402-0 </t>
  </si>
  <si>
    <t xml:space="preserve">ATENCIÓN OBRAS DE EMERGENCIA EN LA CARRETERA AGUA CLARA-OCAÑA RUTA 7007 EN LOS DEPARTAMENTOS DE CESAR Y NORTE DE SANTANDER.  </t>
  </si>
  <si>
    <t xml:space="preserve">INTERVENTORÍA ATENCIÓN OBRAS DE EMERGENCIA EN LA CARRETERA AGUA CLARA-OCAÑA RUTA 7007 EN LOS DEPARTAMENTOS DE CESAR Y NORTE DE SANTANDER.  </t>
  </si>
  <si>
    <t xml:space="preserve">Atención de las obras de emergencia de la vía PLANETA RICA-MONTERIA en el Departamento de Córdoba. </t>
  </si>
  <si>
    <t>SE VA A GESTIONAR TRASLADO PARA SAN JUAN DE URABA-ARBOLETES, VIA PASO A CONCESION</t>
  </si>
  <si>
    <t xml:space="preserve">Interventoría para la atención de las obras de emergencia de la vía PLANETA RICA-MONTERIA en el Departamento de Cordoba. </t>
  </si>
  <si>
    <t>GUAJIRA</t>
  </si>
  <si>
    <t>ATENCIÓN DE LAS OBRAS DE EMERGENCIA EN LA VÍA DISTRACCIÓN-CUESTECITAS CODIGO 8801 (BUENAVISTA-MAICAO) EN EL DEPARTAMENTO DE LA GUAJIRA.</t>
  </si>
  <si>
    <t>INTERVENTORIA ATENCIÓN DE LAS OBRAS DE EMERGENCIA EN LA VÍA DISTRACCIÓN-CUESTECITAS CODIGO 8801 (BUENAVISTA-MAICAO) EN EL DEPARTAMENTO DE LA GUAJIRA.</t>
  </si>
  <si>
    <t xml:space="preserve">ECOVIAS S.A.S   NIT: 890104625-1 </t>
  </si>
  <si>
    <t>MAGDALENA</t>
  </si>
  <si>
    <t>OBRAS DE EMERGENCIA  PARA LA VIA PLATO –SALAMINA -PALERMO RUTA (2701-2702).</t>
  </si>
  <si>
    <t>UNIÓN TEMPORAL ALIANZA YY NIT: 900.451.365-2 (INTEGRADA POR YAMIL SABBAGH SOLANO NIT: 7417055-1 CON UNA PARTICIPACION DE 25%;  YAMIL SABBAGH CONSTRUCCIONES S. A. NIT: 800.024.151-1CON UNA PARTICIPACION DE 75%).</t>
  </si>
  <si>
    <t>NO HAN TRAIDO LA POLIZA</t>
  </si>
  <si>
    <t>PLATO- SALAMINA- PALERMO RUTA (2701-2702) DEPARTAMENTO DEL MAGDALENA.</t>
  </si>
  <si>
    <t>CONSORCIO CARIBE NIT: 900.451.811-6 (INTEGRADO POR INGENIERIA DE PROYECTOS S.A NIT: 890.116.722-8 CON UNA PARTICIPACION DE 60%;  INGENIERIA DE CONSTRUCCIONES INGECO S.A.S NIT: 890.115.120-1 CON UNA PARTICIPACION DE 40%).</t>
  </si>
  <si>
    <t>LEGALIZADO A LA ESPERA DEL CONTRATO DE OBRA</t>
  </si>
  <si>
    <t>NARIÑO</t>
  </si>
  <si>
    <t>Atención de las obras de emergencia de la vía JUNIN-PEDREGAL en el Departamento de Nariño.</t>
  </si>
  <si>
    <t>CARTA PAR TRASLADAR A PASTO -BUESACO</t>
  </si>
  <si>
    <t>HUMBERTO VELAZQUEZ</t>
  </si>
  <si>
    <t>Interventoría para la atención de las obras de emergencia de la vía JUNIN-PEDREGAL en el Departamento de Nariño.</t>
  </si>
  <si>
    <t>ATENCION DE LAS OBRAS DE EMERGENCIA EN LA VIA PASTO-MOJARRAS, RUTA 2502 SECTOR CANO-MOJARRAS PR36+0000-PR124+0599 EN EL DEPARTAMENTO DE NARIÑO.</t>
  </si>
  <si>
    <t>CONSORCIO CORREDORES DE COMPETITIVIDAD 2010 NIT: 900.294.194-6</t>
  </si>
  <si>
    <t>INTERVENTORIA PARA LA ATENCION DE LA EMERGENCIA EN LA VIA RUTA 2502 PASTO-MOJARRAS, SECTOR CANO-MOJARRAS, DEPARTAMENTO DE NARIÑO.</t>
  </si>
  <si>
    <t>CONSORCIO RYU ID- NIT: 900.306.011-0</t>
  </si>
  <si>
    <t xml:space="preserve">ATENCIÓN DE LAS OBRAS DE EMERGENCIA EN LA CARRETERA    CUCUTA-PUERTO SANTANDER RUTA 5507 EN EL DEPARTAMENTO DE NORTE SANTANDER.  </t>
  </si>
  <si>
    <t>RETROMAQUINAS S.A.  NIT: 807004759-7</t>
  </si>
  <si>
    <t xml:space="preserve">INTERVENTORIA PARA ATENCIÓN DE OBRAS DE  EMERGENCIA EN LA CARRETERA CUCUTA- PUERTO SANTANDER CODIGO  5507 PR0+0000- PR 53+0000 EL DEPARTAMENTO DE NORTE SANTANDER.  </t>
  </si>
  <si>
    <t>ING INGENIERIA S.A.  EN REESTRUCTURACIÓN  NIT:    890405995-1</t>
  </si>
  <si>
    <t>ATENCIÓN OBRAS DE EMERGENCIA  EN LA CARRETERA CONVENCIÓN OCAÑA (LA ONDINA-LLANO GRANDE CONVENCIÓN) RUTA 70NS01 EN EL DEPARTAMENTO DE NORTE DE SANTANDER.</t>
  </si>
  <si>
    <t>UNION TEMPORAL ESCC NIT: 900.231.668.- 5 (INTEGRADO POR ESGAMO LTDA, INGENIEROS CONSTRUCTORES NIT 800.019.654-2, COPRECA S.A. NIT 57-594-1(Ministerio de Finanzas Publicas de Guatemala), SUBSUELOS S.A NIT 860.015.576-6 Y JOSE LEONIDAS NARVAEZ MORALES C.C 2</t>
  </si>
  <si>
    <t>FALTA DEFINIR CONTRATISTA</t>
  </si>
  <si>
    <t>INTERVENTORÍA PARA LA ATENCIÓN OBRAS DE EMERGENCIA  EN LA CARRETERA CONVENCIÓN OCAÑA (LA ONDINA-LLANO GRANDE CONVENCIÓN) RUTA 70NS01 EN EL DEPARTAMENTO DE NORTE DE SANTANDER.</t>
  </si>
  <si>
    <t xml:space="preserve">CONSORCIO INTERVIAL CJ– NIT: 900.246.884-5 (INTEGRADO POR: JOYCO LTDA NIT: 860067561-9 Y CONSULTECNICOS S.A., NIT: 860014285-3) </t>
  </si>
  <si>
    <t xml:space="preserve">ATENCIÓN OBRAS DE EMERGENCIA EN LA CARRETERA    OCAÑA-SARDINATA RUTA 7008 EN EL DEPARTAMENTO DE NORTE DE SANTANDER.  </t>
  </si>
  <si>
    <t>UNION TEMPORAL ESCC NIT: 900.231.668.- 5 (INTEGRADO POR ESGAMO LTDA, INGENIEROS CONSTRUCTORES NIT 800.019.654-2, COPRECA S.A. NIT 57-594-1(Ministerio de Finanzas Publicas de Guatemala), SUBSUELOS S.A NIT 860.015.576-6 Y JOSE LEONIDAS NARVAEZ MORALES C.C 3</t>
  </si>
  <si>
    <t>INTERVENTORÍA ATENCIÓN OBRAS DE EMERGENCIA EN LA CARRETERA OCAÑA-SARDINATA RUTA 7008 EN EL DEPARTAMENTO DE NORTE DE SANTANDER.</t>
  </si>
  <si>
    <t>ATENCIÓN OBRAS DE EMERGENCIA EN LA CARRETERA SARDINATA CUCUTA RUTA 7009 EN EL DEPARTAMENTO DE NORTE DE SANTANDER.</t>
  </si>
  <si>
    <t>UNION TEMPORAL ESCC NIT: 900.231.668.- 5 (INTEGRADO POR ESGAMO LTDA, INGENIEROS CONSTRUCTORES NIT 800.019.654-2, COPRECA S.A. NIT 57-594-1(Ministerio de Finanzas Publicas de Guatemala), SUBSUELOS S.A NIT 860.015.576-6 Y JOSE LEONIDAS NARVAEZ MORALES C.C 4</t>
  </si>
  <si>
    <t>INTERVENTORÍA ATENCIÓN OBRAS DE EMERGENCIA EN LA CARRETERA SARDINATA CUCUTA RUTA 7009 EN EL DEPARTAMENTO DE NORTE DE SANTANDER.</t>
  </si>
  <si>
    <t>PUTUMAYO</t>
  </si>
  <si>
    <t>Atención de las obras de emergencia de la vía MOCOA - SAN JUAN DE VILLALOBOS en el Departamento de Putumayo.</t>
  </si>
  <si>
    <t>EVALUACION DE PROPUESTAS</t>
  </si>
  <si>
    <t>Interventoría para la atención de las obras de emergencia de la vía MOCOA - SAN JUAN DE VILLALOBOS en el Departamento de Putumayo.</t>
  </si>
  <si>
    <t>RISARALDA</t>
  </si>
  <si>
    <t xml:space="preserve">ATENCIÓN DE OBRAS DE EMERGENCIA EN LA CARRETERA SANTA CECILIA – PUEBLO RICO (SANTA CECILIA – ASIA) RUTA 5003 ENTRE EL PR0+0000 Y EL PR78+0550 EN EL DEPARTAMENTO DE RISARALDA.
</t>
  </si>
  <si>
    <t>INTERVENTORÍA PARA LA ATENCIÓN DE OBRAS DE EMERGENCIA EN LA CARRETERA SANTA CECILIA – PUEBLO RICO (SANTA CECILIA – ASIA) RUTA 5003 ENTRE EL PR0+0000 Y EL PR78+0550 EN EL DEPARTAMENTO DE RISARALDA.</t>
  </si>
  <si>
    <t xml:space="preserve">UNIVERSIDAD TECNOLOGICA DEL CHOCO “DIEGO LUIS CORDOBA” NIT 891.680.089-4.  </t>
  </si>
  <si>
    <t>SUSCRIPCION MINUTA</t>
  </si>
  <si>
    <t xml:space="preserve">Atención obras de emergencia en la vía APIA-LA VIRGINA en el Departamento de Risaralda. </t>
  </si>
  <si>
    <t xml:space="preserve">Interventoría para la atención obras de emergencia en la vía APIA-LA VIRGINA en el Departamento de Risaralda. </t>
  </si>
  <si>
    <t>Atención obras de emergencia en la vía BARRANCABERMEJA-LA LIZAMA en el Departamento de Santander.</t>
  </si>
  <si>
    <t>ESPERA DOCUMENTACION CONTRATISTA</t>
  </si>
  <si>
    <t>Interventoría para la atención obras de emergencia en la vía BARRANCABERMEJA-LA LIZAMA en el Departamento de Santander.</t>
  </si>
  <si>
    <t xml:space="preserve">ATENCIÓN DE LAS OBRAS DE EMERGENCIA EN LA VIA LA PALMERA – PRESIDENTE RUTA 5504, EN EL DEPARTAMENTO DE SANTANDER.  </t>
  </si>
  <si>
    <t>CONSORCIO SAN JOSÉ DE MIRANDA NIT 900.292.477-6    (CONSTRUCTORA COLPATRIA S.A. NIT 860.058.070-6 LATINOAMERICANA DE CONSTRUCCION LATINCO S.A. 800.233.881-4 Y HB ESTRUCTURAS METALICAS S.A. 860.006.282-8)</t>
  </si>
  <si>
    <t xml:space="preserve">INTERVENTORÍA PARA LA ATENCIÓN DE OBRAS DE EMERGENCIA EN LA VIA PALMERA – PRESIDENTE RUTA 5504, EN EL DEPARTAMENTO DE SANTANDER. </t>
  </si>
  <si>
    <t xml:space="preserve">CONSORCIO CHICAMOCHA – NIT: 900.306.243-2 (Integrado por:        CIC CONSULTORES DE INGENIERIA Y CIMENTACIONES S.A., NIT 800.097.495-0; CGR LTDA NIT 830.076.603-9; VQ INGENIERIA LTDA NIT 830.058.737-0; CODRIPO INGENIERIA Y ARQUITECTURA LTDA NIT 800.172.033-2)  </t>
  </si>
  <si>
    <t>ATENCIÓN OBRAS DE EMERGENCIA EN LA CARRETERA BUCARAMANGA - PAMPLONA, RUTA 6603 EN LOS DEPARTAMENTOS DE SANTANDER Y  NORTE DE SANTANDER</t>
  </si>
  <si>
    <t>CONSORCIO VIAS NACIONALES  NIT: 900.293.101-7 (MARIO ALBERTO HUERTAS COTES  NIT: 19146113-0 Y MEYAN S.A. NIT: 800143586-1).</t>
  </si>
  <si>
    <t xml:space="preserve">INTERVENTORÍA ATENCIÓN OBRAS DE EMERGENCIA EN LA CARRETERA BUCARAMANGA-PAMPLONA, RUTA 6603 EN LOS  DEPARTAMENTOS DE SANTANDER Y  NORTE DE SANTANDER.  </t>
  </si>
  <si>
    <t>ATENCIÓN OBRAS DE EMERGENCIA  EN LA CARRETERA LORICA – COVEÑAS (LORICA – SAN ONOFRE) RUTA 9004 EN EL DEPARTAMENTO DE CORDOBA.</t>
  </si>
  <si>
    <t xml:space="preserve">MARIO ALBERTO HUERTAS COTES C.C. 19.146.113 
</t>
  </si>
  <si>
    <t>INTERVENTORÍA PARA LA ATENCIÓN OBRAS DE EMERGENCIA  EN LA CARRETERA LORICA – COVEÑAS (LORICA – SAN ONOFRE) RUTA 9004 EN EL DEPARTAMENTO DE CORDOBA.</t>
  </si>
  <si>
    <t xml:space="preserve">CONSULTORIA COLOMBIANA S.A. NIT: 860.031.361-7 </t>
  </si>
  <si>
    <t>ATENCIÓN OBRAS DE EMERGENCIA  EN LA CARRETERA LORICA – CHINU RUTA 7801 ENTRE EL PR 0+0000 Y EL PR 51+0000 EN EL DEPARTAMENTO DE CORDOBA.</t>
  </si>
  <si>
    <t>INTERVENTORÍA PARA LA ATENCIÓN OBRAS DE EMERGENCIA  EN LA CARRETERA LORICA – CHINU RUTA 7801 ENTRE EL PR 0+0000 Y EL PR 51+0000 EN EL DEPARTAMENTO DE CORDOBA.</t>
  </si>
  <si>
    <t>Atención de las obras de emergencia de la vía SINCELEJO -TOLUVIEJO en el Departamento de sucre.</t>
  </si>
  <si>
    <t>FALTA INFORME TECNICO DE LA TERRITORIAL</t>
  </si>
  <si>
    <t>Interventoría para la atención de las obras de emergencia de la vía SINCELEJO -TOLUVIEJO en el Departamento de Sucre.</t>
  </si>
  <si>
    <t>ATENCION DE LAS OBRAS DE EMERGENCIA EN LA CARRETERA GUAYEPO MAJAGUAL ACHI CODIGO 7404 EN EL DEPARTAMENTO DE SUCRE.</t>
  </si>
  <si>
    <t>EQUIPO UNIVERSAL S.A NIT: 890.190.279-7.</t>
  </si>
  <si>
    <t>PARA FIRMA</t>
  </si>
  <si>
    <t>INTERVENTORIA PARA LAS OBRAS DE EMERGENCIA EN LA CARRETERA GUAYEPO-MAJAGUAL ACHI CODIGO 7404, EN EL DEPARTAMENTO DE SUCRE.</t>
  </si>
  <si>
    <t>CONSORCIO ING (INTEGRADO POR INGENIERIA Y GESTION VIAL, GEVIAL S.A.S NIT: 830.504.592-3 Y 50 % DE PARTICIPACION. ING INGENIERIA S.A. NIT: 890.405.995-1 Y 50 % DE PARTICIPACION.</t>
  </si>
  <si>
    <t>FIRMADO</t>
  </si>
  <si>
    <t>VALLE DEL CAUCA</t>
  </si>
  <si>
    <t>Atención de las obras de emergencia de la vía BUENAVENTURA-BUGA en el Departamento del Valle del Cauca.</t>
  </si>
  <si>
    <t>Interventoría para la atención de las obras de emergencia de la vía BUENAVENTURA-BUGA en el Departamento del Valle del Cauca.</t>
  </si>
  <si>
    <t>CONTRATISTA</t>
  </si>
  <si>
    <t xml:space="preserve">ANTIOQUIA, BOLIVAR, CORDOBA,SUCRE </t>
  </si>
  <si>
    <t xml:space="preserve">OBRAS DE PORTECCION EN LA MOJANA, EN EL SECTOR DEL RIO CAUCA, EN LOS DEPRTAMENTOS DEL ANTIOQUIA, BOLIVAR Y SUCRE. </t>
  </si>
  <si>
    <t>RAHS INGENIERIA</t>
  </si>
  <si>
    <t>DEFINIR ALCANCE CONTRATO</t>
  </si>
  <si>
    <t xml:space="preserve">Interventoria a las OBRAS DE PORTECCION EN LA MOJANA, EN EL SECTOR DEL RIO CAUCA, EN LOS DEPRTAMENTOS DEL ANTIOQUIA, BOLIVAR Y SUCRE. </t>
  </si>
  <si>
    <t>ECOVIAS S.A</t>
  </si>
  <si>
    <t>BOYACA</t>
  </si>
  <si>
    <t>Atención de las obras de emergencia de la vía Belen- Sacama en el Departamento de Boyacá.</t>
  </si>
  <si>
    <t>ELABORACION MINUTA</t>
  </si>
  <si>
    <t>Interventoria para la atencion de  las obras de emergencia de la vía Belen- Sacama en el Departamento de Boyacá.</t>
  </si>
  <si>
    <t>Atención de las obras de emergencia de la via Tres Puertas- La Estrella en el Departamento de Caldas.</t>
  </si>
  <si>
    <t>DEFINIR CONTRATISTA</t>
  </si>
  <si>
    <t>Interventoría a la atención de las obras de emergencia de la via Tres Puertas- La Estrella en el Departamento de Caldas.</t>
  </si>
  <si>
    <t xml:space="preserve">ATENCIÓN OBRAS DE EMERGENCIA EN LA CARRETERA LA LUPA – BOLIVAR – SANTIAGO RUTA 1203 ENTRE EL PR0+0000 Y EL PR116+0000 EN EL DEPARTAMENTO DE CAUCA.  </t>
  </si>
  <si>
    <t>CONSORCIO CORREDORES DE COMPETITIVIDAD 2010 NIT 900.294.194-6 integrado por: INGENIERÍA DE VÍAS S.A. NIT. 800.186.228-2; PROCOPAL S.A. NIT. 890.906.388-0; MEYAN S.A. NIT. 800.143.586-1.</t>
  </si>
  <si>
    <t xml:space="preserve">INTERVENTORÍA PARA LA ATENCIÓN OBRAS DE EMERGENCIA EN LA CARRETERA LA LUPA – BOLIVAR – SANTIAGO RUTA 1203 ENTRE EL PR0+0000 Y EL PR116+0000 EN EL DEPARTAMENTO DE CAUCA. </t>
  </si>
  <si>
    <t xml:space="preserve">CONSORCIO RYU ID NIT.900.306.011-0 Integrado por: RESTREPO Y URIBE S.A.S. NIT.860.009.250-6 E INTERDISEÑOS S.A. NIT. 860.027.091-8. </t>
  </si>
  <si>
    <t xml:space="preserve">Atencion de las obras de emergencia en la via Popayan-El Rosario en el Departamento del Cauca. </t>
  </si>
  <si>
    <t xml:space="preserve">Interventoria a la atencion de las obras de emergencia en la via Popayan -El Rosario en el Departamento del Cauca. </t>
  </si>
  <si>
    <t xml:space="preserve">ATENCIÓN OBRAS DE EMERGENCIA EN LA CARRETERA LA ROSAS – LA VEGA – SAN SEBASTIAN – SANTA ROSA RUTA 25CC15 EN EL DEPARTAMENTO DE CAUCA.  </t>
  </si>
  <si>
    <t>INTERVENTORÍA PARA LA ATENCIÓN OBRAS DE EMERGENCIA EN LA CARRETERA LA ROSAS – LA VEGA – SAN SEBASTIAN – SANTA ROSA RUTA 25CC15 EN EL DEPARTAMENTO DE CAUCA.</t>
  </si>
  <si>
    <t>ATENCIÓN OBRAS DE EMERGENCIA EN LA CARRETERA MOJARRAS – POPAYAN, RUTA 2503 EN EL DEPARTAMENTO DE CAUCA.</t>
  </si>
  <si>
    <t>INGENIERIA DE VIAS S.A.              NIT 800.186.228-2</t>
  </si>
  <si>
    <t>INTERVENTORÍA PARA LA ATENCIÓN OBRAS DE EMERGENCIA EN LA CARRETERA MOJARRAS – POPAYAN, RUTA 2503 EN EL DEPARTAMENTO DE CAUCA.</t>
  </si>
  <si>
    <t xml:space="preserve">VICTOR ARBOLEDA CORDOBA  NIT. 10.529.478-5. </t>
  </si>
  <si>
    <t xml:space="preserve">Atencion de las obras de emergencia en la via Lorica- Chinu en el Departamento de Cordoba. </t>
  </si>
  <si>
    <t xml:space="preserve">Interventoria a la atencion de las obras de emergencia en la via Lorica- Chinu en el Departamento de Cordoba. </t>
  </si>
  <si>
    <t>Atencion de las obras de emergencia en la via La Paz-San Juan del Cesar-Buenavista-Tomarrazon en el Departamento de la Guajira.</t>
  </si>
  <si>
    <t>Interventoria a la atencion de las obras de emergencia en la via La Paz-San Juan del Cesar-Buenavista-Tomarrazon en el Departamento de la Guajira.</t>
  </si>
  <si>
    <t>Atencion de las obras de emergencia en la via Cebadal-Sandona-Pasto en el Departamento de Nariño.</t>
  </si>
  <si>
    <t>Interventoria a la atencion de las obras de emergencia en la via Cebadal-Sandona-Pasto en el Departamento de Nariño.</t>
  </si>
  <si>
    <t>ATENCION OBRAS DE EMERGENCIA EN LA CARRETERA CUCUTA DOS RIOS SAN FAUSTINO LA CHINA  RUTA 55NS09 ENTRE EL PR0+0000 Y EL PR29+0706 EN EL DEPARTAMENTO DE NORTE DE SANTANDER.</t>
  </si>
  <si>
    <t>COSAN Y CIA LTDA NIT: 890504445-7.</t>
  </si>
  <si>
    <t>ATENCIÓN DE LAS OBRAS DE EMERGENCIA EN LA VÍA BUCARAMANGA – SAN ALBERTO QUE CORRESPONDE A LA RUTA 45A08, UBICADA EN EL PR18+000 al PR 29+000 y PR46+0300 al PR93+0654 EN EL DEPARTAMENTO DE SANTANDER.</t>
  </si>
  <si>
    <t>INTERVENTORIA PARA LA ATENCIÓN DE LAS OBRAS DE EMERGENCIA EN LA VÍA BUCARAMANGA – SAN ALBERTO QUE CORRESPONDE A LA RUTA 45A08, UBICADA EN EL PR18+000 al PR 29+000 y PR46+0000 al PR93+0654 EN EL DEPARTAMENTO DE SANTANDER.</t>
  </si>
  <si>
    <t>ATENCIÒN OBRAS DE EMERGENCIA EN LA VÍA BUCARAMANGA – SAN ALBERTO QUE CORRESPONDE A LA RUTA 45A08, UBICADA EN EL PR 29+0000 AL PR 46+0300 EN EL DEPARTAMENTO DE SANTANDER.</t>
  </si>
  <si>
    <t>INTERVENTORÍA PARA ATENCIÒN OBRAS DE EMERGENCIA EN LA VÍA BUCARAMANGA – SAN ALBERTO QUE CORRESPONDE A LA RUTA 45A08, UBICADA EN EL PR 29+0000 AL PR 46+0000 EN EL DEPARTAMENTO DE SANTANDER.</t>
  </si>
  <si>
    <t>ATENCIÓN DE LAS OBRAS DE EMERGENCIA EN LA VÍA LOS CUROS – MALAGA RUTA 55ST02 DEL PR 11+0125 AL PR 12+0625, EN EL DEPARTAMENTO DE SANTANDER.</t>
  </si>
  <si>
    <t>CONSORCIO INFRAESTRUCTURA VIAL 2.009 – NIT: 900.303.024-2. (CARLOS URIAS RUEDA ALVAREZ NIT. 79.254.943-8, JULIO CESAR CASCAVITA PEÑA NIT. 79.201.245-8; MIGUEL ANGEL MARTINEZ AMORTEGUI NIT.80.262.554-3, BP. CONSTRUCTORES S.A. NIT. 890.204.496-5; y CONSTRUCCIONES BARSA LTDA NIT. 830.104.160-9)</t>
  </si>
  <si>
    <t>ATENCIÒN DE LAS OBRAS DE EMERGENCIA EN LA VÍA BARBOSA – LANDÁZURI – PUERTO ARAUJO,  UBICADA EN LAS RUTAS (6207 Y 6208) EN EL DEPARTAMENTO DE SANTANDER.</t>
  </si>
  <si>
    <t>INTERVENTORÍA PARA LA ATENCION DE LAS OBRAS DE  EMERGENCIA EN LA VÌA BARBOSA- LANDÀZURI- PUERTO ARAUJO, UBICADA EN LAS RUTAS (6207 Y 6208) EN EL DEPARTAMENTO DE SANTANDER.</t>
  </si>
  <si>
    <r>
      <t>ATENCIÒN DE LAS OBRAS DE EMERGENCIA EN LA CARRETERA MOJARRAS – POPAYAN RUTA 2503</t>
    </r>
    <r>
      <rPr>
        <sz val="11"/>
        <color theme="1"/>
        <rFont val="Calibri"/>
        <family val="2"/>
        <scheme val="minor"/>
      </rPr>
      <t xml:space="preserve"> </t>
    </r>
    <r>
      <rPr>
        <sz val="11"/>
        <color indexed="8"/>
        <rFont val="Calibri"/>
        <family val="2"/>
      </rPr>
      <t>EN EL DEPARTAMENTO CAUCA.</t>
    </r>
  </si>
  <si>
    <r>
      <t>ATENCIÒN DE LAS OBRAS DE EMERGENCIA EN LA CARRETERA CAUYA – LA PINTADA RUTA 2508</t>
    </r>
    <r>
      <rPr>
        <sz val="11"/>
        <color theme="1"/>
        <rFont val="Calibri"/>
        <family val="2"/>
        <scheme val="minor"/>
      </rPr>
      <t xml:space="preserve"> </t>
    </r>
    <r>
      <rPr>
        <sz val="11"/>
        <color indexed="8"/>
        <rFont val="Calibri"/>
        <family val="2"/>
      </rPr>
      <t>PERTENECIENTE A LA DIRECCION TERRITORIAL CALDAS.</t>
    </r>
  </si>
  <si>
    <r>
      <t>INTERVENTORÍA PARA LA ATENCIÒN OBRAS DE EMERGENCIA EN CARRETERA CAUYA – LA PINTADA RUTA 2508</t>
    </r>
    <r>
      <rPr>
        <sz val="11"/>
        <color theme="1"/>
        <rFont val="Calibri"/>
        <family val="2"/>
        <scheme val="minor"/>
      </rPr>
      <t xml:space="preserve"> </t>
    </r>
    <r>
      <rPr>
        <sz val="11"/>
        <color indexed="8"/>
        <rFont val="Calibri"/>
        <family val="2"/>
      </rPr>
      <t>PERTENECIENTE A LA DIRECCION TERRITORIAL CALDAS</t>
    </r>
  </si>
  <si>
    <r>
      <t>ATENCIÒN DE LAS OBRAS DE EMERGENCIA EN LA CARRETERA FRESNO HONDA 5007</t>
    </r>
    <r>
      <rPr>
        <sz val="11"/>
        <color theme="1"/>
        <rFont val="Calibri"/>
        <family val="2"/>
        <scheme val="minor"/>
      </rPr>
      <t xml:space="preserve"> </t>
    </r>
    <r>
      <rPr>
        <sz val="11"/>
        <color indexed="8"/>
        <rFont val="Calibri"/>
        <family val="2"/>
      </rPr>
      <t>EN EL DEPARTAMENTO DE TOLIMA.</t>
    </r>
  </si>
  <si>
    <r>
      <t>INTERVENTORÍA PARA LA ATENCIÒN OBRAS DE EMERGENCIA EN CARRETERA FRESNO - HONDA RUTA 5007</t>
    </r>
    <r>
      <rPr>
        <sz val="11"/>
        <color theme="1"/>
        <rFont val="Calibri"/>
        <family val="2"/>
        <scheme val="minor"/>
      </rPr>
      <t xml:space="preserve"> </t>
    </r>
    <r>
      <rPr>
        <sz val="11"/>
        <color indexed="8"/>
        <rFont val="Calibri"/>
        <family val="2"/>
      </rPr>
      <t>EN EL DEPARTAMENTO DE TOLIMA.</t>
    </r>
  </si>
  <si>
    <t>Total</t>
  </si>
  <si>
    <t>INSTITUTO NACIONAL DE VIAS</t>
  </si>
  <si>
    <t>AFECTACIONES RED NACIONAL DE CARRETERAS</t>
  </si>
  <si>
    <t>INFRAESTRUCTURA LINEAL EVALUADA</t>
  </si>
  <si>
    <t>Departamento</t>
  </si>
  <si>
    <t>Longitud en Km</t>
  </si>
  <si>
    <t>Señalar con X</t>
  </si>
  <si>
    <t>Inversión</t>
  </si>
  <si>
    <t>Estado</t>
  </si>
  <si>
    <t>Afectación</t>
  </si>
  <si>
    <t>En servicio</t>
  </si>
  <si>
    <t>Uso restringido</t>
  </si>
  <si>
    <t>Fuera de servicio</t>
  </si>
  <si>
    <t>Destruido</t>
  </si>
  <si>
    <t>Perdida de la banca</t>
  </si>
  <si>
    <t xml:space="preserve">Derrumbe </t>
  </si>
  <si>
    <t xml:space="preserve">Inundación </t>
  </si>
  <si>
    <t>Caída de puente</t>
  </si>
  <si>
    <t>Debilitamiento de  puente</t>
  </si>
  <si>
    <t>Afectación de túnel</t>
  </si>
  <si>
    <t>Ejecutado Red Nacional</t>
  </si>
  <si>
    <t>EN EJECUCION</t>
  </si>
  <si>
    <t>EJECUTADO</t>
  </si>
  <si>
    <t>Observaciones</t>
  </si>
  <si>
    <t>Ejemplo</t>
  </si>
  <si>
    <t>Carretera Nacional</t>
  </si>
  <si>
    <t>6202. EL TIGRE - MEDELLÍN. El Tigre - Dabeiba. PR 38 -PR 58, PR 79-PR 81 Y PR 104-PR 108</t>
  </si>
  <si>
    <t>Antioquia</t>
  </si>
  <si>
    <t>x</t>
  </si>
  <si>
    <t>Obra definitiva</t>
  </si>
  <si>
    <t xml:space="preserve">Afectaciones deTerraplen de banca, por crecientes de ríos, afectacion de obras de protección de banca y asentamientos de la misma  </t>
  </si>
  <si>
    <t>Barbosa-Cisneros PR 18+000</t>
  </si>
  <si>
    <t>X</t>
  </si>
  <si>
    <t>Barbosa-Cisneros-Puerto Berrio</t>
  </si>
  <si>
    <t>Cisneros-Puerto Berrio PR 31+600</t>
  </si>
  <si>
    <t>Bolombolo  – Santafé  de Antioquia  PR´S 07+000-23+800,33+300,47+200,52+300</t>
  </si>
  <si>
    <t>Chigorodó – Dabeiba, Ruta 62 - PR´S 70+300-106+000</t>
  </si>
  <si>
    <t>Dabeiba - Santafe de Antioquia Ruta 62 - PR´S 42+300, 47+300, 65+500, 66+340, 67+500, 68+900, 79+500, 95+500, 104+100, 108+000</t>
  </si>
  <si>
    <t>La Pintada – Bolombolo Código 25B01</t>
  </si>
  <si>
    <t>LA MANSA - BOLIVAR Ruta 6003</t>
  </si>
  <si>
    <t>LA MANSA-PRIMAVERA, SECTOR BOLIVAR-PRIMAVERA. TRAMO 6003. MODULO 1</t>
  </si>
  <si>
    <t>T2509 - LA PINTADA - MEDELLIN</t>
  </si>
  <si>
    <t>TOTAL ANTIOQUIA</t>
  </si>
  <si>
    <t>CALAMAR - PALMAR DE VARELA PR 15+001</t>
  </si>
  <si>
    <t>ATLÁNTICO</t>
  </si>
  <si>
    <t>TOTAL ATLÁNTICO</t>
  </si>
  <si>
    <t xml:space="preserve">Variante Gambote-Mamonal 20+200, 24+600, </t>
  </si>
  <si>
    <t>Variante-C/gena 2+550, 2+800, 3+000</t>
  </si>
  <si>
    <t>CAUYA - LA PINTADA PR 11200</t>
  </si>
  <si>
    <t>Manizales - Fresno  8+100</t>
  </si>
  <si>
    <t>8+300</t>
  </si>
  <si>
    <t>8+950</t>
  </si>
  <si>
    <t>9+400</t>
  </si>
  <si>
    <t>10+050</t>
  </si>
  <si>
    <t>10+150</t>
  </si>
  <si>
    <t>10+300</t>
  </si>
  <si>
    <t>10+500</t>
  </si>
  <si>
    <t>11+150</t>
  </si>
  <si>
    <t>11+600</t>
  </si>
  <si>
    <t>11+700</t>
  </si>
  <si>
    <t>11+750</t>
  </si>
  <si>
    <t>11+900</t>
  </si>
  <si>
    <t>12+100</t>
  </si>
  <si>
    <t>12+300</t>
  </si>
  <si>
    <t>12+600</t>
  </si>
  <si>
    <t>12+700</t>
  </si>
  <si>
    <t>12+800</t>
  </si>
  <si>
    <t>12+900</t>
  </si>
  <si>
    <t>13+300</t>
  </si>
  <si>
    <t>13+800</t>
  </si>
  <si>
    <t>14+400</t>
  </si>
  <si>
    <t>14+700</t>
  </si>
  <si>
    <t>14+900</t>
  </si>
  <si>
    <t>15+100</t>
  </si>
  <si>
    <t>15+100-15+300</t>
  </si>
  <si>
    <t>15+550</t>
  </si>
  <si>
    <t>16+100</t>
  </si>
  <si>
    <t>16+600</t>
  </si>
  <si>
    <t>18+600</t>
  </si>
  <si>
    <t>24+600</t>
  </si>
  <si>
    <t>37+100</t>
  </si>
  <si>
    <t>40+500</t>
  </si>
  <si>
    <t>41+100</t>
  </si>
  <si>
    <t>52+010</t>
  </si>
  <si>
    <t>61+020</t>
  </si>
  <si>
    <t>61+800</t>
  </si>
  <si>
    <t>32+500, 33+100, 34+500, 35+900, 38+500</t>
  </si>
  <si>
    <t>TOTAL CALDAS</t>
  </si>
  <si>
    <t>La Plata - Guadualejo Ruta3701</t>
  </si>
  <si>
    <t xml:space="preserve">Gabriel López - Inzá </t>
  </si>
  <si>
    <t>Atención Sector Crítico Patico</t>
  </si>
  <si>
    <t>CHOCÓ</t>
  </si>
  <si>
    <t>25+300</t>
  </si>
  <si>
    <t>31+635</t>
  </si>
  <si>
    <t>31+683</t>
  </si>
  <si>
    <t>32+040</t>
  </si>
  <si>
    <t>33+200</t>
  </si>
  <si>
    <t>35+120</t>
  </si>
  <si>
    <t>37+150</t>
  </si>
  <si>
    <t>37+440</t>
  </si>
  <si>
    <t>38+145</t>
  </si>
  <si>
    <t>38+160</t>
  </si>
  <si>
    <t>38+200</t>
  </si>
  <si>
    <t>38+560</t>
  </si>
  <si>
    <t>MEDELLÍN - QUIBDÓ PR 0+720</t>
  </si>
  <si>
    <t>104+000</t>
  </si>
  <si>
    <t>111+000</t>
  </si>
  <si>
    <t>2+730</t>
  </si>
  <si>
    <t>2+850</t>
  </si>
  <si>
    <t>3+290</t>
  </si>
  <si>
    <t>3+300</t>
  </si>
  <si>
    <t>4+000</t>
  </si>
  <si>
    <t>4+080</t>
  </si>
  <si>
    <t>4+840</t>
  </si>
  <si>
    <t xml:space="preserve">47+350 </t>
  </si>
  <si>
    <t xml:space="preserve">5+100 </t>
  </si>
  <si>
    <t>5+841</t>
  </si>
  <si>
    <t>5+947</t>
  </si>
  <si>
    <t xml:space="preserve">64+850 </t>
  </si>
  <si>
    <t>69+100</t>
  </si>
  <si>
    <t>7+440</t>
  </si>
  <si>
    <t>7+770</t>
  </si>
  <si>
    <t>75+100</t>
  </si>
  <si>
    <t>75+600</t>
  </si>
  <si>
    <t>8+650</t>
  </si>
  <si>
    <t xml:space="preserve">84+400         </t>
  </si>
  <si>
    <t xml:space="preserve">89+700 </t>
  </si>
  <si>
    <t>9+000</t>
  </si>
  <si>
    <t>9+450</t>
  </si>
  <si>
    <t>9+500</t>
  </si>
  <si>
    <t>93+300</t>
  </si>
  <si>
    <t>96+300</t>
  </si>
  <si>
    <t>107+000</t>
  </si>
  <si>
    <t>117+000</t>
  </si>
  <si>
    <t>15+800</t>
  </si>
  <si>
    <t>20+100</t>
  </si>
  <si>
    <t>24+350</t>
  </si>
  <si>
    <t>24+380</t>
  </si>
  <si>
    <t>26+000</t>
  </si>
  <si>
    <t>27+050</t>
  </si>
  <si>
    <t>27+150</t>
  </si>
  <si>
    <t>28+610</t>
  </si>
  <si>
    <t>29+200</t>
  </si>
  <si>
    <t>3+262,7</t>
  </si>
  <si>
    <t>3+742</t>
  </si>
  <si>
    <t>30+250</t>
  </si>
  <si>
    <t>30+400</t>
  </si>
  <si>
    <t>33+100</t>
  </si>
  <si>
    <t>33+500</t>
  </si>
  <si>
    <t>33+900</t>
  </si>
  <si>
    <t>34+400</t>
  </si>
  <si>
    <t>4+455</t>
  </si>
  <si>
    <t>9+040</t>
  </si>
  <si>
    <t>9+070</t>
  </si>
  <si>
    <t>9+090</t>
  </si>
  <si>
    <t>9+100</t>
  </si>
  <si>
    <t>9+161</t>
  </si>
  <si>
    <t>9+200</t>
  </si>
  <si>
    <t>9+503</t>
  </si>
  <si>
    <t>9+540</t>
  </si>
  <si>
    <t>9+552</t>
  </si>
  <si>
    <t>9+690</t>
  </si>
  <si>
    <t>9+820</t>
  </si>
  <si>
    <t>93+000</t>
  </si>
  <si>
    <t>98+000</t>
  </si>
  <si>
    <t>99+000</t>
  </si>
  <si>
    <t xml:space="preserve"> SANTACECILIA - PUEBLO RICO PR 0+ 140</t>
  </si>
  <si>
    <t>0+150</t>
  </si>
  <si>
    <t>0+180</t>
  </si>
  <si>
    <t>1+160</t>
  </si>
  <si>
    <t>1+206</t>
  </si>
  <si>
    <t>1+230</t>
  </si>
  <si>
    <t>1+393</t>
  </si>
  <si>
    <t>1+394</t>
  </si>
  <si>
    <t>1+395</t>
  </si>
  <si>
    <t>1+510</t>
  </si>
  <si>
    <t>1+860</t>
  </si>
  <si>
    <t>TOTAL CHOCÓ</t>
  </si>
  <si>
    <t>El Viajano - San Marcos 8+000</t>
  </si>
  <si>
    <t>8+450</t>
  </si>
  <si>
    <t>Lorica - Chinú Ruta 7801 1+260</t>
  </si>
  <si>
    <t>1+800</t>
  </si>
  <si>
    <t>28+400</t>
  </si>
  <si>
    <t>8+900</t>
  </si>
  <si>
    <t>Lorica - Coveñas Ruta 9004 13+520</t>
  </si>
  <si>
    <t>5+520</t>
  </si>
  <si>
    <t>7+920</t>
  </si>
  <si>
    <t>9+850</t>
  </si>
  <si>
    <t>Montería - Pto Rey - Arboletes Ruta 7401</t>
  </si>
  <si>
    <t>TOTAL CORDOBA</t>
  </si>
  <si>
    <t>BOGOTA-CHOACHI- PTE REAL. RUTA 4006A</t>
  </si>
  <si>
    <t>CAPARRAPI - LA AGUADA, RUTA 50CN01</t>
  </si>
  <si>
    <t>HONDA - VILLETA, RUTA 5008</t>
  </si>
  <si>
    <t>PATIOS -. GUASCA RUTA 5009</t>
  </si>
  <si>
    <t>YACOPI - LA PALMA, RUTA 5604</t>
  </si>
  <si>
    <t xml:space="preserve"> CARRETERAS PUENTE REAL - PR40+0500, RUTA 40CNB, PASO POR CHIPAQUE, RUTA 40CNA Y EL PORTAL - EL ANTOJO, RUTA 40CN01, DEPARTAMENTO DE CUNDINAMARCA </t>
  </si>
  <si>
    <t>TOTAL CUNDINAMARCA</t>
  </si>
  <si>
    <t>CUMARAL- BARRANCA DE UPIA CODIGO 6510, BARRACA DE UPIA - YOPAL CODIGO 6511 Y 6512 Y  YOPAL-PAZ DE ARIPORO- HATO COROZAL CODIGO 6513  Y  6514.</t>
  </si>
  <si>
    <t>CASANARE</t>
  </si>
  <si>
    <t>TOTAL CASANARE</t>
  </si>
  <si>
    <t>LA PAZ SAN JUAN DEL CESAR BUENAVISTA TRAMO PUENTE PEREIRA SAN JUAN DEL CESAR  RUTA 4902 - BUENAVISTA MAICAO TRAMO BUENAVISTA PARADERO RUTA 8801</t>
  </si>
  <si>
    <t>160-2010 MONTO AGOTABLE</t>
  </si>
  <si>
    <t>226-2010 TERRITORIAL TOLIMA</t>
  </si>
  <si>
    <t>1769-2008 SRN</t>
  </si>
  <si>
    <t>PLATO - PUEBLO NUEVO</t>
  </si>
  <si>
    <t>SANTA MARTA - RIO PALOMINO, DEPARTAMENTO DE  MADGDALENA. PUENTE LA MOJADA</t>
  </si>
  <si>
    <t>RIO ARIGUANIO Y DE CIENAGA, DEPARTAMENTO DE  MADGDALENA. PUENTE OASIS 1</t>
  </si>
  <si>
    <t>RIO ARIGUANIO Y DE CIENAGA, DEPARTAMENTO DE  MADGDALENA. PUENTE LINARES</t>
  </si>
  <si>
    <t>Rionegro - San Alberto ( 45 A 08)</t>
  </si>
  <si>
    <t>Agua Clara - Ocaña ( 7007)</t>
  </si>
  <si>
    <t>PR 30+750 PR 36+660</t>
  </si>
  <si>
    <t>Cucuta - Puerto Santander (5507)</t>
  </si>
  <si>
    <t>PR 67+200</t>
  </si>
  <si>
    <t>PR 76+370</t>
  </si>
  <si>
    <t>Ocaña - Alto el Pozo - Sardinata (7008)</t>
  </si>
  <si>
    <t>PR37, PR56, PR58, PR66+100</t>
  </si>
  <si>
    <t>PR 68+000</t>
  </si>
  <si>
    <t>PR 84+200</t>
  </si>
  <si>
    <t>PR 84+800</t>
  </si>
  <si>
    <t>PR 90+600</t>
  </si>
  <si>
    <t>PR 93+900</t>
  </si>
  <si>
    <t>PR 114+200</t>
  </si>
  <si>
    <t>Ocaña - Convencion ( 70NS01)</t>
  </si>
  <si>
    <t>PR 18+900 - 23+300</t>
  </si>
  <si>
    <t>PR 30+200</t>
  </si>
  <si>
    <t>PR 32+800</t>
  </si>
  <si>
    <t>Sardinata - Cucuta (7009)</t>
  </si>
  <si>
    <t>PR 4+000 al PR 4+500</t>
  </si>
  <si>
    <t>PR  35+300</t>
  </si>
  <si>
    <t>PR 17+000</t>
  </si>
  <si>
    <t>Aguaclara - Ocaña</t>
  </si>
  <si>
    <t>Anillo Vial Oriental de Cúcuta</t>
  </si>
  <si>
    <t>Cúcuta - San Faustino - La China</t>
  </si>
  <si>
    <t>Brisas del Quindio</t>
  </si>
  <si>
    <t>Maporal</t>
  </si>
  <si>
    <t>Incolmine</t>
  </si>
  <si>
    <t>La Comadre</t>
  </si>
  <si>
    <t>PR78+950, PR90+597, PR93, PR104, PR110+950, PR118+430, PR92+150</t>
  </si>
  <si>
    <t xml:space="preserve">PR2+314, PR2+511, PR43+100, PR64+645, PR74. </t>
  </si>
  <si>
    <t>TOTAL NORTE DE SANTANDER</t>
  </si>
  <si>
    <t>70NSO1 Convención Ocaña</t>
  </si>
  <si>
    <t>OCAÑA</t>
  </si>
  <si>
    <t>7007 Agua Clara - Ocaña</t>
  </si>
  <si>
    <t>7008 Ocaña - Alto el Pozo - Sardinata</t>
  </si>
  <si>
    <t>TOTAL OCAÑA</t>
  </si>
  <si>
    <t>CERRITOS - CAUYA</t>
  </si>
  <si>
    <t>CERRITOS - CAUYA PR  41+300</t>
  </si>
  <si>
    <t>CERRITOS - CAUYA PR  44 + 200</t>
  </si>
  <si>
    <t>CERRITOS - CAUYA PR 44+300</t>
  </si>
  <si>
    <t>CERRITOS - CAUYA PR 46+950</t>
  </si>
  <si>
    <t>CERRITOS - CAUYA PR 46+970</t>
  </si>
  <si>
    <t>TOTAL RISARALDA</t>
  </si>
  <si>
    <t>PR18 al PR29, PR67+200 PR76+370</t>
  </si>
  <si>
    <t>Deslizamiento de muro PR101+804</t>
  </si>
  <si>
    <t>Reducción de calzada por inestabilidad de banca PR43+590 al PR43+900 o k46+380 al k46+640</t>
  </si>
  <si>
    <t>Falla geológica, hundimiento de banca y movimientos en masa la altura del PR31+0160</t>
  </si>
  <si>
    <t>Falla en la calzada PR015+430
 Reducción de área hidráulica de puente en  PR4+830 por colmatación.
PR012+200 punto crítico</t>
  </si>
  <si>
    <t>PR012+575 al PR12+830 punto crítico, debido a la socavación realizada por el rio en muros existentes margen izquierda y recalce de muro existente en concreto ciclópeo margen derecha</t>
  </si>
  <si>
    <t>PR012+465 al PR012+485 punto crítico, por falla en el talud inferior</t>
  </si>
  <si>
    <t>Remoción de derrumbes</t>
  </si>
  <si>
    <t>Mantenimiento de la vía se ha realizado con adición de material de mejoramiento para cubrir parte de los hundimientos y huecos que se han presentado en la vía</t>
  </si>
  <si>
    <t>Punto crítico del k11+100 o PR008+060</t>
  </si>
  <si>
    <t>PR16+900 en este tramo de la vía el puente colapso por una avalancha que se presento en la quebrada negra, con la pérdida total de la calzada</t>
  </si>
  <si>
    <t>Sector (PR21+550 - PR20+850)</t>
  </si>
  <si>
    <t>Sectores (PR0+000 AL PR26+000)</t>
  </si>
  <si>
    <t>sectores (PR79+000 AL PR77+500)via San Gil - Barichara y (PR60+000 AL PR57+000)VIA Barichara - Guane</t>
  </si>
  <si>
    <t>47+400, 48+900, 52+250, 56+400, 43+400, 41+900, 3+300, 54+900, 52+0000, 3+0400, 2+0200,3+950, 3+0400, 2+0200, 3+950</t>
  </si>
  <si>
    <t>11+0030, 69+0285</t>
  </si>
  <si>
    <t>(MOGOTES SAN JOAQUIN ONZAGA) 47+0530-54+0000, 59+0000 - 63+0750,  (LA FORTUNA - LEBRIJA) 41+0000 - 47+0660</t>
  </si>
  <si>
    <t>(MALAGA - LOS CUROS) 28+0200, 22+0850-118+0100,104+0000-105+0000,10+0000-33+0000, (LANDAZURI - BARBOSA) 0+0500 - 8+0900</t>
  </si>
  <si>
    <t>TOTAL SANTANDER</t>
  </si>
  <si>
    <t>Mediacanoa - Ansermanuevo - PR15, PR44 Y PR112</t>
  </si>
  <si>
    <t>VALLE</t>
  </si>
  <si>
    <t>Cali - Loboguerrero -PR16</t>
  </si>
  <si>
    <t>PR24</t>
  </si>
  <si>
    <t>PR37</t>
  </si>
  <si>
    <t>PR24 AL PR52</t>
  </si>
  <si>
    <t>Cali - Loboguerrero - Ruta 1901</t>
  </si>
  <si>
    <t>Buenaventura - Buga (PR15 - PR29)</t>
  </si>
  <si>
    <t>Buenaventura - Buga (PR29-PR39)</t>
  </si>
  <si>
    <t>PR34+300</t>
  </si>
  <si>
    <t>PR35+600</t>
  </si>
  <si>
    <t>PR37+300</t>
  </si>
  <si>
    <t>Buenaventura - Buga (PR39 - PR49)</t>
  </si>
  <si>
    <t>Buenaventura - Buga (PR49 - PR63)</t>
  </si>
  <si>
    <t>PR50+900; 9R54+600; PR56+800; PR57+700</t>
  </si>
  <si>
    <t>PR56+900</t>
  </si>
  <si>
    <t>TOTAL VALLE</t>
  </si>
  <si>
    <t xml:space="preserve">TOTAL </t>
  </si>
  <si>
    <t>_-</t>
  </si>
  <si>
    <t>Tramo evaluado</t>
  </si>
  <si>
    <t>TOTAL BOLIVAR</t>
  </si>
  <si>
    <t>TOTAL CAUCA</t>
  </si>
  <si>
    <t>TOTAL GUAJIRA</t>
  </si>
  <si>
    <t>TOTAL TOLIMA</t>
  </si>
  <si>
    <t>TOTAL MAGDALENA</t>
  </si>
  <si>
    <t>Recursos de la Subdirección de la Red Nacional de Carreteras</t>
  </si>
  <si>
    <t>Instituto Nacional de Vías Recursos de Colombia Humanitaria</t>
  </si>
  <si>
    <t>TOTAL</t>
  </si>
  <si>
    <t>Contratos del Programa Corredores de Prosperida</t>
  </si>
  <si>
    <t>CORREDOR</t>
  </si>
  <si>
    <t>TRAMO</t>
  </si>
  <si>
    <t>Valor afectaciones atendidas</t>
  </si>
  <si>
    <t>Transversal del Libertador   </t>
  </si>
  <si>
    <t> La Plata - Valencia - Inza - Totoro - Popayán</t>
  </si>
  <si>
    <t>Troncal Norte de Nariño            </t>
  </si>
  <si>
    <t>Buesaco - El Empate - La Unión - Higuerones   </t>
  </si>
  <si>
    <t>Anillo del Macizo Colombiano      </t>
  </si>
  <si>
    <t xml:space="preserve"> Troncal - La Sierra - La Vega - Santiago – Bolívar    </t>
  </si>
  <si>
    <t>Transversal del Carare  </t>
  </si>
  <si>
    <t>Cimitarra - Landázuri - Vélez  </t>
  </si>
  <si>
    <t>Transversal de Boyacá          </t>
  </si>
  <si>
    <t>Puerto Boyacá-Dos y Medio - Otanche - Borbur- Pauna - Chiquinquirá</t>
  </si>
  <si>
    <t>Doble Calzada Bucaramanga – Cúcuta    </t>
  </si>
  <si>
    <t>Bucaramanga - Pamplona</t>
  </si>
  <si>
    <t>Transversal Cafetera                                 </t>
  </si>
  <si>
    <t>Honda - Manizales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</si>
</sst>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 #,##0_);[Red]\(&quot;$&quot;\ #,##0\)"/>
    <numFmt numFmtId="7" formatCode="&quot;$&quot;\ #,##0.00_);\(&quot;$&quot;\ #,##0.00\)"/>
    <numFmt numFmtId="41" formatCode="_(* #,##0_);_(* \(#,##0\);_(* &quot;-&quot;_);_(@_)"/>
    <numFmt numFmtId="44" formatCode="_(&quot;$&quot;\ * #,##0.00_);_(&quot;$&quot;\ * \(#,##0.00\);_(&quot;$&quot;\ * &quot;-&quot;??_);_(@_)"/>
    <numFmt numFmtId="43" formatCode="_(* #,##0.00_);_(* \(#,##0.00\);_(* &quot;-&quot;??_);_(@_)"/>
    <numFmt numFmtId="164" formatCode="&quot;$&quot;\ #,##0.00"/>
    <numFmt numFmtId="165" formatCode="_-* #,##0.00\ [$€]_-;\-* #,##0.00\ [$€]_-;_-* &quot;-&quot;??\ [$€]_-;_-@_-"/>
    <numFmt numFmtId="166" formatCode="&quot;$&quot;\ #,##0.0"/>
    <numFmt numFmtId="167" formatCode="#,##0.0"/>
    <numFmt numFmtId="168" formatCode="_([$$-240A]\ * #,##0_);_([$$-240A]\ * \(#,##0\);_([$$-240A]\ * &quot;-&quot;??_);_(@_)"/>
    <numFmt numFmtId="169" formatCode="_ [$$-240A]\ * #,##0_ ;_ [$$-240A]\ * \-#,##0_ ;_ [$$-240A]\ * &quot;-&quot;_ ;_ @_ "/>
    <numFmt numFmtId="170" formatCode="0\+000"/>
    <numFmt numFmtId="171" formatCode="0.0"/>
    <numFmt numFmtId="172" formatCode="&quot;K&quot;0&quot;+&quot;000"/>
    <numFmt numFmtId="173" formatCode="_-* #,##0\ &quot;Pts&quot;_-;\-* #,##0\ &quot;Pts&quot;_-;_-* &quot;-&quot;\ &quot;Pts&quot;_-;_-@_-"/>
    <numFmt numFmtId="174" formatCode="_-* #,##0.00\ &quot;Pts&quot;_-;\-* #,##0.00\ &quot;Pts&quot;_-;_-* &quot;-&quot;??\ &quot;Pts&quot;_-;_-@_-"/>
    <numFmt numFmtId="175" formatCode="\$#,##0\ ;\(\$#,##0\)"/>
    <numFmt numFmtId="176" formatCode="_ [$€-2]\ * #,##0.00_ ;_ [$€-2]\ * \-#,##0.00_ ;_ [$€-2]\ * &quot;-&quot;??_ "/>
    <numFmt numFmtId="177" formatCode="_-* #,##0.00\ _€_-;\-* #,##0.00\ _€_-;_-* &quot;-&quot;??\ _€_-;_-@_-"/>
    <numFmt numFmtId="178" formatCode="_ * #,##0.00_ ;_ * \-#,##0.00_ ;_ * &quot;-&quot;??_ ;_ @_ "/>
    <numFmt numFmtId="179" formatCode="#,##0.000"/>
    <numFmt numFmtId="180" formatCode="_(&quot;$&quot;* #,##0.00_);_(&quot;$&quot;* \(#,##0.00\);_(&quot;$&quot;* &quot;-&quot;??_);_(@_)"/>
  </numFmts>
  <fonts count="39" x14ac:knownFonts="1">
    <font>
      <sz val="11"/>
      <color theme="1"/>
      <name val="Calibri"/>
      <family val="2"/>
      <scheme val="minor"/>
    </font>
    <font>
      <sz val="11"/>
      <color indexed="8"/>
      <name val="Calibri"/>
      <family val="2"/>
    </font>
    <font>
      <b/>
      <sz val="11"/>
      <color indexed="8"/>
      <name val="Calibr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sz val="12"/>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color theme="1"/>
      <name val="Calibri"/>
      <family val="2"/>
      <scheme val="minor"/>
    </font>
    <font>
      <sz val="12"/>
      <color indexed="8"/>
      <name val="Calibri"/>
      <family val="2"/>
    </font>
    <font>
      <sz val="10"/>
      <color indexed="8"/>
      <name val="Arial"/>
      <family val="2"/>
    </font>
    <font>
      <sz val="10"/>
      <color indexed="24"/>
      <name val="Arial"/>
      <family val="2"/>
    </font>
    <font>
      <u/>
      <sz val="10"/>
      <color indexed="12"/>
      <name val="Arial"/>
      <family val="2"/>
    </font>
    <font>
      <u/>
      <sz val="10"/>
      <color indexed="12"/>
      <name val="Calibri"/>
      <family val="2"/>
    </font>
    <font>
      <b/>
      <sz val="11"/>
      <color indexed="8"/>
      <name val="Calibri"/>
      <family val="2"/>
      <scheme val="minor"/>
    </font>
    <font>
      <sz val="11"/>
      <color indexed="8"/>
      <name val="Calibri"/>
      <family val="2"/>
      <scheme val="minor"/>
    </font>
    <font>
      <b/>
      <sz val="11"/>
      <color indexed="9"/>
      <name val="Calibri"/>
      <family val="2"/>
      <scheme val="minor"/>
    </font>
    <font>
      <sz val="11"/>
      <name val="Calibri"/>
      <family val="2"/>
      <scheme val="minor"/>
    </font>
    <font>
      <b/>
      <sz val="11"/>
      <name val="Calibri"/>
      <family val="2"/>
      <scheme val="minor"/>
    </font>
    <font>
      <b/>
      <sz val="16"/>
      <color indexed="8"/>
      <name val="Calibri"/>
      <family val="2"/>
      <scheme val="minor"/>
    </font>
    <font>
      <b/>
      <sz val="14"/>
      <color theme="1"/>
      <name val="Calibri"/>
      <family val="2"/>
      <scheme val="minor"/>
    </font>
    <font>
      <b/>
      <sz val="16"/>
      <color indexed="8"/>
      <name val="Calibri"/>
      <family val="2"/>
    </font>
    <font>
      <b/>
      <sz val="11"/>
      <color theme="0"/>
      <name val="Calibri"/>
      <family val="2"/>
      <scheme val="minor"/>
    </font>
    <font>
      <sz val="11"/>
      <color theme="0"/>
      <name val="Calibri"/>
      <family val="2"/>
      <scheme val="minor"/>
    </font>
    <font>
      <b/>
      <sz val="18"/>
      <color theme="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
      <patternFill patternType="solid">
        <fgColor theme="4"/>
      </patternFill>
    </fill>
    <fill>
      <patternFill patternType="solid">
        <fgColor theme="4" tint="0.39997558519241921"/>
        <bgColor indexed="65"/>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90">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6" fillId="16" borderId="1" applyNumberFormat="0" applyAlignment="0" applyProtection="0"/>
    <xf numFmtId="0" fontId="7" fillId="17" borderId="2" applyNumberFormat="0" applyAlignment="0" applyProtection="0"/>
    <xf numFmtId="0" fontId="7" fillId="17" borderId="2" applyNumberFormat="0" applyAlignment="0" applyProtection="0"/>
    <xf numFmtId="0" fontId="8" fillId="0" borderId="3" applyNumberFormat="0" applyFill="0" applyAlignment="0" applyProtection="0"/>
    <xf numFmtId="0" fontId="8" fillId="0" borderId="3"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0" fillId="7" borderId="1" applyNumberFormat="0" applyAlignment="0" applyProtection="0"/>
    <xf numFmtId="165" fontId="11"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44" fontId="1" fillId="0" borderId="0" applyFont="0" applyFill="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1" fillId="0" borderId="0"/>
    <xf numFmtId="0" fontId="22" fillId="0" borderId="0"/>
    <xf numFmtId="0" fontId="22" fillId="0" borderId="0"/>
    <xf numFmtId="0" fontId="11" fillId="0" borderId="0"/>
    <xf numFmtId="0" fontId="11" fillId="0" borderId="0"/>
    <xf numFmtId="0" fontId="14" fillId="23" borderId="4" applyNumberFormat="0" applyFont="0" applyAlignment="0" applyProtection="0"/>
    <xf numFmtId="0" fontId="14" fillId="23" borderId="4" applyNumberFormat="0" applyFont="0" applyAlignment="0" applyProtection="0"/>
    <xf numFmtId="0" fontId="15" fillId="16" borderId="5" applyNumberFormat="0" applyAlignment="0" applyProtection="0"/>
    <xf numFmtId="0" fontId="15" fillId="16" borderId="5"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7" applyNumberFormat="0" applyFill="0" applyAlignment="0" applyProtection="0"/>
    <xf numFmtId="0" fontId="9" fillId="0" borderId="8" applyNumberFormat="0" applyFill="0" applyAlignment="0" applyProtection="0"/>
    <xf numFmtId="0" fontId="9" fillId="0" borderId="8"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3" fillId="0" borderId="0"/>
    <xf numFmtId="0" fontId="23" fillId="0" borderId="0"/>
    <xf numFmtId="44" fontId="23" fillId="0" borderId="0" applyFont="0" applyFill="0" applyBorder="0" applyAlignment="0" applyProtection="0"/>
    <xf numFmtId="0" fontId="11" fillId="0" borderId="0"/>
    <xf numFmtId="0" fontId="11" fillId="0" borderId="0" applyFont="0" applyFill="0" applyBorder="0" applyAlignment="0" applyProtection="0"/>
    <xf numFmtId="0" fontId="11" fillId="0" borderId="0"/>
    <xf numFmtId="0" fontId="11" fillId="0" borderId="0"/>
    <xf numFmtId="0" fontId="24" fillId="0" borderId="0">
      <alignment vertical="top"/>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2" fillId="3"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7" fillId="17" borderId="2" applyNumberFormat="0" applyAlignment="0" applyProtection="0"/>
    <xf numFmtId="3" fontId="25" fillId="0" borderId="0" applyFont="0" applyFill="0" applyBorder="0" applyAlignment="0" applyProtection="0"/>
    <xf numFmtId="173" fontId="11" fillId="0" borderId="0" applyFont="0" applyFill="0" applyBorder="0" applyAlignment="0" applyProtection="0"/>
    <xf numFmtId="174" fontId="11" fillId="0" borderId="0" applyFont="0" applyFill="0" applyBorder="0" applyAlignment="0" applyProtection="0"/>
    <xf numFmtId="175" fontId="25" fillId="0" borderId="0" applyFont="0" applyFill="0" applyBorder="0" applyAlignment="0" applyProtection="0"/>
    <xf numFmtId="0" fontId="25" fillId="0" borderId="0" applyFont="0" applyFill="0" applyBorder="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6" fontId="11" fillId="0" borderId="0" applyFont="0" applyFill="0" applyBorder="0" applyAlignment="0" applyProtection="0"/>
    <xf numFmtId="0" fontId="17" fillId="0" borderId="0" applyNumberFormat="0" applyFill="0" applyBorder="0" applyAlignment="0" applyProtection="0"/>
    <xf numFmtId="2" fontId="25" fillId="0" borderId="0" applyFont="0" applyFill="0" applyBorder="0" applyAlignment="0" applyProtection="0"/>
    <xf numFmtId="0" fontId="5" fillId="4" borderId="0" applyNumberFormat="0" applyBorder="0" applyAlignment="0" applyProtection="0"/>
    <xf numFmtId="0" fontId="18" fillId="0" borderId="6" applyNumberFormat="0" applyFill="0" applyAlignment="0" applyProtection="0"/>
    <xf numFmtId="0" fontId="19" fillId="0" borderId="7" applyNumberFormat="0" applyFill="0" applyAlignment="0" applyProtection="0"/>
    <xf numFmtId="0" fontId="9" fillId="0" borderId="8" applyNumberFormat="0" applyFill="0" applyAlignment="0" applyProtection="0"/>
    <xf numFmtId="0" fontId="9" fillId="0" borderId="0" applyNumberForma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2" fillId="3" borderId="0" applyNumberFormat="0" applyBorder="0" applyAlignment="0" applyProtection="0"/>
    <xf numFmtId="0" fontId="10" fillId="7" borderId="1" applyNumberFormat="0" applyAlignment="0" applyProtection="0"/>
    <xf numFmtId="0" fontId="8" fillId="0" borderId="3" applyNumberFormat="0" applyFill="0" applyAlignment="0" applyProtection="0"/>
    <xf numFmtId="7"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77" fontId="11" fillId="0" borderId="0" applyFont="0" applyFill="0" applyBorder="0" applyAlignment="0" applyProtection="0"/>
    <xf numFmtId="43" fontId="23"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177" fontId="11" fillId="0" borderId="0" applyFont="0" applyFill="0" applyBorder="0" applyAlignment="0" applyProtection="0"/>
    <xf numFmtId="179" fontId="11" fillId="0" borderId="0" applyFont="0" applyFill="0" applyBorder="0" applyAlignment="0" applyProtection="0"/>
    <xf numFmtId="6" fontId="11" fillId="0" borderId="0" applyFont="0" applyFill="0" applyBorder="0" applyAlignment="0" applyProtection="0"/>
    <xf numFmtId="6" fontId="11" fillId="0" borderId="0" applyFont="0" applyFill="0" applyBorder="0" applyAlignment="0" applyProtection="0"/>
    <xf numFmtId="179" fontId="11" fillId="0" borderId="0" applyFont="0" applyFill="0" applyBorder="0" applyAlignment="0" applyProtection="0"/>
    <xf numFmtId="179" fontId="11" fillId="0" borderId="0" applyFont="0" applyFill="0" applyBorder="0" applyAlignment="0" applyProtection="0"/>
    <xf numFmtId="179"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0" fontId="13" fillId="22"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 fillId="0" borderId="0"/>
    <xf numFmtId="0" fontId="11" fillId="0" borderId="0"/>
    <xf numFmtId="0" fontId="11" fillId="0" borderId="0"/>
    <xf numFmtId="0" fontId="11" fillId="23" borderId="4" applyNumberFormat="0" applyFont="0" applyAlignment="0" applyProtection="0"/>
    <xf numFmtId="0" fontId="11" fillId="23" borderId="4" applyNumberFormat="0" applyFont="0" applyAlignment="0" applyProtection="0"/>
    <xf numFmtId="0" fontId="11" fillId="23" borderId="4" applyNumberFormat="0" applyFont="0" applyAlignment="0" applyProtection="0"/>
    <xf numFmtId="0" fontId="11" fillId="23" borderId="4" applyNumberFormat="0" applyFont="0" applyAlignment="0" applyProtection="0"/>
    <xf numFmtId="0" fontId="11" fillId="23" borderId="4" applyNumberFormat="0" applyFont="0" applyAlignment="0" applyProtection="0"/>
    <xf numFmtId="0" fontId="11" fillId="23" borderId="4" applyNumberFormat="0" applyFont="0" applyAlignment="0" applyProtection="0"/>
    <xf numFmtId="0" fontId="11" fillId="23" borderId="4" applyNumberFormat="0" applyFont="0" applyAlignment="0" applyProtection="0"/>
    <xf numFmtId="0" fontId="11" fillId="23" borderId="4" applyNumberFormat="0" applyFont="0" applyAlignment="0" applyProtection="0"/>
    <xf numFmtId="0" fontId="11" fillId="23" borderId="4" applyNumberFormat="0" applyFont="0" applyAlignment="0" applyProtection="0"/>
    <xf numFmtId="0" fontId="11" fillId="23" borderId="4" applyNumberFormat="0" applyFont="0" applyAlignment="0" applyProtection="0"/>
    <xf numFmtId="0" fontId="11" fillId="23" borderId="4" applyNumberFormat="0" applyFont="0" applyAlignment="0" applyProtection="0"/>
    <xf numFmtId="0" fontId="11" fillId="23" borderId="4" applyNumberFormat="0" applyFont="0" applyAlignment="0" applyProtection="0"/>
    <xf numFmtId="0" fontId="23" fillId="23" borderId="4" applyNumberFormat="0" applyFont="0" applyAlignment="0" applyProtection="0"/>
    <xf numFmtId="0" fontId="15" fillId="16" borderId="5" applyNumberFormat="0" applyAlignment="0" applyProtection="0"/>
    <xf numFmtId="10" fontId="25" fillId="0" borderId="0" applyFont="0" applyFill="0" applyBorder="0" applyAlignment="0" applyProtection="0"/>
    <xf numFmtId="9" fontId="23"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20"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9" fillId="0" borderId="8" applyNumberFormat="0" applyFill="0" applyAlignment="0" applyProtection="0"/>
    <xf numFmtId="0" fontId="20" fillId="0" borderId="0" applyNumberFormat="0" applyFill="0" applyBorder="0" applyAlignment="0" applyProtection="0"/>
    <xf numFmtId="0" fontId="25" fillId="0" borderId="26" applyNumberFormat="0" applyFont="0" applyFill="0" applyAlignment="0" applyProtection="0"/>
    <xf numFmtId="0" fontId="25" fillId="0" borderId="26" applyNumberFormat="0" applyFont="0" applyFill="0" applyAlignment="0" applyProtection="0"/>
    <xf numFmtId="0" fontId="25" fillId="0" borderId="26" applyNumberFormat="0" applyFont="0" applyFill="0" applyAlignment="0" applyProtection="0"/>
    <xf numFmtId="0" fontId="2" fillId="0" borderId="9" applyNumberFormat="0" applyFill="0" applyAlignment="0" applyProtection="0"/>
    <xf numFmtId="0" fontId="2" fillId="0" borderId="9" applyNumberFormat="0" applyFill="0" applyAlignment="0" applyProtection="0"/>
    <xf numFmtId="0" fontId="2" fillId="0" borderId="9" applyNumberFormat="0" applyFill="0" applyAlignment="0" applyProtection="0"/>
    <xf numFmtId="0" fontId="16" fillId="0" borderId="0" applyNumberFormat="0" applyFill="0" applyBorder="0" applyAlignment="0" applyProtection="0"/>
    <xf numFmtId="0" fontId="37" fillId="26" borderId="0" applyNumberFormat="0" applyBorder="0" applyAlignment="0" applyProtection="0"/>
    <xf numFmtId="0" fontId="37" fillId="27" borderId="0" applyNumberFormat="0" applyBorder="0" applyAlignment="0" applyProtection="0"/>
    <xf numFmtId="41" fontId="1" fillId="0" borderId="0" applyFont="0" applyFill="0" applyBorder="0" applyAlignment="0" applyProtection="0"/>
  </cellStyleXfs>
  <cellXfs count="160">
    <xf numFmtId="0" fontId="0" fillId="0" borderId="0" xfId="0"/>
    <xf numFmtId="0" fontId="1" fillId="0" borderId="10" xfId="0" applyFont="1" applyFill="1" applyBorder="1" applyAlignment="1">
      <alignment horizontal="center" vertical="center" wrapText="1"/>
    </xf>
    <xf numFmtId="0" fontId="1" fillId="0" borderId="10" xfId="0" applyFont="1" applyFill="1" applyBorder="1" applyAlignment="1">
      <alignment horizontal="justify" vertical="center"/>
    </xf>
    <xf numFmtId="164" fontId="1" fillId="0" borderId="10" xfId="0" applyNumberFormat="1" applyFont="1" applyFill="1" applyBorder="1" applyAlignment="1">
      <alignment vertical="center" wrapText="1"/>
    </xf>
    <xf numFmtId="0" fontId="1" fillId="0" borderId="10" xfId="0" applyFont="1" applyFill="1" applyBorder="1" applyAlignment="1">
      <alignment vertical="center" wrapText="1"/>
    </xf>
    <xf numFmtId="10" fontId="1" fillId="0" borderId="0" xfId="0" applyNumberFormat="1" applyFont="1" applyFill="1" applyBorder="1" applyAlignment="1">
      <alignment vertical="center" wrapText="1"/>
    </xf>
    <xf numFmtId="0" fontId="1" fillId="0" borderId="10" xfId="0"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horizontal="center" vertical="center"/>
    </xf>
    <xf numFmtId="0" fontId="1" fillId="0" borderId="0" xfId="0" applyFont="1" applyFill="1" applyAlignment="1">
      <alignment vertical="center"/>
    </xf>
    <xf numFmtId="0" fontId="0" fillId="0" borderId="0" xfId="0" applyFont="1" applyFill="1" applyAlignment="1">
      <alignment vertical="center"/>
    </xf>
    <xf numFmtId="164" fontId="0" fillId="0" borderId="0" xfId="0" applyNumberFormat="1" applyFont="1" applyFill="1" applyAlignment="1">
      <alignment vertical="center"/>
    </xf>
    <xf numFmtId="0" fontId="1" fillId="0" borderId="10" xfId="0" applyFont="1" applyFill="1" applyBorder="1" applyAlignment="1">
      <alignment horizontal="center" vertical="center"/>
    </xf>
    <xf numFmtId="0" fontId="0" fillId="0" borderId="10" xfId="0" applyFont="1" applyFill="1" applyBorder="1" applyAlignment="1">
      <alignment horizontal="center" vertical="center"/>
    </xf>
    <xf numFmtId="0" fontId="1" fillId="0" borderId="10" xfId="0" applyFont="1" applyFill="1" applyBorder="1" applyAlignment="1">
      <alignment vertical="center"/>
    </xf>
    <xf numFmtId="0" fontId="1" fillId="0" borderId="10" xfId="0" applyFont="1" applyFill="1" applyBorder="1" applyAlignment="1">
      <alignment horizontal="justify" vertical="center" wrapText="1"/>
    </xf>
    <xf numFmtId="10" fontId="0" fillId="0" borderId="10" xfId="0" applyNumberFormat="1" applyFont="1" applyFill="1" applyBorder="1" applyAlignment="1">
      <alignment vertical="center"/>
    </xf>
    <xf numFmtId="0" fontId="0" fillId="0" borderId="10" xfId="0" applyFont="1" applyFill="1" applyBorder="1" applyAlignment="1">
      <alignment vertical="center" wrapText="1"/>
    </xf>
    <xf numFmtId="0" fontId="0" fillId="0" borderId="10" xfId="0" applyFont="1" applyFill="1" applyBorder="1" applyAlignment="1">
      <alignment vertical="center"/>
    </xf>
    <xf numFmtId="164" fontId="0" fillId="0" borderId="10" xfId="0" applyNumberFormat="1" applyFont="1" applyFill="1" applyBorder="1" applyAlignment="1">
      <alignment vertical="center"/>
    </xf>
    <xf numFmtId="164" fontId="0" fillId="0" borderId="0" xfId="0" applyNumberFormat="1" applyFont="1" applyFill="1" applyBorder="1" applyAlignment="1">
      <alignment vertical="center"/>
    </xf>
    <xf numFmtId="0" fontId="1" fillId="0" borderId="0" xfId="0" applyFont="1" applyFill="1" applyBorder="1" applyAlignment="1">
      <alignment horizontal="right" vertical="center"/>
    </xf>
    <xf numFmtId="10" fontId="1" fillId="0" borderId="0" xfId="0" applyNumberFormat="1" applyFont="1" applyFill="1" applyAlignment="1">
      <alignment vertical="center"/>
    </xf>
    <xf numFmtId="0" fontId="1" fillId="0" borderId="0" xfId="0" applyFont="1" applyFill="1" applyAlignment="1">
      <alignment horizontal="center" vertical="center"/>
    </xf>
    <xf numFmtId="10" fontId="1" fillId="0" borderId="10" xfId="0" applyNumberFormat="1" applyFont="1" applyFill="1" applyBorder="1" applyAlignment="1">
      <alignment vertical="center"/>
    </xf>
    <xf numFmtId="9" fontId="1" fillId="0" borderId="0" xfId="0" applyNumberFormat="1" applyFont="1" applyFill="1" applyAlignment="1">
      <alignment vertical="center"/>
    </xf>
    <xf numFmtId="0" fontId="0" fillId="0" borderId="12" xfId="0" applyFont="1" applyFill="1" applyBorder="1" applyAlignment="1">
      <alignment vertical="center" wrapText="1"/>
    </xf>
    <xf numFmtId="0" fontId="0" fillId="0" borderId="12" xfId="0" applyFont="1" applyFill="1" applyBorder="1" applyAlignment="1">
      <alignment vertical="center"/>
    </xf>
    <xf numFmtId="0" fontId="0" fillId="0" borderId="13" xfId="0" applyFont="1" applyFill="1" applyBorder="1" applyAlignment="1">
      <alignment vertical="center"/>
    </xf>
    <xf numFmtId="166" fontId="1" fillId="0" borderId="10" xfId="0" applyNumberFormat="1" applyFont="1" applyFill="1" applyBorder="1" applyAlignment="1">
      <alignment horizontal="center" vertical="center"/>
    </xf>
    <xf numFmtId="167" fontId="1" fillId="0" borderId="10" xfId="0" applyNumberFormat="1" applyFont="1" applyFill="1" applyBorder="1" applyAlignment="1">
      <alignment vertical="center"/>
    </xf>
    <xf numFmtId="0" fontId="4" fillId="12" borderId="0" xfId="25" applyAlignment="1">
      <alignment horizontal="center" vertical="center"/>
    </xf>
    <xf numFmtId="164" fontId="4" fillId="12" borderId="0" xfId="25" applyNumberFormat="1" applyAlignment="1">
      <alignment horizontal="center" vertical="center"/>
    </xf>
    <xf numFmtId="167" fontId="4" fillId="12" borderId="0" xfId="25" applyNumberFormat="1" applyAlignment="1">
      <alignment horizontal="center" vertical="center"/>
    </xf>
    <xf numFmtId="0" fontId="4" fillId="12" borderId="10" xfId="25" applyBorder="1" applyAlignment="1">
      <alignment horizontal="center" vertical="center"/>
    </xf>
    <xf numFmtId="0" fontId="4" fillId="12" borderId="11" xfId="25" applyBorder="1" applyAlignment="1">
      <alignment horizontal="center" vertical="center"/>
    </xf>
    <xf numFmtId="166" fontId="4" fillId="12" borderId="10" xfId="26" applyNumberFormat="1" applyBorder="1" applyAlignment="1">
      <alignment horizontal="center" vertical="center"/>
    </xf>
    <xf numFmtId="0" fontId="4" fillId="12" borderId="10" xfId="26" applyBorder="1" applyAlignment="1">
      <alignment horizontal="center" vertical="center"/>
    </xf>
    <xf numFmtId="164" fontId="4" fillId="12" borderId="10" xfId="26" applyNumberFormat="1" applyBorder="1" applyAlignment="1">
      <alignment horizontal="center" vertical="center"/>
    </xf>
    <xf numFmtId="0" fontId="29" fillId="0" borderId="0" xfId="90" applyFont="1" applyAlignment="1">
      <alignment vertical="center"/>
    </xf>
    <xf numFmtId="0" fontId="29" fillId="0" borderId="0" xfId="90" applyFont="1" applyFill="1"/>
    <xf numFmtId="0" fontId="29" fillId="0" borderId="0" xfId="90" applyFont="1"/>
    <xf numFmtId="0" fontId="29" fillId="0" borderId="0" xfId="90" applyFont="1" applyAlignment="1">
      <alignment horizontal="center"/>
    </xf>
    <xf numFmtId="0" fontId="29" fillId="0" borderId="0" xfId="90" applyFont="1" applyAlignment="1">
      <alignment wrapText="1"/>
    </xf>
    <xf numFmtId="0" fontId="30" fillId="24" borderId="21" xfId="91" applyFont="1" applyFill="1" applyBorder="1" applyAlignment="1">
      <alignment vertical="center" wrapText="1"/>
    </xf>
    <xf numFmtId="0" fontId="30" fillId="24" borderId="22" xfId="91" applyFont="1" applyFill="1" applyBorder="1" applyAlignment="1">
      <alignment vertical="center" wrapText="1"/>
    </xf>
    <xf numFmtId="0" fontId="30" fillId="24" borderId="24" xfId="91" applyFont="1" applyFill="1" applyBorder="1" applyAlignment="1">
      <alignment vertical="center" wrapText="1"/>
    </xf>
    <xf numFmtId="0" fontId="30" fillId="24" borderId="25" xfId="91" applyFont="1" applyFill="1" applyBorder="1" applyAlignment="1">
      <alignment vertical="center" wrapText="1"/>
    </xf>
    <xf numFmtId="0" fontId="30" fillId="12" borderId="10" xfId="25" applyFont="1" applyBorder="1" applyAlignment="1">
      <alignment horizontal="center" vertical="center" textRotation="90" wrapText="1"/>
    </xf>
    <xf numFmtId="0" fontId="30" fillId="12" borderId="22" xfId="25" applyFont="1" applyBorder="1" applyAlignment="1">
      <alignment horizontal="center" vertical="center" wrapText="1"/>
    </xf>
    <xf numFmtId="0" fontId="30" fillId="24" borderId="11" xfId="91" applyFont="1" applyFill="1" applyBorder="1" applyAlignment="1">
      <alignment horizontal="center" vertical="center" wrapText="1"/>
    </xf>
    <xf numFmtId="0" fontId="29" fillId="0" borderId="10" xfId="91" applyFont="1" applyFill="1" applyBorder="1" applyAlignment="1">
      <alignment horizontal="center" vertical="center" wrapText="1"/>
    </xf>
    <xf numFmtId="0" fontId="29" fillId="0" borderId="10" xfId="90" applyFont="1" applyBorder="1"/>
    <xf numFmtId="169" fontId="2" fillId="8" borderId="10" xfId="13" applyNumberFormat="1" applyFont="1" applyBorder="1" applyAlignment="1">
      <alignment horizontal="center" vertical="center"/>
    </xf>
    <xf numFmtId="0" fontId="2" fillId="8" borderId="10" xfId="13" applyFont="1" applyBorder="1"/>
    <xf numFmtId="0" fontId="29" fillId="25" borderId="10" xfId="91" applyFont="1" applyFill="1" applyBorder="1" applyAlignment="1">
      <alignment horizontal="center" vertical="center" wrapText="1"/>
    </xf>
    <xf numFmtId="0" fontId="29" fillId="25" borderId="10" xfId="91" applyFont="1" applyFill="1" applyBorder="1" applyAlignment="1">
      <alignment horizontal="left" vertical="center" wrapText="1"/>
    </xf>
    <xf numFmtId="168" fontId="29" fillId="25" borderId="10" xfId="92" applyNumberFormat="1" applyFont="1" applyFill="1" applyBorder="1" applyAlignment="1">
      <alignment horizontal="left" vertical="center" wrapText="1"/>
    </xf>
    <xf numFmtId="168" fontId="29" fillId="25" borderId="10" xfId="92" applyNumberFormat="1" applyFont="1" applyFill="1" applyBorder="1" applyAlignment="1">
      <alignment horizontal="center" vertical="center" wrapText="1"/>
    </xf>
    <xf numFmtId="0" fontId="29" fillId="25" borderId="12" xfId="91" applyFont="1" applyFill="1" applyBorder="1" applyAlignment="1">
      <alignment horizontal="center" vertical="center" wrapText="1"/>
    </xf>
    <xf numFmtId="0" fontId="31" fillId="25" borderId="10" xfId="93" applyFont="1" applyFill="1" applyBorder="1" applyAlignment="1">
      <alignment horizontal="left" vertical="center" wrapText="1"/>
    </xf>
    <xf numFmtId="0" fontId="29" fillId="25" borderId="10" xfId="90" applyFont="1" applyFill="1" applyBorder="1" applyAlignment="1">
      <alignment horizontal="left"/>
    </xf>
    <xf numFmtId="169" fontId="31" fillId="25" borderId="10" xfId="94" applyNumberFormat="1" applyFont="1" applyFill="1" applyBorder="1" applyAlignment="1">
      <alignment horizontal="left" vertical="center"/>
    </xf>
    <xf numFmtId="0" fontId="29" fillId="25" borderId="10" xfId="90" applyFont="1" applyFill="1" applyBorder="1"/>
    <xf numFmtId="169" fontId="31" fillId="25" borderId="10" xfId="93" applyNumberFormat="1" applyFont="1" applyFill="1" applyBorder="1" applyAlignment="1">
      <alignment horizontal="left" vertical="center" wrapText="1"/>
    </xf>
    <xf numFmtId="169" fontId="31" fillId="25" borderId="10" xfId="93" applyNumberFormat="1" applyFont="1" applyFill="1" applyBorder="1" applyAlignment="1">
      <alignment horizontal="left" vertical="center"/>
    </xf>
    <xf numFmtId="169" fontId="32" fillId="25" borderId="10" xfId="94" applyNumberFormat="1" applyFont="1" applyFill="1" applyBorder="1" applyAlignment="1">
      <alignment horizontal="left" vertical="center"/>
    </xf>
    <xf numFmtId="0" fontId="31" fillId="25" borderId="10" xfId="93" applyFont="1" applyFill="1" applyBorder="1" applyAlignment="1">
      <alignment horizontal="center" vertical="center" wrapText="1"/>
    </xf>
    <xf numFmtId="0" fontId="29" fillId="25" borderId="10" xfId="90" applyFont="1" applyFill="1" applyBorder="1" applyAlignment="1">
      <alignment horizontal="left" vertical="center"/>
    </xf>
    <xf numFmtId="169" fontId="32" fillId="25" borderId="10" xfId="93" applyNumberFormat="1" applyFont="1" applyFill="1" applyBorder="1" applyAlignment="1">
      <alignment horizontal="left" vertical="center" wrapText="1"/>
    </xf>
    <xf numFmtId="0" fontId="31" fillId="25" borderId="10" xfId="93" applyFont="1" applyFill="1" applyBorder="1" applyAlignment="1">
      <alignment horizontal="center" vertical="center"/>
    </xf>
    <xf numFmtId="0" fontId="29" fillId="25" borderId="10" xfId="90" applyFont="1" applyFill="1" applyBorder="1" applyAlignment="1">
      <alignment horizontal="center"/>
    </xf>
    <xf numFmtId="170" fontId="31" fillId="25" borderId="10" xfId="93" applyNumberFormat="1" applyFont="1" applyFill="1" applyBorder="1" applyAlignment="1">
      <alignment horizontal="left" vertical="center" wrapText="1"/>
    </xf>
    <xf numFmtId="170" fontId="31" fillId="25" borderId="10" xfId="93" applyNumberFormat="1" applyFont="1" applyFill="1" applyBorder="1" applyAlignment="1">
      <alignment horizontal="left" vertical="center"/>
    </xf>
    <xf numFmtId="0" fontId="29" fillId="25" borderId="10" xfId="90" applyFont="1" applyFill="1" applyBorder="1" applyAlignment="1">
      <alignment horizontal="left" wrapText="1"/>
    </xf>
    <xf numFmtId="0" fontId="31" fillId="25" borderId="10" xfId="93" applyFont="1" applyFill="1" applyBorder="1" applyAlignment="1">
      <alignment horizontal="left" vertical="center"/>
    </xf>
    <xf numFmtId="171" fontId="31" fillId="25" borderId="10" xfId="93" applyNumberFormat="1" applyFont="1" applyFill="1" applyBorder="1" applyAlignment="1">
      <alignment horizontal="left" vertical="center"/>
    </xf>
    <xf numFmtId="0" fontId="29" fillId="25" borderId="10" xfId="90" applyFont="1" applyFill="1" applyBorder="1" applyAlignment="1">
      <alignment horizontal="center" vertical="center"/>
    </xf>
    <xf numFmtId="0" fontId="31" fillId="25" borderId="10" xfId="93" applyFont="1" applyFill="1" applyBorder="1" applyAlignment="1">
      <alignment horizontal="left" wrapText="1"/>
    </xf>
    <xf numFmtId="0" fontId="29" fillId="25" borderId="10" xfId="90" applyFont="1" applyFill="1" applyBorder="1" applyAlignment="1">
      <alignment horizontal="center" vertical="center" wrapText="1"/>
    </xf>
    <xf numFmtId="172" fontId="29" fillId="25" borderId="10" xfId="95" applyNumberFormat="1" applyFont="1" applyFill="1" applyBorder="1" applyAlignment="1">
      <alignment horizontal="left" vertical="center" wrapText="1"/>
    </xf>
    <xf numFmtId="172" fontId="29" fillId="25" borderId="10" xfId="93" applyNumberFormat="1" applyFont="1" applyFill="1" applyBorder="1" applyAlignment="1">
      <alignment horizontal="left" vertical="center" wrapText="1"/>
    </xf>
    <xf numFmtId="2" fontId="31" fillId="25" borderId="10" xfId="93" applyNumberFormat="1" applyFont="1" applyFill="1" applyBorder="1" applyAlignment="1">
      <alignment horizontal="left" vertical="center" wrapText="1"/>
    </xf>
    <xf numFmtId="0" fontId="31" fillId="25" borderId="10" xfId="96" applyFont="1" applyFill="1" applyBorder="1" applyAlignment="1">
      <alignment horizontal="left" vertical="center" wrapText="1"/>
    </xf>
    <xf numFmtId="171" fontId="31" fillId="25" borderId="10" xfId="93" applyNumberFormat="1" applyFont="1" applyFill="1" applyBorder="1" applyAlignment="1">
      <alignment horizontal="left" vertical="center" wrapText="1"/>
    </xf>
    <xf numFmtId="0" fontId="34" fillId="0" borderId="0" xfId="0" applyFont="1" applyAlignment="1">
      <alignment horizontal="centerContinuous"/>
    </xf>
    <xf numFmtId="0" fontId="32" fillId="27" borderId="10" xfId="288" applyFont="1" applyBorder="1" applyAlignment="1">
      <alignment horizontal="center" vertical="center" wrapText="1"/>
    </xf>
    <xf numFmtId="3" fontId="0" fillId="25" borderId="10" xfId="0" applyNumberFormat="1" applyFont="1" applyFill="1" applyBorder="1" applyAlignment="1">
      <alignment horizontal="right" vertical="center" wrapText="1"/>
    </xf>
    <xf numFmtId="3" fontId="36" fillId="26" borderId="10" xfId="287" applyNumberFormat="1" applyFont="1" applyBorder="1" applyAlignment="1">
      <alignment horizontal="right" vertical="center" wrapText="1"/>
    </xf>
    <xf numFmtId="0" fontId="0" fillId="0" borderId="0" xfId="0" applyAlignment="1">
      <alignment horizontal="left"/>
    </xf>
    <xf numFmtId="0" fontId="0" fillId="25" borderId="10" xfId="0" applyFont="1" applyFill="1" applyBorder="1" applyAlignment="1">
      <alignment vertical="center" wrapText="1"/>
    </xf>
    <xf numFmtId="0" fontId="0" fillId="25" borderId="10" xfId="0" applyFill="1" applyBorder="1" applyAlignment="1">
      <alignment vertical="center" wrapText="1"/>
    </xf>
    <xf numFmtId="0" fontId="0" fillId="25" borderId="10" xfId="0" applyFont="1" applyFill="1" applyBorder="1" applyAlignment="1">
      <alignment vertical="center"/>
    </xf>
    <xf numFmtId="0" fontId="0" fillId="0" borderId="10" xfId="0" applyFill="1" applyBorder="1" applyAlignment="1">
      <alignment vertical="center"/>
    </xf>
    <xf numFmtId="0" fontId="38" fillId="0" borderId="0" xfId="0" applyFont="1" applyAlignment="1">
      <alignment horizontal="centerContinuous"/>
    </xf>
    <xf numFmtId="164" fontId="1" fillId="0" borderId="11" xfId="0" applyNumberFormat="1" applyFont="1" applyFill="1" applyBorder="1" applyAlignment="1">
      <alignment horizontal="center" vertical="center" wrapText="1"/>
    </xf>
    <xf numFmtId="164" fontId="1" fillId="0" borderId="14" xfId="0" applyNumberFormat="1"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4" fillId="12" borderId="11" xfId="25" applyBorder="1" applyAlignment="1">
      <alignment horizontal="center" vertical="center"/>
    </xf>
    <xf numFmtId="0" fontId="4" fillId="12" borderId="14" xfId="25" applyBorder="1" applyAlignment="1">
      <alignment horizontal="center" vertical="center"/>
    </xf>
    <xf numFmtId="0" fontId="4" fillId="12" borderId="29" xfId="25" applyBorder="1" applyAlignment="1">
      <alignment horizontal="center" vertical="center"/>
    </xf>
    <xf numFmtId="0" fontId="4" fillId="12" borderId="30" xfId="25" applyBorder="1" applyAlignment="1">
      <alignment horizontal="center" vertical="center"/>
    </xf>
    <xf numFmtId="0" fontId="4" fillId="12" borderId="16" xfId="25" applyBorder="1" applyAlignment="1">
      <alignment horizontal="center" vertical="center"/>
    </xf>
    <xf numFmtId="0" fontId="4" fillId="12" borderId="18" xfId="25" applyBorder="1" applyAlignment="1">
      <alignment horizontal="center" vertical="center"/>
    </xf>
    <xf numFmtId="164" fontId="4" fillId="12" borderId="16" xfId="25" applyNumberFormat="1" applyBorder="1" applyAlignment="1">
      <alignment horizontal="center" vertical="center"/>
    </xf>
    <xf numFmtId="164" fontId="4" fillId="12" borderId="17" xfId="25" applyNumberFormat="1" applyBorder="1" applyAlignment="1">
      <alignment horizontal="center" vertical="center"/>
    </xf>
    <xf numFmtId="10" fontId="4" fillId="12" borderId="27" xfId="25" applyNumberFormat="1" applyBorder="1" applyAlignment="1">
      <alignment horizontal="center" vertical="center" wrapText="1"/>
    </xf>
    <xf numFmtId="10" fontId="4" fillId="12" borderId="28" xfId="25" applyNumberFormat="1" applyBorder="1" applyAlignment="1">
      <alignment horizontal="center" vertical="center" wrapText="1"/>
    </xf>
    <xf numFmtId="0" fontId="4" fillId="12" borderId="20" xfId="25" applyBorder="1" applyAlignment="1">
      <alignment horizontal="center" vertical="center"/>
    </xf>
    <xf numFmtId="0" fontId="4" fillId="12" borderId="22" xfId="25" applyBorder="1" applyAlignment="1">
      <alignment horizontal="center" vertical="center"/>
    </xf>
    <xf numFmtId="0" fontId="4" fillId="12" borderId="23" xfId="25" applyBorder="1" applyAlignment="1">
      <alignment horizontal="center" vertical="center"/>
    </xf>
    <xf numFmtId="0" fontId="4" fillId="12" borderId="25" xfId="25" applyBorder="1" applyAlignment="1">
      <alignment horizontal="center" vertical="center"/>
    </xf>
    <xf numFmtId="10" fontId="4" fillId="12" borderId="11" xfId="25" applyNumberFormat="1" applyBorder="1" applyAlignment="1">
      <alignment horizontal="center" vertical="center" wrapText="1"/>
    </xf>
    <xf numFmtId="10" fontId="4" fillId="12" borderId="14" xfId="25" applyNumberFormat="1" applyBorder="1" applyAlignment="1">
      <alignment horizontal="center" vertical="center" wrapText="1"/>
    </xf>
    <xf numFmtId="164" fontId="1" fillId="0" borderId="10" xfId="0" applyNumberFormat="1" applyFont="1" applyFill="1" applyBorder="1" applyAlignment="1">
      <alignment horizontal="center" vertical="center"/>
    </xf>
    <xf numFmtId="167" fontId="1" fillId="0" borderId="11" xfId="64" applyNumberFormat="1" applyFont="1" applyFill="1" applyBorder="1" applyAlignment="1">
      <alignment horizontal="right" vertical="center"/>
    </xf>
    <xf numFmtId="167" fontId="1" fillId="0" borderId="13" xfId="64" applyNumberFormat="1" applyFont="1" applyFill="1" applyBorder="1" applyAlignment="1">
      <alignment horizontal="right" vertical="center"/>
    </xf>
    <xf numFmtId="167" fontId="1" fillId="0" borderId="14" xfId="64" applyNumberFormat="1" applyFont="1" applyFill="1" applyBorder="1" applyAlignment="1">
      <alignment horizontal="right" vertical="center"/>
    </xf>
    <xf numFmtId="10" fontId="1" fillId="0" borderId="10" xfId="0" applyNumberFormat="1" applyFont="1" applyFill="1" applyBorder="1" applyAlignment="1">
      <alignment horizontal="center" vertical="center"/>
    </xf>
    <xf numFmtId="164" fontId="1"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0" xfId="0" applyFont="1" applyFill="1" applyBorder="1" applyAlignment="1">
      <alignment horizontal="center" vertical="center" wrapText="1"/>
    </xf>
    <xf numFmtId="167" fontId="1" fillId="0" borderId="11" xfId="0" applyNumberFormat="1" applyFont="1" applyFill="1" applyBorder="1" applyAlignment="1">
      <alignment horizontal="right" vertical="center"/>
    </xf>
    <xf numFmtId="167" fontId="1" fillId="0" borderId="13" xfId="0" applyNumberFormat="1" applyFont="1" applyFill="1" applyBorder="1" applyAlignment="1">
      <alignment horizontal="right" vertical="center"/>
    </xf>
    <xf numFmtId="167" fontId="1" fillId="0" borderId="14" xfId="0"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0" xfId="0" applyFont="1" applyFill="1" applyAlignment="1">
      <alignment horizontal="center"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164" fontId="4" fillId="12" borderId="11" xfId="25" applyNumberFormat="1" applyBorder="1" applyAlignment="1">
      <alignment horizontal="center" vertical="center" wrapText="1"/>
    </xf>
    <xf numFmtId="164" fontId="4" fillId="12" borderId="14" xfId="25" applyNumberFormat="1" applyBorder="1" applyAlignment="1">
      <alignment horizontal="center" vertical="center" wrapText="1"/>
    </xf>
    <xf numFmtId="0" fontId="4" fillId="12" borderId="10" xfId="25" applyBorder="1" applyAlignment="1">
      <alignment horizontal="center" vertical="center"/>
    </xf>
    <xf numFmtId="0" fontId="2" fillId="0" borderId="0" xfId="0" applyFont="1" applyFill="1" applyAlignment="1">
      <alignment horizontal="center" vertical="center"/>
    </xf>
    <xf numFmtId="0" fontId="35" fillId="0" borderId="0" xfId="0" applyFont="1" applyFill="1" applyAlignment="1">
      <alignment horizontal="center" vertical="center"/>
    </xf>
    <xf numFmtId="4" fontId="0" fillId="0" borderId="10" xfId="0" applyNumberFormat="1" applyFont="1" applyFill="1" applyBorder="1" applyAlignment="1">
      <alignment horizontal="center" vertical="center"/>
    </xf>
    <xf numFmtId="164" fontId="4" fillId="12" borderId="10" xfId="25" applyNumberFormat="1" applyBorder="1" applyAlignment="1">
      <alignment horizontal="center" vertical="center" wrapText="1"/>
    </xf>
    <xf numFmtId="0" fontId="28" fillId="0" borderId="20" xfId="90" applyFont="1" applyBorder="1" applyAlignment="1">
      <alignment horizontal="center" vertical="center"/>
    </xf>
    <xf numFmtId="0" fontId="28" fillId="0" borderId="21" xfId="90" applyFont="1" applyBorder="1" applyAlignment="1">
      <alignment horizontal="center" vertical="center"/>
    </xf>
    <xf numFmtId="0" fontId="28" fillId="0" borderId="22" xfId="90" applyFont="1" applyBorder="1" applyAlignment="1">
      <alignment horizontal="center" vertical="center"/>
    </xf>
    <xf numFmtId="0" fontId="33" fillId="0" borderId="23" xfId="90" applyFont="1" applyBorder="1" applyAlignment="1">
      <alignment horizontal="center" vertical="center"/>
    </xf>
    <xf numFmtId="0" fontId="33" fillId="0" borderId="24" xfId="90" applyFont="1" applyBorder="1" applyAlignment="1">
      <alignment horizontal="center" vertical="center"/>
    </xf>
    <xf numFmtId="0" fontId="33" fillId="0" borderId="25" xfId="90" applyFont="1" applyBorder="1" applyAlignment="1">
      <alignment horizontal="center" vertical="center"/>
    </xf>
    <xf numFmtId="0" fontId="30" fillId="12" borderId="10" xfId="25" applyFont="1" applyBorder="1" applyAlignment="1">
      <alignment horizontal="center" vertical="center" wrapText="1"/>
    </xf>
    <xf numFmtId="0" fontId="30" fillId="12" borderId="10" xfId="25" applyFont="1" applyBorder="1" applyAlignment="1">
      <alignment horizontal="center" vertical="center" textRotation="90" wrapText="1"/>
    </xf>
    <xf numFmtId="0" fontId="30" fillId="12" borderId="10" xfId="25" applyFont="1" applyBorder="1" applyAlignment="1">
      <alignment horizontal="center" vertical="center"/>
    </xf>
    <xf numFmtId="0" fontId="32" fillId="25" borderId="10" xfId="93" applyFont="1" applyFill="1" applyBorder="1" applyAlignment="1">
      <alignment horizontal="left" vertical="center" wrapText="1"/>
    </xf>
    <xf numFmtId="0" fontId="31" fillId="25" borderId="10" xfId="93" applyFont="1" applyFill="1" applyBorder="1" applyAlignment="1">
      <alignment horizontal="left" vertical="center" wrapText="1"/>
    </xf>
    <xf numFmtId="0" fontId="34" fillId="0" borderId="21" xfId="90" applyFont="1" applyFill="1" applyBorder="1" applyAlignment="1">
      <alignment horizontal="center"/>
    </xf>
    <xf numFmtId="0" fontId="2" fillId="8" borderId="10" xfId="13" applyFont="1" applyBorder="1" applyAlignment="1">
      <alignment horizontal="center" vertical="center" wrapText="1"/>
    </xf>
    <xf numFmtId="0" fontId="30" fillId="12" borderId="20" xfId="25" applyFont="1" applyBorder="1" applyAlignment="1">
      <alignment horizontal="center" vertical="center" wrapText="1"/>
    </xf>
    <xf numFmtId="0" fontId="30" fillId="12" borderId="19" xfId="25" applyFont="1" applyBorder="1" applyAlignment="1">
      <alignment horizontal="center" vertical="center" wrapText="1"/>
    </xf>
    <xf numFmtId="0" fontId="30" fillId="12" borderId="23" xfId="25" applyFont="1" applyBorder="1" applyAlignment="1">
      <alignment horizontal="center" vertical="center" wrapText="1"/>
    </xf>
    <xf numFmtId="0" fontId="29" fillId="25" borderId="10" xfId="90" applyFont="1" applyFill="1" applyBorder="1" applyAlignment="1">
      <alignment horizontal="left"/>
    </xf>
    <xf numFmtId="0" fontId="36" fillId="26" borderId="15" xfId="287" applyFont="1" applyBorder="1" applyAlignment="1">
      <alignment horizontal="center" vertical="center" wrapText="1"/>
    </xf>
    <xf numFmtId="0" fontId="36" fillId="26" borderId="12" xfId="287" applyFont="1" applyBorder="1" applyAlignment="1">
      <alignment horizontal="center" vertical="center" wrapText="1"/>
    </xf>
  </cellXfs>
  <cellStyles count="290">
    <cellStyle name=" 1" xfId="97"/>
    <cellStyle name="20% - Accent1" xfId="98"/>
    <cellStyle name="20% - Accent2" xfId="99"/>
    <cellStyle name="20% - Accent3" xfId="100"/>
    <cellStyle name="20% - Accent4" xfId="101"/>
    <cellStyle name="20% - Accent5" xfId="102"/>
    <cellStyle name="20% - Accent6" xfId="103"/>
    <cellStyle name="20% - Énfasis1 2" xfId="1"/>
    <cellStyle name="20% - Énfasis1 3" xfId="2"/>
    <cellStyle name="20% - Énfasis1 4" xfId="104"/>
    <cellStyle name="20% - Énfasis2 2" xfId="3"/>
    <cellStyle name="20% - Énfasis2 3" xfId="4"/>
    <cellStyle name="20% - Énfasis2 4" xfId="105"/>
    <cellStyle name="20% - Énfasis3 2" xfId="5"/>
    <cellStyle name="20% - Énfasis3 3" xfId="6"/>
    <cellStyle name="20% - Énfasis3 4" xfId="106"/>
    <cellStyle name="20% - Énfasis4 2" xfId="7"/>
    <cellStyle name="20% - Énfasis4 3" xfId="8"/>
    <cellStyle name="20% - Énfasis4 4" xfId="107"/>
    <cellStyle name="20% - Énfasis5 2" xfId="9"/>
    <cellStyle name="20% - Énfasis5 3" xfId="10"/>
    <cellStyle name="20% - Énfasis5 4" xfId="108"/>
    <cellStyle name="20% - Énfasis6 2" xfId="11"/>
    <cellStyle name="20% - Énfasis6 3" xfId="12"/>
    <cellStyle name="20% - Énfasis6 4" xfId="109"/>
    <cellStyle name="40% - Accent1" xfId="110"/>
    <cellStyle name="40% - Accent2" xfId="111"/>
    <cellStyle name="40% - Accent3" xfId="112"/>
    <cellStyle name="40% - Accent4" xfId="113"/>
    <cellStyle name="40% - Accent5" xfId="114"/>
    <cellStyle name="40% - Accent6" xfId="115"/>
    <cellStyle name="40% - Énfasis1 2" xfId="13"/>
    <cellStyle name="40% - Énfasis1 3" xfId="14"/>
    <cellStyle name="40% - Énfasis1 4" xfId="116"/>
    <cellStyle name="40% - Énfasis2 2" xfId="15"/>
    <cellStyle name="40% - Énfasis2 3" xfId="16"/>
    <cellStyle name="40% - Énfasis2 4" xfId="117"/>
    <cellStyle name="40% - Énfasis3 2" xfId="17"/>
    <cellStyle name="40% - Énfasis3 3" xfId="18"/>
    <cellStyle name="40% - Énfasis3 4" xfId="118"/>
    <cellStyle name="40% - Énfasis4 2" xfId="19"/>
    <cellStyle name="40% - Énfasis4 3" xfId="20"/>
    <cellStyle name="40% - Énfasis4 4" xfId="119"/>
    <cellStyle name="40% - Énfasis5 2" xfId="21"/>
    <cellStyle name="40% - Énfasis5 3" xfId="22"/>
    <cellStyle name="40% - Énfasis5 4" xfId="120"/>
    <cellStyle name="40% - Énfasis6 2" xfId="23"/>
    <cellStyle name="40% - Énfasis6 3" xfId="24"/>
    <cellStyle name="40% - Énfasis6 4" xfId="121"/>
    <cellStyle name="60% - Accent1" xfId="122"/>
    <cellStyle name="60% - Accent2" xfId="123"/>
    <cellStyle name="60% - Accent3" xfId="124"/>
    <cellStyle name="60% - Accent4" xfId="125"/>
    <cellStyle name="60% - Accent5" xfId="126"/>
    <cellStyle name="60% - Accent6" xfId="127"/>
    <cellStyle name="60% - Énfasis1" xfId="288" builtinId="32"/>
    <cellStyle name="60% - Énfasis1 2" xfId="25"/>
    <cellStyle name="60% - Énfasis1 3" xfId="26"/>
    <cellStyle name="60% - Énfasis1 4" xfId="128"/>
    <cellStyle name="60% - Énfasis2 2" xfId="27"/>
    <cellStyle name="60% - Énfasis2 3" xfId="28"/>
    <cellStyle name="60% - Énfasis2 4" xfId="129"/>
    <cellStyle name="60% - Énfasis3 2" xfId="29"/>
    <cellStyle name="60% - Énfasis3 3" xfId="30"/>
    <cellStyle name="60% - Énfasis3 4" xfId="130"/>
    <cellStyle name="60% - Énfasis4 2" xfId="31"/>
    <cellStyle name="60% - Énfasis4 3" xfId="32"/>
    <cellStyle name="60% - Énfasis4 4" xfId="131"/>
    <cellStyle name="60% - Énfasis5 2" xfId="33"/>
    <cellStyle name="60% - Énfasis5 3" xfId="34"/>
    <cellStyle name="60% - Énfasis5 4" xfId="132"/>
    <cellStyle name="60% - Énfasis6 2" xfId="35"/>
    <cellStyle name="60% - Énfasis6 3" xfId="36"/>
    <cellStyle name="60% - Énfasis6 4" xfId="133"/>
    <cellStyle name="Accent1" xfId="134"/>
    <cellStyle name="Accent2" xfId="135"/>
    <cellStyle name="Accent3" xfId="136"/>
    <cellStyle name="Accent4" xfId="137"/>
    <cellStyle name="Accent5" xfId="138"/>
    <cellStyle name="Accent6" xfId="139"/>
    <cellStyle name="Bad" xfId="140"/>
    <cellStyle name="Buena 2" xfId="37"/>
    <cellStyle name="Buena 3" xfId="38"/>
    <cellStyle name="Buena 4" xfId="141"/>
    <cellStyle name="Calculation" xfId="142"/>
    <cellStyle name="Cálculo 2" xfId="39"/>
    <cellStyle name="Cálculo 3" xfId="40"/>
    <cellStyle name="Cálculo 4" xfId="143"/>
    <cellStyle name="Celda de comprobación 2" xfId="41"/>
    <cellStyle name="Celda de comprobación 3" xfId="42"/>
    <cellStyle name="Celda de comprobación 4" xfId="144"/>
    <cellStyle name="Celda vinculada 2" xfId="43"/>
    <cellStyle name="Celda vinculada 3" xfId="44"/>
    <cellStyle name="Celda vinculada 4" xfId="145"/>
    <cellStyle name="Check Cell" xfId="146"/>
    <cellStyle name="Comma0" xfId="147"/>
    <cellStyle name="Currency [0]_APU" xfId="148"/>
    <cellStyle name="Currency_APU" xfId="149"/>
    <cellStyle name="Currency0" xfId="150"/>
    <cellStyle name="Date" xfId="151"/>
    <cellStyle name="Encabezado 4 2" xfId="45"/>
    <cellStyle name="Encabezado 4 3" xfId="46"/>
    <cellStyle name="Encabezado 4 4" xfId="152"/>
    <cellStyle name="Énfasis1" xfId="287" builtinId="29"/>
    <cellStyle name="Énfasis1 2" xfId="47"/>
    <cellStyle name="Énfasis1 3" xfId="48"/>
    <cellStyle name="Énfasis1 4" xfId="153"/>
    <cellStyle name="Énfasis2 2" xfId="49"/>
    <cellStyle name="Énfasis2 3" xfId="50"/>
    <cellStyle name="Énfasis2 4" xfId="154"/>
    <cellStyle name="Énfasis3 2" xfId="51"/>
    <cellStyle name="Énfasis3 3" xfId="52"/>
    <cellStyle name="Énfasis3 4" xfId="155"/>
    <cellStyle name="Énfasis4 2" xfId="53"/>
    <cellStyle name="Énfasis4 3" xfId="54"/>
    <cellStyle name="Énfasis4 4" xfId="156"/>
    <cellStyle name="Énfasis5 2" xfId="55"/>
    <cellStyle name="Énfasis5 3" xfId="56"/>
    <cellStyle name="Énfasis5 4" xfId="157"/>
    <cellStyle name="Énfasis6 2" xfId="57"/>
    <cellStyle name="Énfasis6 3" xfId="58"/>
    <cellStyle name="Énfasis6 4" xfId="158"/>
    <cellStyle name="Entrada 2" xfId="59"/>
    <cellStyle name="Entrada 3" xfId="60"/>
    <cellStyle name="Entrada 4" xfId="159"/>
    <cellStyle name="Euro" xfId="61"/>
    <cellStyle name="Euro 2" xfId="160"/>
    <cellStyle name="Euro 2 2" xfId="161"/>
    <cellStyle name="Euro 2 3" xfId="162"/>
    <cellStyle name="Euro 2 4" xfId="163"/>
    <cellStyle name="Euro 2 5" xfId="164"/>
    <cellStyle name="Euro 2 6" xfId="165"/>
    <cellStyle name="Euro 3" xfId="166"/>
    <cellStyle name="Euro 4" xfId="167"/>
    <cellStyle name="Euro 5" xfId="168"/>
    <cellStyle name="Euro 5 2" xfId="169"/>
    <cellStyle name="Euro 5 3" xfId="170"/>
    <cellStyle name="Euro 6" xfId="171"/>
    <cellStyle name="Euro 6 2" xfId="172"/>
    <cellStyle name="Euro 6 3" xfId="173"/>
    <cellStyle name="Euro 7" xfId="174"/>
    <cellStyle name="Euro 8" xfId="175"/>
    <cellStyle name="Euro_Copia de Presupuesto ejecutado 2010 ola invernal" xfId="176"/>
    <cellStyle name="Explanatory Text" xfId="177"/>
    <cellStyle name="Fixed" xfId="178"/>
    <cellStyle name="Good" xfId="179"/>
    <cellStyle name="Heading 1" xfId="180"/>
    <cellStyle name="Heading 2" xfId="181"/>
    <cellStyle name="Heading 3" xfId="182"/>
    <cellStyle name="Heading 4" xfId="183"/>
    <cellStyle name="Hipervínculo 2" xfId="184"/>
    <cellStyle name="Hipervínculo 2 2" xfId="185"/>
    <cellStyle name="Hipervínculo 2 3" xfId="186"/>
    <cellStyle name="Hipervínculo 2 4" xfId="187"/>
    <cellStyle name="Hipervínculo 3" xfId="188"/>
    <cellStyle name="Incorrecto 2" xfId="62"/>
    <cellStyle name="Incorrecto 3" xfId="63"/>
    <cellStyle name="Incorrecto 4" xfId="189"/>
    <cellStyle name="Input" xfId="190"/>
    <cellStyle name="Linked Cell" xfId="191"/>
    <cellStyle name="Millares [0] 2" xfId="289"/>
    <cellStyle name="Millares 10" xfId="192"/>
    <cellStyle name="Millares 11" xfId="193"/>
    <cellStyle name="Millares 12" xfId="194"/>
    <cellStyle name="Millares 13" xfId="195"/>
    <cellStyle name="Millares 14" xfId="196"/>
    <cellStyle name="Millares 2" xfId="197"/>
    <cellStyle name="Millares 2 2" xfId="198"/>
    <cellStyle name="Millares 2 2 2" xfId="199"/>
    <cellStyle name="Millares 2 2 3" xfId="200"/>
    <cellStyle name="Millares 2 2 4" xfId="201"/>
    <cellStyle name="Millares 2 2 5" xfId="202"/>
    <cellStyle name="Millares 2 2 6" xfId="203"/>
    <cellStyle name="Millares 2 3" xfId="204"/>
    <cellStyle name="Millares 2 4" xfId="205"/>
    <cellStyle name="Millares 2 5" xfId="206"/>
    <cellStyle name="Millares 2 5 2" xfId="207"/>
    <cellStyle name="Millares 2 5 3" xfId="208"/>
    <cellStyle name="Millares 2 6" xfId="209"/>
    <cellStyle name="Millares 2 6 2" xfId="210"/>
    <cellStyle name="Millares 2 6 3" xfId="211"/>
    <cellStyle name="Millares 2 7" xfId="212"/>
    <cellStyle name="Millares 2 8" xfId="213"/>
    <cellStyle name="Millares 3" xfId="214"/>
    <cellStyle name="Millares 3_Afectaciones Red Nacional - Formato" xfId="94"/>
    <cellStyle name="Millares 4" xfId="215"/>
    <cellStyle name="Millares 5" xfId="216"/>
    <cellStyle name="Millares 6" xfId="217"/>
    <cellStyle name="Millares 7" xfId="218"/>
    <cellStyle name="Millares 8" xfId="219"/>
    <cellStyle name="Millares 9" xfId="220"/>
    <cellStyle name="Moneda" xfId="64" builtinId="4"/>
    <cellStyle name="Moneda 2" xfId="221"/>
    <cellStyle name="Moneda 3" xfId="92"/>
    <cellStyle name="Moneda 4" xfId="222"/>
    <cellStyle name="Moneda 5" xfId="223"/>
    <cellStyle name="Moneda 5 2" xfId="224"/>
    <cellStyle name="Moneda 5 3" xfId="225"/>
    <cellStyle name="Moneda 6" xfId="226"/>
    <cellStyle name="Moneda 6 2" xfId="227"/>
    <cellStyle name="Moneda 6 3" xfId="228"/>
    <cellStyle name="Neutral 2" xfId="65"/>
    <cellStyle name="Neutral 3" xfId="66"/>
    <cellStyle name="Neutral 4" xfId="229"/>
    <cellStyle name="Normal" xfId="0" builtinId="0"/>
    <cellStyle name="Normal 12" xfId="230"/>
    <cellStyle name="Normal 12 2" xfId="231"/>
    <cellStyle name="Normal 12 3" xfId="232"/>
    <cellStyle name="Normal 13 2" xfId="233"/>
    <cellStyle name="Normal 13 2 2" xfId="234"/>
    <cellStyle name="Normal 13 2 3" xfId="235"/>
    <cellStyle name="Normal 2" xfId="67"/>
    <cellStyle name="Normal 2 10" xfId="95"/>
    <cellStyle name="Normal 2 2" xfId="68"/>
    <cellStyle name="Normal 2 2 2" xfId="236"/>
    <cellStyle name="Normal 2 2 3" xfId="237"/>
    <cellStyle name="Normal 2 2 4" xfId="238"/>
    <cellStyle name="Normal 2 2 5" xfId="239"/>
    <cellStyle name="Normal 2 2 6" xfId="240"/>
    <cellStyle name="Normal 2 3" xfId="69"/>
    <cellStyle name="Normal 2 3 2" xfId="241"/>
    <cellStyle name="Normal 2 3 3" xfId="242"/>
    <cellStyle name="Normal 2 3_ CEPAL INVIAS (2)" xfId="243"/>
    <cellStyle name="Normal 2 3_Afectaciones Red Nacional - Formato" xfId="93"/>
    <cellStyle name="Normal 2 4" xfId="244"/>
    <cellStyle name="Normal 2 4 2" xfId="245"/>
    <cellStyle name="Normal 2 4 3" xfId="246"/>
    <cellStyle name="Normal 2 5" xfId="247"/>
    <cellStyle name="Normal 2 5 2" xfId="248"/>
    <cellStyle name="Normal 2 5 3" xfId="249"/>
    <cellStyle name="Normal 2 6" xfId="250"/>
    <cellStyle name="Normal 2 6 2" xfId="251"/>
    <cellStyle name="Normal 2 6 3" xfId="252"/>
    <cellStyle name="Normal 2_ CEPAL INVIAS (2)" xfId="253"/>
    <cellStyle name="Normal 2_Afectaciones Red Nacional - Formato" xfId="91"/>
    <cellStyle name="Normal 2_Copia de Informe Trimestral Abr-May-Jun-2009) 2(1)." xfId="96"/>
    <cellStyle name="Normal 3" xfId="70"/>
    <cellStyle name="Normal 4" xfId="71"/>
    <cellStyle name="Normal 5" xfId="254"/>
    <cellStyle name="Normal 6" xfId="255"/>
    <cellStyle name="Normal_Afectaciones Red Nacional - Formato" xfId="90"/>
    <cellStyle name="Notas 2" xfId="72"/>
    <cellStyle name="Notas 2 2" xfId="256"/>
    <cellStyle name="Notas 2 3" xfId="257"/>
    <cellStyle name="Notas 2 4" xfId="258"/>
    <cellStyle name="Notas 2 5" xfId="259"/>
    <cellStyle name="Notas 2 6" xfId="260"/>
    <cellStyle name="Notas 3" xfId="73"/>
    <cellStyle name="Notas 4" xfId="261"/>
    <cellStyle name="Notas 5" xfId="262"/>
    <cellStyle name="Notas 5 2" xfId="263"/>
    <cellStyle name="Notas 5 3" xfId="264"/>
    <cellStyle name="Notas 6" xfId="265"/>
    <cellStyle name="Notas 6 2" xfId="266"/>
    <cellStyle name="Notas 6 3" xfId="267"/>
    <cellStyle name="Note" xfId="268"/>
    <cellStyle name="Output" xfId="269"/>
    <cellStyle name="Percent_FLORENCI" xfId="270"/>
    <cellStyle name="Porcentual 2" xfId="271"/>
    <cellStyle name="Salida 2" xfId="74"/>
    <cellStyle name="Salida 3" xfId="75"/>
    <cellStyle name="Salida 4" xfId="272"/>
    <cellStyle name="Texto de advertencia 2" xfId="76"/>
    <cellStyle name="Texto de advertencia 3" xfId="77"/>
    <cellStyle name="Texto de advertencia 4" xfId="273"/>
    <cellStyle name="Texto explicativo 2" xfId="78"/>
    <cellStyle name="Texto explicativo 3" xfId="79"/>
    <cellStyle name="Texto explicativo 4" xfId="274"/>
    <cellStyle name="Title" xfId="275"/>
    <cellStyle name="Título 1 2" xfId="80"/>
    <cellStyle name="Título 1 3" xfId="81"/>
    <cellStyle name="Título 1 4" xfId="276"/>
    <cellStyle name="Título 2 2" xfId="82"/>
    <cellStyle name="Título 2 3" xfId="83"/>
    <cellStyle name="Título 2 4" xfId="277"/>
    <cellStyle name="Título 3 2" xfId="84"/>
    <cellStyle name="Título 3 3" xfId="85"/>
    <cellStyle name="Título 3 4" xfId="278"/>
    <cellStyle name="Título 4" xfId="86"/>
    <cellStyle name="Título 5" xfId="87"/>
    <cellStyle name="Título 6" xfId="279"/>
    <cellStyle name="Total 2" xfId="88"/>
    <cellStyle name="Total 3" xfId="89"/>
    <cellStyle name="Total 4" xfId="280"/>
    <cellStyle name="Total 5" xfId="281"/>
    <cellStyle name="Total 6" xfId="282"/>
    <cellStyle name="Total 7" xfId="283"/>
    <cellStyle name="Total 8" xfId="284"/>
    <cellStyle name="Total 9" xfId="285"/>
    <cellStyle name="Warning Text" xfId="2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pale/C/Users/user/Documents/Documents/Invias/Ola%20Invernal/Informes%20Unidades%20Ejecutoras/Red%20Nal%20-Competitividad%20-%20Grandes%20Proyectos/FORMATO%20MINISTERIO%20INF%20SRN%20vs%20%2007-01-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mapale/Users/user/Documents/Documents/Invias/Ola%20Invernal/Informes%20Unidades%20Ejecutoras/Evaluaci&#243;n%20de%20Afectaciones%20Ola%20Invernal%2014-12-2010%20Red%20Terciar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mapale/Documents%20and%20Settings/Amolano/Configuraci&#243;n%20local/Archivos%20temporales%20de%20Internet/OLK32/MODULO%202CM-PRE-SRN-024-2010/Relacion_de_Derrumbes%20a%2011%20de%20Noviembre%20de%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sumen"/>
      <sheetName val="REsumen DEptos"/>
      <sheetName val="Hoja1"/>
      <sheetName val="FASE III"/>
    </sheetNames>
    <sheetDataSet>
      <sheetData sheetId="0"/>
      <sheetData sheetId="1" refreshError="1"/>
      <sheetData sheetId="2" refreshError="1"/>
      <sheetData sheetId="3">
        <row r="2">
          <cell r="A2" t="str">
            <v>Carretera Intermunicipal</v>
          </cell>
        </row>
        <row r="3">
          <cell r="A3" t="str">
            <v>Carretera Interdepartamental</v>
          </cell>
        </row>
        <row r="4">
          <cell r="A4" t="str">
            <v>Carretera Nacional</v>
          </cell>
        </row>
        <row r="5">
          <cell r="A5" t="str">
            <v>Caminos Rurales (Red Terciaria)</v>
          </cell>
        </row>
        <row r="6">
          <cell r="A6" t="str">
            <v>Vía Férrea</v>
          </cell>
        </row>
        <row r="7">
          <cell r="A7" t="str">
            <v>Puentes vehiculares y/o pontones</v>
          </cell>
        </row>
        <row r="8">
          <cell r="A8" t="str">
            <v>Puentes Peatonales</v>
          </cell>
        </row>
        <row r="9">
          <cell r="A9" t="str">
            <v>Túnel</v>
          </cell>
        </row>
        <row r="12">
          <cell r="A12" t="str">
            <v>Amazonas</v>
          </cell>
        </row>
        <row r="13">
          <cell r="A13" t="str">
            <v>Antioquia</v>
          </cell>
        </row>
        <row r="14">
          <cell r="A14" t="str">
            <v>Arauca</v>
          </cell>
        </row>
        <row r="15">
          <cell r="A15" t="str">
            <v>Atlántico</v>
          </cell>
        </row>
        <row r="16">
          <cell r="A16" t="str">
            <v>Bogotá D.C</v>
          </cell>
        </row>
        <row r="17">
          <cell r="A17" t="str">
            <v>Bolívar</v>
          </cell>
        </row>
        <row r="18">
          <cell r="A18" t="str">
            <v>Boyacá</v>
          </cell>
        </row>
        <row r="19">
          <cell r="A19" t="str">
            <v>Caldas</v>
          </cell>
        </row>
        <row r="20">
          <cell r="A20" t="str">
            <v>Caquetá</v>
          </cell>
        </row>
        <row r="21">
          <cell r="A21" t="str">
            <v>Casanare</v>
          </cell>
        </row>
        <row r="22">
          <cell r="A22" t="str">
            <v>Cauca</v>
          </cell>
        </row>
        <row r="23">
          <cell r="A23" t="str">
            <v>Cesar</v>
          </cell>
        </row>
        <row r="24">
          <cell r="A24" t="str">
            <v>Chocó</v>
          </cell>
        </row>
        <row r="25">
          <cell r="A25" t="str">
            <v>Córdoba</v>
          </cell>
        </row>
        <row r="26">
          <cell r="A26" t="str">
            <v>Cundinamarca</v>
          </cell>
        </row>
        <row r="27">
          <cell r="A27" t="str">
            <v>Guainía</v>
          </cell>
        </row>
        <row r="28">
          <cell r="A28" t="str">
            <v>Guaviare</v>
          </cell>
        </row>
        <row r="29">
          <cell r="A29" t="str">
            <v>Huila</v>
          </cell>
        </row>
        <row r="30">
          <cell r="A30" t="str">
            <v>La Guajira</v>
          </cell>
        </row>
        <row r="31">
          <cell r="A31" t="str">
            <v>Magdalena</v>
          </cell>
        </row>
        <row r="32">
          <cell r="A32" t="str">
            <v>Meta</v>
          </cell>
        </row>
        <row r="33">
          <cell r="A33" t="str">
            <v>Nariño</v>
          </cell>
        </row>
        <row r="34">
          <cell r="A34" t="str">
            <v>Norte Santander</v>
          </cell>
        </row>
        <row r="35">
          <cell r="A35" t="str">
            <v>Ocaña</v>
          </cell>
        </row>
        <row r="36">
          <cell r="A36" t="str">
            <v>Putumayo</v>
          </cell>
        </row>
        <row r="37">
          <cell r="A37" t="str">
            <v>Quindio</v>
          </cell>
        </row>
        <row r="38">
          <cell r="A38" t="str">
            <v>Risaralda</v>
          </cell>
        </row>
        <row r="39">
          <cell r="A39" t="str">
            <v>San Andrés y Providencia</v>
          </cell>
        </row>
        <row r="40">
          <cell r="A40" t="str">
            <v>Santander</v>
          </cell>
        </row>
        <row r="41">
          <cell r="A41" t="str">
            <v>Sucre</v>
          </cell>
        </row>
        <row r="42">
          <cell r="A42" t="str">
            <v>Tolima</v>
          </cell>
        </row>
        <row r="43">
          <cell r="A43" t="str">
            <v>Valle</v>
          </cell>
        </row>
        <row r="44">
          <cell r="A44" t="str">
            <v>Vaupés</v>
          </cell>
        </row>
        <row r="45">
          <cell r="A45" t="str">
            <v>Vichada</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 Terciaria"/>
      <sheetName val="Hoja1"/>
    </sheetNames>
    <sheetDataSet>
      <sheetData sheetId="0"/>
      <sheetData sheetId="1">
        <row r="2">
          <cell r="A2" t="str">
            <v>Carretera Intermunicipal</v>
          </cell>
        </row>
        <row r="3">
          <cell r="A3" t="str">
            <v>Carretera Interdepartamental</v>
          </cell>
        </row>
        <row r="4">
          <cell r="A4" t="str">
            <v>Carretera Nacional</v>
          </cell>
        </row>
        <row r="5">
          <cell r="A5" t="str">
            <v>Caminos Rurales (Red Terciaria)</v>
          </cell>
        </row>
        <row r="6">
          <cell r="A6" t="str">
            <v>Vía Férrea</v>
          </cell>
        </row>
        <row r="7">
          <cell r="A7" t="str">
            <v>Puentes vehiculares y/o pontones</v>
          </cell>
        </row>
        <row r="8">
          <cell r="A8" t="str">
            <v>Puentes Peatonales</v>
          </cell>
        </row>
        <row r="9">
          <cell r="A9" t="str">
            <v>Túnel</v>
          </cell>
        </row>
        <row r="12">
          <cell r="A12" t="str">
            <v>Amazonas</v>
          </cell>
        </row>
        <row r="13">
          <cell r="A13" t="str">
            <v>Antioquia</v>
          </cell>
        </row>
        <row r="14">
          <cell r="A14" t="str">
            <v>Arauca</v>
          </cell>
        </row>
        <row r="15">
          <cell r="A15" t="str">
            <v>Atlántico</v>
          </cell>
        </row>
        <row r="16">
          <cell r="A16" t="str">
            <v>Bogotá D.C</v>
          </cell>
        </row>
        <row r="17">
          <cell r="A17" t="str">
            <v>Bolívar</v>
          </cell>
        </row>
        <row r="18">
          <cell r="A18" t="str">
            <v>Boyacá</v>
          </cell>
        </row>
        <row r="19">
          <cell r="A19" t="str">
            <v>Caldas</v>
          </cell>
        </row>
        <row r="20">
          <cell r="A20" t="str">
            <v>Caqueta</v>
          </cell>
        </row>
        <row r="21">
          <cell r="A21" t="str">
            <v>Casanare</v>
          </cell>
        </row>
        <row r="22">
          <cell r="A22" t="str">
            <v>Cauca</v>
          </cell>
        </row>
        <row r="23">
          <cell r="A23" t="str">
            <v>Cesar</v>
          </cell>
        </row>
        <row r="24">
          <cell r="A24" t="str">
            <v>Chocó</v>
          </cell>
        </row>
        <row r="25">
          <cell r="A25" t="str">
            <v>Córdoba</v>
          </cell>
        </row>
        <row r="26">
          <cell r="A26" t="str">
            <v>Cundinamarca</v>
          </cell>
        </row>
        <row r="27">
          <cell r="A27" t="str">
            <v>Guainía</v>
          </cell>
        </row>
        <row r="28">
          <cell r="A28" t="str">
            <v>Guaviare</v>
          </cell>
        </row>
        <row r="29">
          <cell r="A29" t="str">
            <v>Huila</v>
          </cell>
        </row>
        <row r="30">
          <cell r="A30" t="str">
            <v>La Guajira</v>
          </cell>
        </row>
        <row r="31">
          <cell r="A31" t="str">
            <v>Magdalena</v>
          </cell>
        </row>
        <row r="32">
          <cell r="A32" t="str">
            <v>Meta</v>
          </cell>
        </row>
        <row r="33">
          <cell r="A33" t="str">
            <v>Nariño</v>
          </cell>
        </row>
        <row r="34">
          <cell r="A34" t="str">
            <v>Norte Santander</v>
          </cell>
        </row>
        <row r="35">
          <cell r="A35" t="str">
            <v>Ocaña</v>
          </cell>
        </row>
        <row r="36">
          <cell r="A36" t="str">
            <v>Putumayo</v>
          </cell>
        </row>
        <row r="37">
          <cell r="A37" t="str">
            <v>Quindio</v>
          </cell>
        </row>
        <row r="38">
          <cell r="A38" t="str">
            <v>Risaralda</v>
          </cell>
        </row>
        <row r="39">
          <cell r="A39" t="str">
            <v>San Andrés y Providencia</v>
          </cell>
        </row>
        <row r="40">
          <cell r="A40" t="str">
            <v>Santander</v>
          </cell>
        </row>
        <row r="41">
          <cell r="A41" t="str">
            <v>Sucre</v>
          </cell>
        </row>
        <row r="42">
          <cell r="A42" t="str">
            <v>Tolina</v>
          </cell>
        </row>
        <row r="43">
          <cell r="A43" t="str">
            <v>Valle</v>
          </cell>
        </row>
        <row r="44">
          <cell r="A44" t="str">
            <v>Vaupés</v>
          </cell>
        </row>
        <row r="45">
          <cell r="A45" t="str">
            <v>Vichada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RRUMBES"/>
      <sheetName val="DERRUMBES (2)"/>
      <sheetName val="SEMANA DIC 11"/>
      <sheetName val="SEMANA DIC 11 (2)"/>
      <sheetName val="Hoja3"/>
      <sheetName val="SEMANA DIC 24"/>
      <sheetName val="SEMANA DIC 28"/>
    </sheetNames>
    <sheetDataSet>
      <sheetData sheetId="0" refreshError="1"/>
      <sheetData sheetId="1" refreshError="1"/>
      <sheetData sheetId="2" refreshError="1"/>
      <sheetData sheetId="3" refreshError="1"/>
      <sheetData sheetId="4" refreshError="1"/>
      <sheetData sheetId="5" refreshError="1"/>
      <sheetData sheetId="6" refreshError="1">
        <row r="84">
          <cell r="H84">
            <v>62031291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4"/>
  <sheetViews>
    <sheetView tabSelected="1" topLeftCell="C1" workbookViewId="0">
      <selection activeCell="C7" sqref="C7"/>
    </sheetView>
  </sheetViews>
  <sheetFormatPr baseColWidth="10" defaultRowHeight="15" x14ac:dyDescent="0.25"/>
  <cols>
    <col min="1" max="1" width="0" style="10" hidden="1" customWidth="1"/>
    <col min="2" max="2" width="0" style="8" hidden="1" customWidth="1"/>
    <col min="3" max="3" width="16.85546875" style="9" customWidth="1"/>
    <col min="4" max="4" width="15.7109375" style="10" customWidth="1"/>
    <col min="5" max="5" width="69" style="10" customWidth="1"/>
    <col min="6" max="6" width="19.42578125" style="11" hidden="1" customWidth="1"/>
    <col min="7" max="7" width="19.140625" style="10" customWidth="1"/>
    <col min="8" max="8" width="63" style="10" customWidth="1"/>
    <col min="9" max="9" width="18.140625" style="10" customWidth="1"/>
    <col min="10" max="10" width="11.42578125" style="10"/>
    <col min="11" max="11" width="8" style="10" customWidth="1"/>
    <col min="12" max="12" width="21.140625" style="10" customWidth="1"/>
    <col min="13" max="16384" width="11.42578125" style="10"/>
  </cols>
  <sheetData>
    <row r="1" spans="1:12" ht="21" x14ac:dyDescent="0.25">
      <c r="A1" s="7"/>
      <c r="D1" s="138" t="s">
        <v>621</v>
      </c>
      <c r="E1" s="138"/>
      <c r="F1" s="138"/>
      <c r="G1" s="138"/>
      <c r="H1" s="138"/>
      <c r="I1" s="138"/>
      <c r="J1" s="138"/>
      <c r="K1" s="138"/>
      <c r="L1" s="138"/>
    </row>
    <row r="2" spans="1:12" x14ac:dyDescent="0.25">
      <c r="A2" s="7"/>
      <c r="D2" s="137" t="s">
        <v>5</v>
      </c>
      <c r="E2" s="137"/>
      <c r="F2" s="137"/>
      <c r="G2" s="137"/>
      <c r="H2" s="137"/>
      <c r="I2" s="137"/>
      <c r="J2" s="137"/>
      <c r="K2" s="137"/>
      <c r="L2" s="137"/>
    </row>
    <row r="3" spans="1:12" x14ac:dyDescent="0.25">
      <c r="A3" s="7"/>
    </row>
    <row r="4" spans="1:12" x14ac:dyDescent="0.25">
      <c r="A4" s="7"/>
      <c r="B4" s="136" t="s">
        <v>6</v>
      </c>
      <c r="C4" s="136" t="s">
        <v>7</v>
      </c>
      <c r="D4" s="136" t="s">
        <v>8</v>
      </c>
      <c r="E4" s="136" t="s">
        <v>9</v>
      </c>
      <c r="F4" s="140" t="s">
        <v>10</v>
      </c>
      <c r="G4" s="136" t="s">
        <v>11</v>
      </c>
      <c r="H4" s="136" t="s">
        <v>12</v>
      </c>
      <c r="I4" s="34" t="s">
        <v>14</v>
      </c>
      <c r="J4" s="136" t="s">
        <v>13</v>
      </c>
      <c r="K4" s="136"/>
      <c r="L4" s="136" t="s">
        <v>15</v>
      </c>
    </row>
    <row r="5" spans="1:12" x14ac:dyDescent="0.25">
      <c r="A5" s="7"/>
      <c r="B5" s="136"/>
      <c r="C5" s="136"/>
      <c r="D5" s="136"/>
      <c r="E5" s="136"/>
      <c r="F5" s="140"/>
      <c r="G5" s="136"/>
      <c r="H5" s="136"/>
      <c r="I5" s="34" t="s">
        <v>16</v>
      </c>
      <c r="J5" s="136"/>
      <c r="K5" s="136"/>
      <c r="L5" s="136"/>
    </row>
    <row r="6" spans="1:12" ht="90" x14ac:dyDescent="0.25">
      <c r="A6" s="7"/>
      <c r="B6" s="13">
        <v>1</v>
      </c>
      <c r="C6" s="14" t="s">
        <v>17</v>
      </c>
      <c r="D6" s="12" t="s">
        <v>18</v>
      </c>
      <c r="E6" s="2" t="s">
        <v>311</v>
      </c>
      <c r="F6" s="117">
        <f>G6+G7+G8+G9</f>
        <v>9679999755</v>
      </c>
      <c r="G6" s="29">
        <v>3455169748</v>
      </c>
      <c r="H6" s="15" t="s">
        <v>19</v>
      </c>
      <c r="I6" s="16">
        <v>0.20300000000000001</v>
      </c>
      <c r="J6" s="123" t="s">
        <v>20</v>
      </c>
      <c r="K6" s="123"/>
      <c r="L6" s="17" t="s">
        <v>21</v>
      </c>
    </row>
    <row r="7" spans="1:12" ht="60" x14ac:dyDescent="0.25">
      <c r="A7" s="7"/>
      <c r="B7" s="13">
        <v>2</v>
      </c>
      <c r="C7" s="14" t="s">
        <v>17</v>
      </c>
      <c r="D7" s="12" t="s">
        <v>22</v>
      </c>
      <c r="E7" s="2" t="s">
        <v>312</v>
      </c>
      <c r="F7" s="117"/>
      <c r="G7" s="29">
        <v>241861882</v>
      </c>
      <c r="H7" s="15" t="s">
        <v>23</v>
      </c>
      <c r="I7" s="16">
        <v>0.20300000000000001</v>
      </c>
      <c r="J7" s="139" t="s">
        <v>20</v>
      </c>
      <c r="K7" s="139"/>
      <c r="L7" s="17" t="s">
        <v>21</v>
      </c>
    </row>
    <row r="8" spans="1:12" ht="45" x14ac:dyDescent="0.25">
      <c r="A8" s="7"/>
      <c r="B8" s="13">
        <v>3</v>
      </c>
      <c r="C8" s="14" t="s">
        <v>17</v>
      </c>
      <c r="D8" s="12" t="s">
        <v>24</v>
      </c>
      <c r="E8" s="2" t="s">
        <v>313</v>
      </c>
      <c r="F8" s="117"/>
      <c r="G8" s="29">
        <v>5591558995</v>
      </c>
      <c r="H8" s="2" t="s">
        <v>25</v>
      </c>
      <c r="I8" s="16">
        <v>8.9999999999999993E-3</v>
      </c>
      <c r="J8" s="123" t="s">
        <v>20</v>
      </c>
      <c r="K8" s="123"/>
      <c r="L8" s="17" t="s">
        <v>21</v>
      </c>
    </row>
    <row r="9" spans="1:12" ht="60" x14ac:dyDescent="0.25">
      <c r="A9" s="7"/>
      <c r="B9" s="13">
        <v>4</v>
      </c>
      <c r="C9" s="14" t="s">
        <v>17</v>
      </c>
      <c r="D9" s="12" t="s">
        <v>26</v>
      </c>
      <c r="E9" s="2" t="s">
        <v>314</v>
      </c>
      <c r="F9" s="117"/>
      <c r="G9" s="29">
        <v>391409130</v>
      </c>
      <c r="H9" s="2" t="s">
        <v>27</v>
      </c>
      <c r="I9" s="16">
        <v>8.9999999999999993E-3</v>
      </c>
      <c r="J9" s="139" t="s">
        <v>20</v>
      </c>
      <c r="K9" s="139"/>
      <c r="L9" s="17" t="s">
        <v>21</v>
      </c>
    </row>
    <row r="10" spans="1:12" ht="90" x14ac:dyDescent="0.25">
      <c r="A10" s="7"/>
      <c r="B10" s="13">
        <v>5</v>
      </c>
      <c r="C10" s="14" t="s">
        <v>17</v>
      </c>
      <c r="D10" s="12" t="s">
        <v>28</v>
      </c>
      <c r="E10" s="2" t="s">
        <v>29</v>
      </c>
      <c r="F10" s="117">
        <f>G10+G11</f>
        <v>4999999447</v>
      </c>
      <c r="G10" s="29">
        <v>4672896679</v>
      </c>
      <c r="H10" s="2" t="s">
        <v>30</v>
      </c>
      <c r="I10" s="16">
        <v>0.48730000000000001</v>
      </c>
      <c r="J10" s="123" t="s">
        <v>20</v>
      </c>
      <c r="K10" s="123"/>
      <c r="L10" s="17" t="s">
        <v>21</v>
      </c>
    </row>
    <row r="11" spans="1:12" ht="90" x14ac:dyDescent="0.25">
      <c r="A11" s="7"/>
      <c r="B11" s="13">
        <v>6</v>
      </c>
      <c r="C11" s="14" t="s">
        <v>17</v>
      </c>
      <c r="D11" s="12" t="s">
        <v>31</v>
      </c>
      <c r="E11" s="2" t="s">
        <v>32</v>
      </c>
      <c r="F11" s="117"/>
      <c r="G11" s="29">
        <v>327102768</v>
      </c>
      <c r="H11" s="2" t="s">
        <v>33</v>
      </c>
      <c r="I11" s="16">
        <v>0.48730000000000001</v>
      </c>
      <c r="J11" s="123" t="s">
        <v>20</v>
      </c>
      <c r="K11" s="123"/>
      <c r="L11" s="17" t="s">
        <v>21</v>
      </c>
    </row>
    <row r="12" spans="1:12" ht="60" x14ac:dyDescent="0.25">
      <c r="A12" s="7"/>
      <c r="B12" s="13">
        <v>7</v>
      </c>
      <c r="C12" s="14" t="s">
        <v>17</v>
      </c>
      <c r="D12" s="12" t="s">
        <v>34</v>
      </c>
      <c r="E12" s="2" t="s">
        <v>35</v>
      </c>
      <c r="F12" s="117">
        <f>G12+G13+G14+G15</f>
        <v>5619997439</v>
      </c>
      <c r="G12" s="29">
        <v>2192445687</v>
      </c>
      <c r="H12" s="2" t="s">
        <v>36</v>
      </c>
      <c r="I12" s="16">
        <v>0.8</v>
      </c>
      <c r="J12" s="123" t="s">
        <v>20</v>
      </c>
      <c r="K12" s="123"/>
      <c r="L12" s="18"/>
    </row>
    <row r="13" spans="1:12" ht="45" x14ac:dyDescent="0.25">
      <c r="A13" s="7"/>
      <c r="B13" s="13">
        <v>8</v>
      </c>
      <c r="C13" s="14" t="s">
        <v>17</v>
      </c>
      <c r="D13" s="12" t="s">
        <v>37</v>
      </c>
      <c r="E13" s="2" t="s">
        <v>38</v>
      </c>
      <c r="F13" s="117"/>
      <c r="G13" s="29">
        <v>153471198</v>
      </c>
      <c r="H13" s="2" t="s">
        <v>39</v>
      </c>
      <c r="I13" s="16">
        <v>0.8</v>
      </c>
      <c r="J13" s="123" t="s">
        <v>20</v>
      </c>
      <c r="K13" s="123"/>
      <c r="L13" s="18"/>
    </row>
    <row r="14" spans="1:12" ht="75" x14ac:dyDescent="0.25">
      <c r="A14" s="7"/>
      <c r="B14" s="13">
        <v>9</v>
      </c>
      <c r="C14" s="14" t="s">
        <v>17</v>
      </c>
      <c r="D14" s="12" t="s">
        <v>40</v>
      </c>
      <c r="E14" s="2" t="s">
        <v>315</v>
      </c>
      <c r="F14" s="117"/>
      <c r="G14" s="29">
        <v>3059888368</v>
      </c>
      <c r="H14" s="2" t="s">
        <v>316</v>
      </c>
      <c r="I14" s="16">
        <v>0.42520000000000002</v>
      </c>
      <c r="J14" s="123" t="s">
        <v>20</v>
      </c>
      <c r="K14" s="123"/>
      <c r="L14" s="17" t="s">
        <v>21</v>
      </c>
    </row>
    <row r="15" spans="1:12" ht="60" x14ac:dyDescent="0.25">
      <c r="A15" s="7"/>
      <c r="B15" s="13">
        <v>10</v>
      </c>
      <c r="C15" s="14" t="s">
        <v>17</v>
      </c>
      <c r="D15" s="12" t="s">
        <v>41</v>
      </c>
      <c r="E15" s="2" t="s">
        <v>42</v>
      </c>
      <c r="F15" s="117"/>
      <c r="G15" s="29">
        <v>214192186</v>
      </c>
      <c r="H15" s="2" t="s">
        <v>43</v>
      </c>
      <c r="I15" s="16">
        <v>0.42520000000000002</v>
      </c>
      <c r="J15" s="123" t="s">
        <v>20</v>
      </c>
      <c r="K15" s="123"/>
      <c r="L15" s="17" t="s">
        <v>21</v>
      </c>
    </row>
    <row r="16" spans="1:12" ht="45" x14ac:dyDescent="0.25">
      <c r="A16" s="7"/>
      <c r="B16" s="13">
        <v>11</v>
      </c>
      <c r="C16" s="14" t="s">
        <v>17</v>
      </c>
      <c r="D16" s="12" t="s">
        <v>44</v>
      </c>
      <c r="E16" s="2" t="s">
        <v>317</v>
      </c>
      <c r="F16" s="117">
        <f>G16+G17</f>
        <v>7599999650</v>
      </c>
      <c r="G16" s="29">
        <v>7102803411</v>
      </c>
      <c r="H16" s="2" t="s">
        <v>45</v>
      </c>
      <c r="I16" s="16">
        <v>0.65</v>
      </c>
      <c r="J16" s="123" t="s">
        <v>20</v>
      </c>
      <c r="K16" s="123"/>
      <c r="L16" s="17" t="s">
        <v>21</v>
      </c>
    </row>
    <row r="17" spans="1:12" ht="45" x14ac:dyDescent="0.25">
      <c r="A17" s="7"/>
      <c r="B17" s="13">
        <v>12</v>
      </c>
      <c r="C17" s="14" t="s">
        <v>17</v>
      </c>
      <c r="D17" s="12" t="s">
        <v>46</v>
      </c>
      <c r="E17" s="2" t="s">
        <v>318</v>
      </c>
      <c r="F17" s="117"/>
      <c r="G17" s="29">
        <v>497196239</v>
      </c>
      <c r="H17" s="2" t="s">
        <v>47</v>
      </c>
      <c r="I17" s="16">
        <v>0.65</v>
      </c>
      <c r="J17" s="123" t="s">
        <v>20</v>
      </c>
      <c r="K17" s="123"/>
      <c r="L17" s="17" t="s">
        <v>21</v>
      </c>
    </row>
    <row r="18" spans="1:12" ht="30" x14ac:dyDescent="0.25">
      <c r="A18" s="7"/>
      <c r="B18" s="13">
        <v>13</v>
      </c>
      <c r="C18" s="14" t="s">
        <v>48</v>
      </c>
      <c r="D18" s="12" t="s">
        <v>49</v>
      </c>
      <c r="E18" s="2" t="s">
        <v>319</v>
      </c>
      <c r="F18" s="117">
        <f>G18+G19</f>
        <v>3300002984</v>
      </c>
      <c r="G18" s="29">
        <v>3084114938</v>
      </c>
      <c r="H18" s="2" t="s">
        <v>50</v>
      </c>
      <c r="I18" s="16">
        <v>0.51600000000000001</v>
      </c>
      <c r="J18" s="123" t="s">
        <v>20</v>
      </c>
      <c r="K18" s="123"/>
      <c r="L18" s="17" t="s">
        <v>21</v>
      </c>
    </row>
    <row r="19" spans="1:12" ht="45" x14ac:dyDescent="0.25">
      <c r="A19" s="7"/>
      <c r="B19" s="13">
        <v>14</v>
      </c>
      <c r="C19" s="14" t="s">
        <v>48</v>
      </c>
      <c r="D19" s="12" t="s">
        <v>51</v>
      </c>
      <c r="E19" s="2" t="s">
        <v>52</v>
      </c>
      <c r="F19" s="117"/>
      <c r="G19" s="29">
        <v>215888046</v>
      </c>
      <c r="H19" s="2" t="s">
        <v>53</v>
      </c>
      <c r="I19" s="16">
        <v>0.51600000000000001</v>
      </c>
      <c r="J19" s="123" t="s">
        <v>20</v>
      </c>
      <c r="K19" s="123"/>
      <c r="L19" s="17" t="s">
        <v>21</v>
      </c>
    </row>
    <row r="20" spans="1:12" ht="60" x14ac:dyDescent="0.25">
      <c r="A20" s="7"/>
      <c r="B20" s="13">
        <v>15</v>
      </c>
      <c r="C20" s="14" t="s">
        <v>54</v>
      </c>
      <c r="D20" s="12" t="s">
        <v>55</v>
      </c>
      <c r="E20" s="2" t="s">
        <v>320</v>
      </c>
      <c r="F20" s="117">
        <f>G20+G21</f>
        <v>3599999127</v>
      </c>
      <c r="G20" s="29">
        <v>3364485165</v>
      </c>
      <c r="H20" s="2" t="s">
        <v>56</v>
      </c>
      <c r="I20" s="16">
        <v>0.87409999999999999</v>
      </c>
      <c r="J20" s="123" t="s">
        <v>20</v>
      </c>
      <c r="K20" s="123"/>
      <c r="L20" s="18"/>
    </row>
    <row r="21" spans="1:12" ht="45" x14ac:dyDescent="0.25">
      <c r="A21" s="7"/>
      <c r="B21" s="13">
        <v>16</v>
      </c>
      <c r="C21" s="14" t="s">
        <v>54</v>
      </c>
      <c r="D21" s="12" t="s">
        <v>57</v>
      </c>
      <c r="E21" s="15" t="s">
        <v>321</v>
      </c>
      <c r="F21" s="117"/>
      <c r="G21" s="29">
        <v>235513962</v>
      </c>
      <c r="H21" s="2" t="s">
        <v>58</v>
      </c>
      <c r="I21" s="16">
        <v>0.87409999999999999</v>
      </c>
      <c r="J21" s="123" t="s">
        <v>20</v>
      </c>
      <c r="K21" s="123"/>
      <c r="L21" s="18"/>
    </row>
    <row r="22" spans="1:12" ht="45" x14ac:dyDescent="0.25">
      <c r="A22" s="7"/>
      <c r="B22" s="13">
        <v>17</v>
      </c>
      <c r="C22" s="14" t="s">
        <v>59</v>
      </c>
      <c r="D22" s="12" t="s">
        <v>60</v>
      </c>
      <c r="E22" s="2" t="s">
        <v>322</v>
      </c>
      <c r="F22" s="117">
        <f>G22+G23+G24+G25</f>
        <v>2948432347</v>
      </c>
      <c r="G22" s="29">
        <v>1401869107</v>
      </c>
      <c r="H22" s="2" t="s">
        <v>61</v>
      </c>
      <c r="I22" s="16">
        <v>0.28139999999999998</v>
      </c>
      <c r="J22" s="123" t="s">
        <v>20</v>
      </c>
      <c r="K22" s="123"/>
      <c r="L22" s="17" t="s">
        <v>21</v>
      </c>
    </row>
    <row r="23" spans="1:12" ht="30" x14ac:dyDescent="0.25">
      <c r="A23" s="7"/>
      <c r="B23" s="13">
        <v>18</v>
      </c>
      <c r="C23" s="14" t="s">
        <v>59</v>
      </c>
      <c r="D23" s="12" t="s">
        <v>62</v>
      </c>
      <c r="E23" s="2" t="s">
        <v>323</v>
      </c>
      <c r="F23" s="117"/>
      <c r="G23" s="29">
        <v>98130837</v>
      </c>
      <c r="H23" s="2" t="s">
        <v>63</v>
      </c>
      <c r="I23" s="16">
        <v>0.28139999999999998</v>
      </c>
      <c r="J23" s="123" t="s">
        <v>20</v>
      </c>
      <c r="K23" s="123"/>
      <c r="L23" s="17" t="s">
        <v>21</v>
      </c>
    </row>
    <row r="24" spans="1:12" ht="60" x14ac:dyDescent="0.25">
      <c r="A24" s="7"/>
      <c r="B24" s="13">
        <v>19</v>
      </c>
      <c r="C24" s="14" t="s">
        <v>59</v>
      </c>
      <c r="D24" s="12" t="s">
        <v>64</v>
      </c>
      <c r="E24" s="2" t="s">
        <v>65</v>
      </c>
      <c r="F24" s="117"/>
      <c r="G24" s="29">
        <v>1353625068</v>
      </c>
      <c r="H24" s="2" t="s">
        <v>66</v>
      </c>
      <c r="I24" s="16">
        <v>0.15</v>
      </c>
      <c r="J24" s="123" t="s">
        <v>20</v>
      </c>
      <c r="K24" s="123"/>
      <c r="L24" s="17" t="s">
        <v>21</v>
      </c>
    </row>
    <row r="25" spans="1:12" ht="60" x14ac:dyDescent="0.25">
      <c r="A25" s="7"/>
      <c r="B25" s="13">
        <v>20</v>
      </c>
      <c r="C25" s="14" t="s">
        <v>59</v>
      </c>
      <c r="D25" s="12" t="s">
        <v>67</v>
      </c>
      <c r="E25" s="2" t="s">
        <v>68</v>
      </c>
      <c r="F25" s="117"/>
      <c r="G25" s="29">
        <v>94807335</v>
      </c>
      <c r="H25" s="2" t="s">
        <v>69</v>
      </c>
      <c r="I25" s="16">
        <v>0.15</v>
      </c>
      <c r="J25" s="123" t="s">
        <v>20</v>
      </c>
      <c r="K25" s="123"/>
      <c r="L25" s="17" t="s">
        <v>21</v>
      </c>
    </row>
    <row r="26" spans="1:12" ht="45" x14ac:dyDescent="0.25">
      <c r="A26" s="7"/>
      <c r="B26" s="13">
        <v>21</v>
      </c>
      <c r="C26" s="14" t="s">
        <v>70</v>
      </c>
      <c r="D26" s="12" t="s">
        <v>71</v>
      </c>
      <c r="E26" s="2" t="s">
        <v>72</v>
      </c>
      <c r="F26" s="117">
        <f>G26+G27</f>
        <v>9999754427</v>
      </c>
      <c r="G26" s="29">
        <v>9345746427</v>
      </c>
      <c r="H26" s="2" t="s">
        <v>73</v>
      </c>
      <c r="I26" s="16">
        <v>0.1</v>
      </c>
      <c r="J26" s="123" t="s">
        <v>20</v>
      </c>
      <c r="K26" s="123"/>
      <c r="L26" s="17" t="s">
        <v>74</v>
      </c>
    </row>
    <row r="27" spans="1:12" ht="60" x14ac:dyDescent="0.25">
      <c r="A27" s="7"/>
      <c r="B27" s="13">
        <v>22</v>
      </c>
      <c r="C27" s="14" t="s">
        <v>70</v>
      </c>
      <c r="D27" s="12" t="s">
        <v>75</v>
      </c>
      <c r="E27" s="2" t="s">
        <v>76</v>
      </c>
      <c r="F27" s="117"/>
      <c r="G27" s="29">
        <v>654008000</v>
      </c>
      <c r="H27" s="2" t="s">
        <v>77</v>
      </c>
      <c r="I27" s="16">
        <v>0.1</v>
      </c>
      <c r="J27" s="123" t="s">
        <v>20</v>
      </c>
      <c r="K27" s="123"/>
      <c r="L27" s="17" t="s">
        <v>74</v>
      </c>
    </row>
    <row r="28" spans="1:12" ht="45" x14ac:dyDescent="0.25">
      <c r="A28" s="7"/>
      <c r="B28" s="13">
        <v>23</v>
      </c>
      <c r="C28" s="14" t="s">
        <v>78</v>
      </c>
      <c r="D28" s="12" t="s">
        <v>79</v>
      </c>
      <c r="E28" s="2" t="s">
        <v>80</v>
      </c>
      <c r="F28" s="117">
        <f>G28+G29</f>
        <v>2145155630</v>
      </c>
      <c r="G28" s="29">
        <v>2001895630</v>
      </c>
      <c r="H28" s="2" t="s">
        <v>81</v>
      </c>
      <c r="I28" s="16">
        <v>0.85</v>
      </c>
      <c r="J28" s="123" t="s">
        <v>20</v>
      </c>
      <c r="K28" s="123"/>
      <c r="L28" s="18"/>
    </row>
    <row r="29" spans="1:12" ht="60" x14ac:dyDescent="0.25">
      <c r="A29" s="7"/>
      <c r="B29" s="13">
        <v>24</v>
      </c>
      <c r="C29" s="14" t="s">
        <v>78</v>
      </c>
      <c r="D29" s="12" t="s">
        <v>82</v>
      </c>
      <c r="E29" s="2" t="s">
        <v>83</v>
      </c>
      <c r="F29" s="117"/>
      <c r="G29" s="29">
        <v>143260000</v>
      </c>
      <c r="H29" s="2" t="s">
        <v>84</v>
      </c>
      <c r="I29" s="16">
        <v>0.85</v>
      </c>
      <c r="J29" s="123" t="s">
        <v>20</v>
      </c>
      <c r="K29" s="123"/>
      <c r="L29" s="18"/>
    </row>
    <row r="30" spans="1:12" x14ac:dyDescent="0.25">
      <c r="A30" s="7"/>
      <c r="B30" s="13"/>
      <c r="C30" s="18"/>
      <c r="D30" s="18"/>
      <c r="E30" s="37" t="s">
        <v>324</v>
      </c>
      <c r="F30" s="38">
        <f>SUM(F6:F29)</f>
        <v>49893340806</v>
      </c>
      <c r="G30" s="36">
        <f>SUM(G6:G29)</f>
        <v>49893340806</v>
      </c>
      <c r="H30" s="18"/>
      <c r="I30" s="18"/>
      <c r="J30" s="97"/>
      <c r="K30" s="98"/>
      <c r="L30" s="18"/>
    </row>
    <row r="31" spans="1:12" x14ac:dyDescent="0.25">
      <c r="A31" s="7"/>
      <c r="G31" s="20"/>
      <c r="H31" s="21" t="s">
        <v>85</v>
      </c>
      <c r="I31" s="22">
        <f>((G6*I6)+(G7*I7)+(G8*I8)+(G9*I9)+(G10*I10)+(G11*I11)+(G12*I12)+(G13*I13)+(G14*I14)+(G15*I15)+(G16*I16)+(G17*I17)+(G18*I18)+(G19*I19)+(G20*I20)+(G21*I21)+(G22*I22)+(G23*I23)+(G26*I26)+(G27*I27)+(G28*I28)+(G29*I29)+(G24*I24)+(G25*I25))/G30</f>
        <v>0.39608491287415831</v>
      </c>
    </row>
    <row r="32" spans="1:12" x14ac:dyDescent="0.25">
      <c r="A32" s="7"/>
      <c r="D32" s="23"/>
    </row>
    <row r="33" spans="1:12" x14ac:dyDescent="0.25">
      <c r="A33" s="7"/>
      <c r="D33" s="137" t="s">
        <v>86</v>
      </c>
      <c r="E33" s="137"/>
      <c r="F33" s="137"/>
      <c r="G33" s="137"/>
      <c r="H33" s="137"/>
      <c r="I33" s="137"/>
      <c r="J33" s="137"/>
      <c r="K33" s="137"/>
      <c r="L33" s="137"/>
    </row>
    <row r="34" spans="1:12" x14ac:dyDescent="0.25">
      <c r="A34" s="7"/>
    </row>
    <row r="35" spans="1:12" x14ac:dyDescent="0.25">
      <c r="A35" s="7"/>
    </row>
    <row r="36" spans="1:12" ht="15" customHeight="1" x14ac:dyDescent="0.25">
      <c r="A36" s="131"/>
      <c r="B36" s="101" t="s">
        <v>6</v>
      </c>
      <c r="C36" s="101" t="s">
        <v>7</v>
      </c>
      <c r="D36" s="101" t="s">
        <v>8</v>
      </c>
      <c r="E36" s="101" t="s">
        <v>9</v>
      </c>
      <c r="F36" s="134" t="s">
        <v>10</v>
      </c>
      <c r="G36" s="115" t="s">
        <v>87</v>
      </c>
      <c r="H36" s="115" t="s">
        <v>12</v>
      </c>
      <c r="I36" s="34" t="s">
        <v>88</v>
      </c>
      <c r="J36" s="111" t="s">
        <v>13</v>
      </c>
      <c r="K36" s="112"/>
      <c r="L36" s="101" t="s">
        <v>15</v>
      </c>
    </row>
    <row r="37" spans="1:12" x14ac:dyDescent="0.25">
      <c r="A37" s="133"/>
      <c r="B37" s="102"/>
      <c r="C37" s="102"/>
      <c r="D37" s="102"/>
      <c r="E37" s="102"/>
      <c r="F37" s="135"/>
      <c r="G37" s="116"/>
      <c r="H37" s="116"/>
      <c r="I37" s="34" t="s">
        <v>16</v>
      </c>
      <c r="J37" s="113"/>
      <c r="K37" s="114"/>
      <c r="L37" s="102"/>
    </row>
    <row r="38" spans="1:12" x14ac:dyDescent="0.25">
      <c r="A38" s="123">
        <v>1</v>
      </c>
      <c r="B38" s="123">
        <v>1</v>
      </c>
      <c r="C38" s="124" t="s">
        <v>89</v>
      </c>
      <c r="D38" s="124" t="s">
        <v>90</v>
      </c>
      <c r="E38" s="125" t="s">
        <v>91</v>
      </c>
      <c r="F38" s="122">
        <f>G38+G41</f>
        <v>5999998339</v>
      </c>
      <c r="G38" s="126">
        <v>5607475045</v>
      </c>
      <c r="H38" s="125" t="s">
        <v>92</v>
      </c>
      <c r="I38" s="121">
        <v>0.9</v>
      </c>
      <c r="J38" s="124" t="s">
        <v>20</v>
      </c>
      <c r="K38" s="124"/>
      <c r="L38" s="124"/>
    </row>
    <row r="39" spans="1:12" x14ac:dyDescent="0.25">
      <c r="A39" s="123"/>
      <c r="B39" s="123"/>
      <c r="C39" s="124"/>
      <c r="D39" s="124"/>
      <c r="E39" s="125"/>
      <c r="F39" s="122"/>
      <c r="G39" s="127"/>
      <c r="H39" s="125"/>
      <c r="I39" s="121"/>
      <c r="J39" s="124"/>
      <c r="K39" s="124"/>
      <c r="L39" s="124"/>
    </row>
    <row r="40" spans="1:12" x14ac:dyDescent="0.25">
      <c r="A40" s="123"/>
      <c r="B40" s="123"/>
      <c r="C40" s="124"/>
      <c r="D40" s="124"/>
      <c r="E40" s="125"/>
      <c r="F40" s="122"/>
      <c r="G40" s="128"/>
      <c r="H40" s="125"/>
      <c r="I40" s="121"/>
      <c r="J40" s="124"/>
      <c r="K40" s="124"/>
      <c r="L40" s="124"/>
    </row>
    <row r="41" spans="1:12" x14ac:dyDescent="0.25">
      <c r="A41" s="123">
        <v>2</v>
      </c>
      <c r="B41" s="123">
        <v>2</v>
      </c>
      <c r="C41" s="124" t="s">
        <v>89</v>
      </c>
      <c r="D41" s="124" t="s">
        <v>93</v>
      </c>
      <c r="E41" s="125" t="s">
        <v>94</v>
      </c>
      <c r="F41" s="122"/>
      <c r="G41" s="126">
        <v>392523294</v>
      </c>
      <c r="H41" s="125" t="s">
        <v>95</v>
      </c>
      <c r="I41" s="121">
        <v>0.9</v>
      </c>
      <c r="J41" s="124" t="s">
        <v>20</v>
      </c>
      <c r="K41" s="124"/>
      <c r="L41" s="124"/>
    </row>
    <row r="42" spans="1:12" x14ac:dyDescent="0.25">
      <c r="A42" s="123"/>
      <c r="B42" s="123"/>
      <c r="C42" s="124"/>
      <c r="D42" s="124"/>
      <c r="E42" s="125"/>
      <c r="F42" s="122"/>
      <c r="G42" s="127"/>
      <c r="H42" s="125"/>
      <c r="I42" s="121"/>
      <c r="J42" s="124"/>
      <c r="K42" s="124"/>
      <c r="L42" s="124"/>
    </row>
    <row r="43" spans="1:12" x14ac:dyDescent="0.25">
      <c r="A43" s="123"/>
      <c r="B43" s="123"/>
      <c r="C43" s="124"/>
      <c r="D43" s="124"/>
      <c r="E43" s="125"/>
      <c r="F43" s="122"/>
      <c r="G43" s="128"/>
      <c r="H43" s="125"/>
      <c r="I43" s="121"/>
      <c r="J43" s="124"/>
      <c r="K43" s="124"/>
      <c r="L43" s="124"/>
    </row>
    <row r="44" spans="1:12" x14ac:dyDescent="0.25">
      <c r="A44" s="123">
        <v>3</v>
      </c>
      <c r="B44" s="123">
        <v>3</v>
      </c>
      <c r="C44" s="124" t="s">
        <v>96</v>
      </c>
      <c r="D44" s="124" t="s">
        <v>97</v>
      </c>
      <c r="E44" s="125" t="s">
        <v>98</v>
      </c>
      <c r="F44" s="122">
        <f>G44+G47</f>
        <v>2497034583</v>
      </c>
      <c r="G44" s="126">
        <v>2322188943</v>
      </c>
      <c r="H44" s="125" t="s">
        <v>99</v>
      </c>
      <c r="I44" s="121">
        <v>0.31</v>
      </c>
      <c r="J44" s="124" t="s">
        <v>20</v>
      </c>
      <c r="K44" s="124"/>
      <c r="L44" s="125" t="s">
        <v>100</v>
      </c>
    </row>
    <row r="45" spans="1:12" x14ac:dyDescent="0.25">
      <c r="A45" s="123"/>
      <c r="B45" s="123"/>
      <c r="C45" s="124"/>
      <c r="D45" s="124"/>
      <c r="E45" s="125"/>
      <c r="F45" s="122"/>
      <c r="G45" s="127"/>
      <c r="H45" s="125"/>
      <c r="I45" s="121"/>
      <c r="J45" s="124"/>
      <c r="K45" s="124"/>
      <c r="L45" s="125"/>
    </row>
    <row r="46" spans="1:12" x14ac:dyDescent="0.25">
      <c r="A46" s="123"/>
      <c r="B46" s="123"/>
      <c r="C46" s="124"/>
      <c r="D46" s="124"/>
      <c r="E46" s="125"/>
      <c r="F46" s="122"/>
      <c r="G46" s="128"/>
      <c r="H46" s="125"/>
      <c r="I46" s="121"/>
      <c r="J46" s="124"/>
      <c r="K46" s="124"/>
      <c r="L46" s="125"/>
    </row>
    <row r="47" spans="1:12" x14ac:dyDescent="0.25">
      <c r="A47" s="123">
        <v>4</v>
      </c>
      <c r="B47" s="123">
        <v>4</v>
      </c>
      <c r="C47" s="124" t="s">
        <v>96</v>
      </c>
      <c r="D47" s="124" t="s">
        <v>101</v>
      </c>
      <c r="E47" s="125" t="s">
        <v>102</v>
      </c>
      <c r="F47" s="122"/>
      <c r="G47" s="126">
        <v>174845640</v>
      </c>
      <c r="H47" s="125" t="s">
        <v>103</v>
      </c>
      <c r="I47" s="121">
        <v>0.31</v>
      </c>
      <c r="J47" s="124" t="s">
        <v>20</v>
      </c>
      <c r="K47" s="124"/>
      <c r="L47" s="125" t="s">
        <v>100</v>
      </c>
    </row>
    <row r="48" spans="1:12" x14ac:dyDescent="0.25">
      <c r="A48" s="123"/>
      <c r="B48" s="123"/>
      <c r="C48" s="124"/>
      <c r="D48" s="124"/>
      <c r="E48" s="125"/>
      <c r="F48" s="122"/>
      <c r="G48" s="127"/>
      <c r="H48" s="125"/>
      <c r="I48" s="121"/>
      <c r="J48" s="124"/>
      <c r="K48" s="124"/>
      <c r="L48" s="125"/>
    </row>
    <row r="49" spans="1:20" x14ac:dyDescent="0.25">
      <c r="A49" s="123"/>
      <c r="B49" s="123"/>
      <c r="C49" s="124"/>
      <c r="D49" s="124"/>
      <c r="E49" s="125"/>
      <c r="F49" s="122"/>
      <c r="G49" s="128"/>
      <c r="H49" s="125"/>
      <c r="I49" s="121"/>
      <c r="J49" s="124"/>
      <c r="K49" s="124"/>
      <c r="L49" s="125"/>
    </row>
    <row r="50" spans="1:20" x14ac:dyDescent="0.25">
      <c r="A50" s="123">
        <v>5</v>
      </c>
      <c r="B50" s="123">
        <v>5</v>
      </c>
      <c r="C50" s="124" t="s">
        <v>104</v>
      </c>
      <c r="D50" s="124" t="s">
        <v>105</v>
      </c>
      <c r="E50" s="125" t="s">
        <v>106</v>
      </c>
      <c r="F50" s="122">
        <f>G50+G53</f>
        <v>9693354527</v>
      </c>
      <c r="G50" s="118">
        <v>9050270416</v>
      </c>
      <c r="H50" s="125" t="s">
        <v>107</v>
      </c>
      <c r="I50" s="121">
        <v>0</v>
      </c>
      <c r="J50" s="124" t="s">
        <v>20</v>
      </c>
      <c r="K50" s="124"/>
      <c r="L50" s="124"/>
    </row>
    <row r="51" spans="1:20" x14ac:dyDescent="0.25">
      <c r="A51" s="123"/>
      <c r="B51" s="123"/>
      <c r="C51" s="124"/>
      <c r="D51" s="124"/>
      <c r="E51" s="125"/>
      <c r="F51" s="122"/>
      <c r="G51" s="119"/>
      <c r="H51" s="125"/>
      <c r="I51" s="121"/>
      <c r="J51" s="124"/>
      <c r="K51" s="124"/>
      <c r="L51" s="124"/>
    </row>
    <row r="52" spans="1:20" x14ac:dyDescent="0.25">
      <c r="A52" s="123"/>
      <c r="B52" s="123"/>
      <c r="C52" s="124"/>
      <c r="D52" s="124"/>
      <c r="E52" s="125"/>
      <c r="F52" s="122"/>
      <c r="G52" s="120"/>
      <c r="H52" s="125"/>
      <c r="I52" s="121"/>
      <c r="J52" s="124"/>
      <c r="K52" s="124"/>
      <c r="L52" s="124"/>
    </row>
    <row r="53" spans="1:20" x14ac:dyDescent="0.25">
      <c r="A53" s="123">
        <v>6</v>
      </c>
      <c r="B53" s="123">
        <v>6</v>
      </c>
      <c r="C53" s="124" t="s">
        <v>104</v>
      </c>
      <c r="D53" s="124" t="s">
        <v>108</v>
      </c>
      <c r="E53" s="125" t="s">
        <v>109</v>
      </c>
      <c r="F53" s="122"/>
      <c r="G53" s="118">
        <v>643084111</v>
      </c>
      <c r="H53" s="125" t="s">
        <v>110</v>
      </c>
      <c r="I53" s="121">
        <v>0</v>
      </c>
      <c r="J53" s="124" t="s">
        <v>20</v>
      </c>
      <c r="K53" s="124"/>
      <c r="L53" s="124"/>
    </row>
    <row r="54" spans="1:20" x14ac:dyDescent="0.25">
      <c r="A54" s="123"/>
      <c r="B54" s="123"/>
      <c r="C54" s="124"/>
      <c r="D54" s="124"/>
      <c r="E54" s="125"/>
      <c r="F54" s="122"/>
      <c r="G54" s="119"/>
      <c r="H54" s="125"/>
      <c r="I54" s="121"/>
      <c r="J54" s="124"/>
      <c r="K54" s="124"/>
      <c r="L54" s="124"/>
    </row>
    <row r="55" spans="1:20" x14ac:dyDescent="0.25">
      <c r="A55" s="123"/>
      <c r="B55" s="123"/>
      <c r="C55" s="124"/>
      <c r="D55" s="124"/>
      <c r="E55" s="125"/>
      <c r="F55" s="122"/>
      <c r="G55" s="120"/>
      <c r="H55" s="125"/>
      <c r="I55" s="121"/>
      <c r="J55" s="124"/>
      <c r="K55" s="124"/>
      <c r="L55" s="124"/>
    </row>
    <row r="56" spans="1:20" x14ac:dyDescent="0.25">
      <c r="A56" s="131">
        <v>7</v>
      </c>
      <c r="B56" s="123">
        <v>7</v>
      </c>
      <c r="C56" s="124" t="s">
        <v>111</v>
      </c>
      <c r="D56" s="124" t="s">
        <v>112</v>
      </c>
      <c r="E56" s="125" t="s">
        <v>113</v>
      </c>
      <c r="F56" s="122">
        <f>G56+G59</f>
        <v>1498058981</v>
      </c>
      <c r="G56" s="118">
        <v>1385620181</v>
      </c>
      <c r="H56" s="125" t="s">
        <v>114</v>
      </c>
      <c r="I56" s="121">
        <v>0.85</v>
      </c>
      <c r="J56" s="124" t="s">
        <v>20</v>
      </c>
      <c r="K56" s="124"/>
      <c r="L56" s="124"/>
    </row>
    <row r="57" spans="1:20" x14ac:dyDescent="0.25">
      <c r="A57" s="132"/>
      <c r="B57" s="123"/>
      <c r="C57" s="124"/>
      <c r="D57" s="124"/>
      <c r="E57" s="125"/>
      <c r="F57" s="122"/>
      <c r="G57" s="119"/>
      <c r="H57" s="125"/>
      <c r="I57" s="121"/>
      <c r="J57" s="124"/>
      <c r="K57" s="124"/>
      <c r="L57" s="124"/>
    </row>
    <row r="58" spans="1:20" x14ac:dyDescent="0.25">
      <c r="A58" s="133"/>
      <c r="B58" s="123"/>
      <c r="C58" s="124"/>
      <c r="D58" s="124"/>
      <c r="E58" s="125"/>
      <c r="F58" s="122"/>
      <c r="G58" s="120"/>
      <c r="H58" s="125"/>
      <c r="I58" s="121"/>
      <c r="J58" s="124"/>
      <c r="K58" s="124"/>
      <c r="L58" s="124"/>
    </row>
    <row r="59" spans="1:20" x14ac:dyDescent="0.25">
      <c r="A59" s="131">
        <v>8</v>
      </c>
      <c r="B59" s="123">
        <v>8</v>
      </c>
      <c r="C59" s="124" t="s">
        <v>111</v>
      </c>
      <c r="D59" s="124" t="s">
        <v>115</v>
      </c>
      <c r="E59" s="125" t="s">
        <v>116</v>
      </c>
      <c r="F59" s="122"/>
      <c r="G59" s="118">
        <v>112438800</v>
      </c>
      <c r="H59" s="125" t="s">
        <v>117</v>
      </c>
      <c r="I59" s="121">
        <v>0.85</v>
      </c>
      <c r="J59" s="124" t="s">
        <v>20</v>
      </c>
      <c r="K59" s="124"/>
      <c r="L59" s="124"/>
      <c r="M59" s="129"/>
      <c r="N59" s="130"/>
      <c r="O59" s="130"/>
      <c r="P59" s="130"/>
      <c r="Q59" s="130"/>
      <c r="R59" s="130"/>
      <c r="S59" s="130"/>
      <c r="T59" s="130"/>
    </row>
    <row r="60" spans="1:20" x14ac:dyDescent="0.25">
      <c r="A60" s="132"/>
      <c r="B60" s="123"/>
      <c r="C60" s="124"/>
      <c r="D60" s="124"/>
      <c r="E60" s="125"/>
      <c r="F60" s="122"/>
      <c r="G60" s="119"/>
      <c r="H60" s="125"/>
      <c r="I60" s="121"/>
      <c r="J60" s="124"/>
      <c r="K60" s="124"/>
      <c r="L60" s="124"/>
      <c r="M60" s="129"/>
      <c r="N60" s="130"/>
      <c r="O60" s="130"/>
      <c r="P60" s="130"/>
      <c r="Q60" s="130"/>
      <c r="R60" s="130"/>
      <c r="S60" s="130"/>
      <c r="T60" s="130"/>
    </row>
    <row r="61" spans="1:20" x14ac:dyDescent="0.25">
      <c r="A61" s="133"/>
      <c r="B61" s="123"/>
      <c r="C61" s="124"/>
      <c r="D61" s="124"/>
      <c r="E61" s="125"/>
      <c r="F61" s="122"/>
      <c r="G61" s="120"/>
      <c r="H61" s="125"/>
      <c r="I61" s="121"/>
      <c r="J61" s="124"/>
      <c r="K61" s="124"/>
      <c r="L61" s="124"/>
      <c r="M61" s="129"/>
      <c r="N61" s="130"/>
      <c r="O61" s="130"/>
      <c r="P61" s="130"/>
      <c r="Q61" s="130"/>
      <c r="R61" s="130"/>
      <c r="S61" s="130"/>
      <c r="T61" s="130"/>
    </row>
    <row r="62" spans="1:20" x14ac:dyDescent="0.25">
      <c r="A62" s="123">
        <v>9</v>
      </c>
      <c r="B62" s="123">
        <v>9</v>
      </c>
      <c r="C62" s="124" t="s">
        <v>111</v>
      </c>
      <c r="D62" s="124"/>
      <c r="E62" s="125" t="s">
        <v>118</v>
      </c>
      <c r="F62" s="122">
        <f>G62+G65</f>
        <v>2488310608</v>
      </c>
      <c r="G62" s="118">
        <v>2324759598</v>
      </c>
      <c r="H62" s="125" t="s">
        <v>119</v>
      </c>
      <c r="I62" s="121">
        <v>0</v>
      </c>
      <c r="J62" s="124" t="s">
        <v>20</v>
      </c>
      <c r="K62" s="124"/>
      <c r="L62" s="125"/>
    </row>
    <row r="63" spans="1:20" x14ac:dyDescent="0.25">
      <c r="A63" s="123"/>
      <c r="B63" s="123"/>
      <c r="C63" s="124"/>
      <c r="D63" s="124"/>
      <c r="E63" s="125"/>
      <c r="F63" s="122"/>
      <c r="G63" s="119"/>
      <c r="H63" s="125"/>
      <c r="I63" s="121"/>
      <c r="J63" s="124"/>
      <c r="K63" s="124"/>
      <c r="L63" s="125"/>
    </row>
    <row r="64" spans="1:20" x14ac:dyDescent="0.25">
      <c r="A64" s="123"/>
      <c r="B64" s="123"/>
      <c r="C64" s="124"/>
      <c r="D64" s="124"/>
      <c r="E64" s="125"/>
      <c r="F64" s="122"/>
      <c r="G64" s="120"/>
      <c r="H64" s="125"/>
      <c r="I64" s="121"/>
      <c r="J64" s="124"/>
      <c r="K64" s="124"/>
      <c r="L64" s="125"/>
    </row>
    <row r="65" spans="1:12" x14ac:dyDescent="0.25">
      <c r="A65" s="123">
        <v>10</v>
      </c>
      <c r="B65" s="123">
        <v>10</v>
      </c>
      <c r="C65" s="124" t="s">
        <v>111</v>
      </c>
      <c r="D65" s="124"/>
      <c r="E65" s="125" t="s">
        <v>120</v>
      </c>
      <c r="F65" s="122"/>
      <c r="G65" s="118">
        <v>163551010</v>
      </c>
      <c r="H65" s="125" t="s">
        <v>121</v>
      </c>
      <c r="I65" s="121">
        <v>0</v>
      </c>
      <c r="J65" s="124" t="s">
        <v>20</v>
      </c>
      <c r="K65" s="124"/>
      <c r="L65" s="125"/>
    </row>
    <row r="66" spans="1:12" x14ac:dyDescent="0.25">
      <c r="A66" s="123"/>
      <c r="B66" s="123"/>
      <c r="C66" s="124"/>
      <c r="D66" s="124"/>
      <c r="E66" s="125"/>
      <c r="F66" s="122"/>
      <c r="G66" s="119"/>
      <c r="H66" s="125"/>
      <c r="I66" s="121"/>
      <c r="J66" s="124"/>
      <c r="K66" s="124"/>
      <c r="L66" s="125"/>
    </row>
    <row r="67" spans="1:12" x14ac:dyDescent="0.25">
      <c r="A67" s="123"/>
      <c r="B67" s="123"/>
      <c r="C67" s="124"/>
      <c r="D67" s="124"/>
      <c r="E67" s="125"/>
      <c r="F67" s="122"/>
      <c r="G67" s="120"/>
      <c r="H67" s="125"/>
      <c r="I67" s="121"/>
      <c r="J67" s="124"/>
      <c r="K67" s="124"/>
      <c r="L67" s="125"/>
    </row>
    <row r="68" spans="1:12" x14ac:dyDescent="0.25">
      <c r="A68" s="123"/>
      <c r="B68" s="123">
        <v>11</v>
      </c>
      <c r="C68" s="124" t="s">
        <v>122</v>
      </c>
      <c r="D68" s="124"/>
      <c r="E68" s="125" t="s">
        <v>123</v>
      </c>
      <c r="F68" s="122">
        <f>G68+G71</f>
        <v>2000000000</v>
      </c>
      <c r="G68" s="118">
        <v>1860000000</v>
      </c>
      <c r="H68" s="125" t="s">
        <v>124</v>
      </c>
      <c r="I68" s="121">
        <v>0</v>
      </c>
      <c r="J68" s="124" t="s">
        <v>125</v>
      </c>
      <c r="K68" s="124"/>
      <c r="L68" s="124"/>
    </row>
    <row r="69" spans="1:12" x14ac:dyDescent="0.25">
      <c r="A69" s="123"/>
      <c r="B69" s="123"/>
      <c r="C69" s="124"/>
      <c r="D69" s="124"/>
      <c r="E69" s="125"/>
      <c r="F69" s="122"/>
      <c r="G69" s="119"/>
      <c r="H69" s="125"/>
      <c r="I69" s="121"/>
      <c r="J69" s="124"/>
      <c r="K69" s="124"/>
      <c r="L69" s="124"/>
    </row>
    <row r="70" spans="1:12" x14ac:dyDescent="0.25">
      <c r="A70" s="123"/>
      <c r="B70" s="123"/>
      <c r="C70" s="124"/>
      <c r="D70" s="124"/>
      <c r="E70" s="125"/>
      <c r="F70" s="122"/>
      <c r="G70" s="120"/>
      <c r="H70" s="125"/>
      <c r="I70" s="121"/>
      <c r="J70" s="124"/>
      <c r="K70" s="124"/>
      <c r="L70" s="124"/>
    </row>
    <row r="71" spans="1:12" x14ac:dyDescent="0.25">
      <c r="A71" s="123"/>
      <c r="B71" s="123">
        <v>12</v>
      </c>
      <c r="C71" s="124" t="s">
        <v>122</v>
      </c>
      <c r="D71" s="124"/>
      <c r="E71" s="125" t="s">
        <v>126</v>
      </c>
      <c r="F71" s="122"/>
      <c r="G71" s="118">
        <v>140000000</v>
      </c>
      <c r="H71" s="125" t="s">
        <v>127</v>
      </c>
      <c r="I71" s="121">
        <v>0</v>
      </c>
      <c r="J71" s="124" t="s">
        <v>125</v>
      </c>
      <c r="K71" s="124"/>
      <c r="L71" s="124"/>
    </row>
    <row r="72" spans="1:12" x14ac:dyDescent="0.25">
      <c r="A72" s="123"/>
      <c r="B72" s="123"/>
      <c r="C72" s="124"/>
      <c r="D72" s="124"/>
      <c r="E72" s="125"/>
      <c r="F72" s="122"/>
      <c r="G72" s="119"/>
      <c r="H72" s="125"/>
      <c r="I72" s="121"/>
      <c r="J72" s="124"/>
      <c r="K72" s="124"/>
      <c r="L72" s="124"/>
    </row>
    <row r="73" spans="1:12" x14ac:dyDescent="0.25">
      <c r="A73" s="123"/>
      <c r="B73" s="123"/>
      <c r="C73" s="124"/>
      <c r="D73" s="124"/>
      <c r="E73" s="125"/>
      <c r="F73" s="122"/>
      <c r="G73" s="120"/>
      <c r="H73" s="125"/>
      <c r="I73" s="121"/>
      <c r="J73" s="124"/>
      <c r="K73" s="124"/>
      <c r="L73" s="124"/>
    </row>
    <row r="74" spans="1:12" x14ac:dyDescent="0.25">
      <c r="A74" s="123">
        <v>11</v>
      </c>
      <c r="B74" s="123">
        <v>13</v>
      </c>
      <c r="C74" s="124" t="s">
        <v>78</v>
      </c>
      <c r="D74" s="124" t="s">
        <v>128</v>
      </c>
      <c r="E74" s="125" t="s">
        <v>129</v>
      </c>
      <c r="F74" s="122">
        <f>G74+G77</f>
        <v>3119997023</v>
      </c>
      <c r="G74" s="118">
        <v>2915885068</v>
      </c>
      <c r="H74" s="125" t="s">
        <v>130</v>
      </c>
      <c r="I74" s="121">
        <v>0.1</v>
      </c>
      <c r="J74" s="124" t="s">
        <v>20</v>
      </c>
      <c r="K74" s="124"/>
      <c r="L74" s="124"/>
    </row>
    <row r="75" spans="1:12" x14ac:dyDescent="0.25">
      <c r="A75" s="123"/>
      <c r="B75" s="123"/>
      <c r="C75" s="124"/>
      <c r="D75" s="124"/>
      <c r="E75" s="125"/>
      <c r="F75" s="122"/>
      <c r="G75" s="119"/>
      <c r="H75" s="125"/>
      <c r="I75" s="121"/>
      <c r="J75" s="124"/>
      <c r="K75" s="124"/>
      <c r="L75" s="124"/>
    </row>
    <row r="76" spans="1:12" x14ac:dyDescent="0.25">
      <c r="A76" s="123"/>
      <c r="B76" s="123"/>
      <c r="C76" s="124"/>
      <c r="D76" s="124"/>
      <c r="E76" s="125"/>
      <c r="F76" s="122"/>
      <c r="G76" s="120"/>
      <c r="H76" s="125"/>
      <c r="I76" s="121"/>
      <c r="J76" s="124"/>
      <c r="K76" s="124"/>
      <c r="L76" s="124"/>
    </row>
    <row r="77" spans="1:12" x14ac:dyDescent="0.25">
      <c r="A77" s="123">
        <v>12</v>
      </c>
      <c r="B77" s="123">
        <v>14</v>
      </c>
      <c r="C77" s="124" t="s">
        <v>78</v>
      </c>
      <c r="D77" s="124" t="s">
        <v>131</v>
      </c>
      <c r="E77" s="125" t="s">
        <v>132</v>
      </c>
      <c r="F77" s="122"/>
      <c r="G77" s="118">
        <v>204111955</v>
      </c>
      <c r="H77" s="125" t="s">
        <v>133</v>
      </c>
      <c r="I77" s="121">
        <v>0.1</v>
      </c>
      <c r="J77" s="124" t="s">
        <v>20</v>
      </c>
      <c r="K77" s="124"/>
      <c r="L77" s="124"/>
    </row>
    <row r="78" spans="1:12" x14ac:dyDescent="0.25">
      <c r="A78" s="123"/>
      <c r="B78" s="123"/>
      <c r="C78" s="124"/>
      <c r="D78" s="124"/>
      <c r="E78" s="125"/>
      <c r="F78" s="122"/>
      <c r="G78" s="119"/>
      <c r="H78" s="125"/>
      <c r="I78" s="121"/>
      <c r="J78" s="124"/>
      <c r="K78" s="124"/>
      <c r="L78" s="124"/>
    </row>
    <row r="79" spans="1:12" x14ac:dyDescent="0.25">
      <c r="A79" s="123"/>
      <c r="B79" s="123"/>
      <c r="C79" s="124"/>
      <c r="D79" s="124"/>
      <c r="E79" s="125"/>
      <c r="F79" s="122"/>
      <c r="G79" s="120"/>
      <c r="H79" s="125"/>
      <c r="I79" s="121"/>
      <c r="J79" s="124"/>
      <c r="K79" s="124"/>
      <c r="L79" s="124"/>
    </row>
    <row r="80" spans="1:12" x14ac:dyDescent="0.25">
      <c r="A80" s="123">
        <v>13</v>
      </c>
      <c r="B80" s="123">
        <v>15</v>
      </c>
      <c r="C80" s="124" t="s">
        <v>78</v>
      </c>
      <c r="D80" s="124" t="s">
        <v>134</v>
      </c>
      <c r="E80" s="125" t="s">
        <v>135</v>
      </c>
      <c r="F80" s="122">
        <f>G80+G83</f>
        <v>5224997298</v>
      </c>
      <c r="G80" s="126">
        <v>4883174874</v>
      </c>
      <c r="H80" s="125" t="s">
        <v>136</v>
      </c>
      <c r="I80" s="121">
        <v>0.22</v>
      </c>
      <c r="J80" s="124" t="s">
        <v>20</v>
      </c>
      <c r="K80" s="124"/>
      <c r="L80" s="124"/>
    </row>
    <row r="81" spans="1:12" x14ac:dyDescent="0.25">
      <c r="A81" s="123"/>
      <c r="B81" s="123"/>
      <c r="C81" s="124"/>
      <c r="D81" s="124"/>
      <c r="E81" s="125"/>
      <c r="F81" s="122"/>
      <c r="G81" s="127"/>
      <c r="H81" s="125"/>
      <c r="I81" s="121"/>
      <c r="J81" s="124"/>
      <c r="K81" s="124"/>
      <c r="L81" s="124"/>
    </row>
    <row r="82" spans="1:12" x14ac:dyDescent="0.25">
      <c r="A82" s="123"/>
      <c r="B82" s="123"/>
      <c r="C82" s="124"/>
      <c r="D82" s="124"/>
      <c r="E82" s="125"/>
      <c r="F82" s="122"/>
      <c r="G82" s="128"/>
      <c r="H82" s="125"/>
      <c r="I82" s="121"/>
      <c r="J82" s="124"/>
      <c r="K82" s="124"/>
      <c r="L82" s="124"/>
    </row>
    <row r="83" spans="1:12" x14ac:dyDescent="0.25">
      <c r="A83" s="123">
        <v>14</v>
      </c>
      <c r="B83" s="123">
        <v>16</v>
      </c>
      <c r="C83" s="124" t="s">
        <v>78</v>
      </c>
      <c r="D83" s="124" t="s">
        <v>137</v>
      </c>
      <c r="E83" s="125" t="s">
        <v>138</v>
      </c>
      <c r="F83" s="122"/>
      <c r="G83" s="126">
        <v>341822424</v>
      </c>
      <c r="H83" s="125" t="s">
        <v>139</v>
      </c>
      <c r="I83" s="121">
        <v>0.22</v>
      </c>
      <c r="J83" s="124" t="s">
        <v>20</v>
      </c>
      <c r="K83" s="124"/>
      <c r="L83" s="124"/>
    </row>
    <row r="84" spans="1:12" x14ac:dyDescent="0.25">
      <c r="A84" s="123"/>
      <c r="B84" s="123"/>
      <c r="C84" s="124"/>
      <c r="D84" s="124"/>
      <c r="E84" s="125"/>
      <c r="F84" s="122"/>
      <c r="G84" s="127"/>
      <c r="H84" s="125"/>
      <c r="I84" s="121"/>
      <c r="J84" s="124"/>
      <c r="K84" s="124"/>
      <c r="L84" s="124"/>
    </row>
    <row r="85" spans="1:12" x14ac:dyDescent="0.25">
      <c r="A85" s="123"/>
      <c r="B85" s="123"/>
      <c r="C85" s="124"/>
      <c r="D85" s="124"/>
      <c r="E85" s="125"/>
      <c r="F85" s="122"/>
      <c r="G85" s="128"/>
      <c r="H85" s="125"/>
      <c r="I85" s="121"/>
      <c r="J85" s="124"/>
      <c r="K85" s="124"/>
      <c r="L85" s="124"/>
    </row>
    <row r="86" spans="1:12" x14ac:dyDescent="0.25">
      <c r="A86" s="123"/>
      <c r="B86" s="123">
        <v>17</v>
      </c>
      <c r="C86" s="124" t="s">
        <v>54</v>
      </c>
      <c r="D86" s="124"/>
      <c r="E86" s="125" t="s">
        <v>140</v>
      </c>
      <c r="F86" s="122">
        <f>G86+G89</f>
        <v>3599999872</v>
      </c>
      <c r="G86" s="126">
        <v>3364485862</v>
      </c>
      <c r="H86" s="125" t="s">
        <v>141</v>
      </c>
      <c r="I86" s="121">
        <v>0</v>
      </c>
      <c r="J86" s="124" t="s">
        <v>125</v>
      </c>
      <c r="K86" s="124"/>
      <c r="L86" s="124"/>
    </row>
    <row r="87" spans="1:12" x14ac:dyDescent="0.25">
      <c r="A87" s="123"/>
      <c r="B87" s="123"/>
      <c r="C87" s="124"/>
      <c r="D87" s="124"/>
      <c r="E87" s="125"/>
      <c r="F87" s="122"/>
      <c r="G87" s="127"/>
      <c r="H87" s="125"/>
      <c r="I87" s="121"/>
      <c r="J87" s="124"/>
      <c r="K87" s="124"/>
      <c r="L87" s="124"/>
    </row>
    <row r="88" spans="1:12" x14ac:dyDescent="0.25">
      <c r="A88" s="123"/>
      <c r="B88" s="123"/>
      <c r="C88" s="124"/>
      <c r="D88" s="124"/>
      <c r="E88" s="125"/>
      <c r="F88" s="122"/>
      <c r="G88" s="128"/>
      <c r="H88" s="125"/>
      <c r="I88" s="121"/>
      <c r="J88" s="124"/>
      <c r="K88" s="124"/>
      <c r="L88" s="124"/>
    </row>
    <row r="89" spans="1:12" x14ac:dyDescent="0.25">
      <c r="A89" s="123"/>
      <c r="B89" s="123">
        <v>18</v>
      </c>
      <c r="C89" s="124" t="s">
        <v>54</v>
      </c>
      <c r="D89" s="124"/>
      <c r="E89" s="125" t="s">
        <v>142</v>
      </c>
      <c r="F89" s="122"/>
      <c r="G89" s="126">
        <v>235514010</v>
      </c>
      <c r="H89" s="125" t="s">
        <v>143</v>
      </c>
      <c r="I89" s="121">
        <v>0</v>
      </c>
      <c r="J89" s="124" t="s">
        <v>125</v>
      </c>
      <c r="K89" s="124"/>
      <c r="L89" s="124"/>
    </row>
    <row r="90" spans="1:12" x14ac:dyDescent="0.25">
      <c r="A90" s="123"/>
      <c r="B90" s="123"/>
      <c r="C90" s="124"/>
      <c r="D90" s="124"/>
      <c r="E90" s="125"/>
      <c r="F90" s="122"/>
      <c r="G90" s="127"/>
      <c r="H90" s="125"/>
      <c r="I90" s="121"/>
      <c r="J90" s="124"/>
      <c r="K90" s="124"/>
      <c r="L90" s="124"/>
    </row>
    <row r="91" spans="1:12" x14ac:dyDescent="0.25">
      <c r="A91" s="123"/>
      <c r="B91" s="123"/>
      <c r="C91" s="124"/>
      <c r="D91" s="124"/>
      <c r="E91" s="125"/>
      <c r="F91" s="122"/>
      <c r="G91" s="128"/>
      <c r="H91" s="125"/>
      <c r="I91" s="121"/>
      <c r="J91" s="124"/>
      <c r="K91" s="124"/>
      <c r="L91" s="124"/>
    </row>
    <row r="92" spans="1:12" x14ac:dyDescent="0.25">
      <c r="A92" s="123">
        <v>15</v>
      </c>
      <c r="B92" s="123">
        <v>19</v>
      </c>
      <c r="C92" s="124" t="s">
        <v>78</v>
      </c>
      <c r="D92" s="124" t="s">
        <v>144</v>
      </c>
      <c r="E92" s="125" t="s">
        <v>145</v>
      </c>
      <c r="F92" s="122">
        <f>G92+G95</f>
        <v>6999999687</v>
      </c>
      <c r="G92" s="126">
        <v>6542055782</v>
      </c>
      <c r="H92" s="125" t="s">
        <v>124</v>
      </c>
      <c r="I92" s="121">
        <v>0.05</v>
      </c>
      <c r="J92" s="124" t="s">
        <v>20</v>
      </c>
      <c r="K92" s="124"/>
      <c r="L92" s="124"/>
    </row>
    <row r="93" spans="1:12" x14ac:dyDescent="0.25">
      <c r="A93" s="123"/>
      <c r="B93" s="123"/>
      <c r="C93" s="124"/>
      <c r="D93" s="124"/>
      <c r="E93" s="125"/>
      <c r="F93" s="122"/>
      <c r="G93" s="127"/>
      <c r="H93" s="125"/>
      <c r="I93" s="121"/>
      <c r="J93" s="124"/>
      <c r="K93" s="124"/>
      <c r="L93" s="124"/>
    </row>
    <row r="94" spans="1:12" x14ac:dyDescent="0.25">
      <c r="A94" s="123"/>
      <c r="B94" s="123"/>
      <c r="C94" s="124"/>
      <c r="D94" s="124"/>
      <c r="E94" s="125"/>
      <c r="F94" s="122"/>
      <c r="G94" s="128"/>
      <c r="H94" s="125"/>
      <c r="I94" s="121"/>
      <c r="J94" s="124"/>
      <c r="K94" s="124"/>
      <c r="L94" s="124"/>
    </row>
    <row r="95" spans="1:12" x14ac:dyDescent="0.25">
      <c r="A95" s="123">
        <v>16</v>
      </c>
      <c r="B95" s="123">
        <v>20</v>
      </c>
      <c r="C95" s="124" t="s">
        <v>78</v>
      </c>
      <c r="D95" s="124" t="s">
        <v>146</v>
      </c>
      <c r="E95" s="125" t="s">
        <v>147</v>
      </c>
      <c r="F95" s="122"/>
      <c r="G95" s="126">
        <v>457943905</v>
      </c>
      <c r="H95" s="125" t="s">
        <v>127</v>
      </c>
      <c r="I95" s="121">
        <v>0.05</v>
      </c>
      <c r="J95" s="124" t="s">
        <v>20</v>
      </c>
      <c r="K95" s="124"/>
      <c r="L95" s="124"/>
    </row>
    <row r="96" spans="1:12" x14ac:dyDescent="0.25">
      <c r="A96" s="123"/>
      <c r="B96" s="123"/>
      <c r="C96" s="124"/>
      <c r="D96" s="124"/>
      <c r="E96" s="125"/>
      <c r="F96" s="122"/>
      <c r="G96" s="127"/>
      <c r="H96" s="125"/>
      <c r="I96" s="121"/>
      <c r="J96" s="124"/>
      <c r="K96" s="124"/>
      <c r="L96" s="124"/>
    </row>
    <row r="97" spans="1:12" x14ac:dyDescent="0.25">
      <c r="A97" s="123"/>
      <c r="B97" s="123"/>
      <c r="C97" s="124"/>
      <c r="D97" s="124"/>
      <c r="E97" s="125"/>
      <c r="F97" s="122"/>
      <c r="G97" s="128"/>
      <c r="H97" s="125"/>
      <c r="I97" s="121"/>
      <c r="J97" s="124"/>
      <c r="K97" s="124"/>
      <c r="L97" s="124"/>
    </row>
    <row r="98" spans="1:12" x14ac:dyDescent="0.25">
      <c r="A98" s="123">
        <v>17</v>
      </c>
      <c r="B98" s="123">
        <v>21</v>
      </c>
      <c r="C98" s="124" t="s">
        <v>78</v>
      </c>
      <c r="D98" s="124" t="s">
        <v>148</v>
      </c>
      <c r="E98" s="125" t="s">
        <v>149</v>
      </c>
      <c r="F98" s="122">
        <f>G98+G101</f>
        <v>13999999153</v>
      </c>
      <c r="G98" s="126">
        <v>13295345824</v>
      </c>
      <c r="H98" s="125" t="s">
        <v>124</v>
      </c>
      <c r="I98" s="121">
        <v>0.2</v>
      </c>
      <c r="J98" s="124" t="s">
        <v>20</v>
      </c>
      <c r="K98" s="124"/>
      <c r="L98" s="125" t="s">
        <v>150</v>
      </c>
    </row>
    <row r="99" spans="1:12" x14ac:dyDescent="0.25">
      <c r="A99" s="123"/>
      <c r="B99" s="123"/>
      <c r="C99" s="124"/>
      <c r="D99" s="124"/>
      <c r="E99" s="125"/>
      <c r="F99" s="122"/>
      <c r="G99" s="127"/>
      <c r="H99" s="125"/>
      <c r="I99" s="121"/>
      <c r="J99" s="124"/>
      <c r="K99" s="124"/>
      <c r="L99" s="125"/>
    </row>
    <row r="100" spans="1:12" x14ac:dyDescent="0.25">
      <c r="A100" s="123"/>
      <c r="B100" s="123"/>
      <c r="C100" s="124"/>
      <c r="D100" s="124"/>
      <c r="E100" s="125"/>
      <c r="F100" s="122"/>
      <c r="G100" s="128"/>
      <c r="H100" s="125"/>
      <c r="I100" s="121"/>
      <c r="J100" s="124"/>
      <c r="K100" s="124"/>
      <c r="L100" s="125"/>
    </row>
    <row r="101" spans="1:12" x14ac:dyDescent="0.25">
      <c r="A101" s="123">
        <v>18</v>
      </c>
      <c r="B101" s="123">
        <v>22</v>
      </c>
      <c r="C101" s="124" t="s">
        <v>78</v>
      </c>
      <c r="D101" s="124" t="s">
        <v>151</v>
      </c>
      <c r="E101" s="125" t="s">
        <v>152</v>
      </c>
      <c r="F101" s="122"/>
      <c r="G101" s="126">
        <v>704653329</v>
      </c>
      <c r="H101" s="125" t="s">
        <v>127</v>
      </c>
      <c r="I101" s="121">
        <v>0.2</v>
      </c>
      <c r="J101" s="124" t="s">
        <v>20</v>
      </c>
      <c r="K101" s="124"/>
      <c r="L101" s="124"/>
    </row>
    <row r="102" spans="1:12" x14ac:dyDescent="0.25">
      <c r="A102" s="123"/>
      <c r="B102" s="123"/>
      <c r="C102" s="124"/>
      <c r="D102" s="124"/>
      <c r="E102" s="125"/>
      <c r="F102" s="122"/>
      <c r="G102" s="127"/>
      <c r="H102" s="125"/>
      <c r="I102" s="121"/>
      <c r="J102" s="124"/>
      <c r="K102" s="124"/>
      <c r="L102" s="124"/>
    </row>
    <row r="103" spans="1:12" x14ac:dyDescent="0.25">
      <c r="A103" s="123"/>
      <c r="B103" s="123"/>
      <c r="C103" s="124"/>
      <c r="D103" s="124"/>
      <c r="E103" s="125"/>
      <c r="F103" s="122"/>
      <c r="G103" s="128"/>
      <c r="H103" s="125"/>
      <c r="I103" s="121"/>
      <c r="J103" s="124"/>
      <c r="K103" s="124"/>
      <c r="L103" s="124"/>
    </row>
    <row r="104" spans="1:12" x14ac:dyDescent="0.25">
      <c r="A104" s="123">
        <v>19</v>
      </c>
      <c r="B104" s="123">
        <v>23</v>
      </c>
      <c r="C104" s="124" t="s">
        <v>78</v>
      </c>
      <c r="D104" s="124" t="s">
        <v>153</v>
      </c>
      <c r="E104" s="125" t="s">
        <v>154</v>
      </c>
      <c r="F104" s="122">
        <f>G104+G107</f>
        <v>1999996867</v>
      </c>
      <c r="G104" s="126">
        <v>1869155950</v>
      </c>
      <c r="H104" s="125" t="s">
        <v>136</v>
      </c>
      <c r="I104" s="121">
        <v>0.5</v>
      </c>
      <c r="J104" s="124" t="s">
        <v>20</v>
      </c>
      <c r="K104" s="124"/>
      <c r="L104" s="124"/>
    </row>
    <row r="105" spans="1:12" x14ac:dyDescent="0.25">
      <c r="A105" s="123"/>
      <c r="B105" s="123"/>
      <c r="C105" s="124"/>
      <c r="D105" s="124"/>
      <c r="E105" s="125"/>
      <c r="F105" s="122"/>
      <c r="G105" s="127"/>
      <c r="H105" s="125"/>
      <c r="I105" s="121"/>
      <c r="J105" s="124"/>
      <c r="K105" s="124"/>
      <c r="L105" s="124"/>
    </row>
    <row r="106" spans="1:12" x14ac:dyDescent="0.25">
      <c r="A106" s="123"/>
      <c r="B106" s="123"/>
      <c r="C106" s="124"/>
      <c r="D106" s="124"/>
      <c r="E106" s="125"/>
      <c r="F106" s="122"/>
      <c r="G106" s="128"/>
      <c r="H106" s="125"/>
      <c r="I106" s="121"/>
      <c r="J106" s="124"/>
      <c r="K106" s="124"/>
      <c r="L106" s="124"/>
    </row>
    <row r="107" spans="1:12" x14ac:dyDescent="0.25">
      <c r="A107" s="123">
        <v>20</v>
      </c>
      <c r="B107" s="123">
        <v>24</v>
      </c>
      <c r="C107" s="124" t="s">
        <v>78</v>
      </c>
      <c r="D107" s="124" t="s">
        <v>155</v>
      </c>
      <c r="E107" s="125" t="s">
        <v>156</v>
      </c>
      <c r="F107" s="122"/>
      <c r="G107" s="126">
        <v>130840917</v>
      </c>
      <c r="H107" s="125" t="s">
        <v>139</v>
      </c>
      <c r="I107" s="121">
        <v>0.5</v>
      </c>
      <c r="J107" s="124" t="s">
        <v>20</v>
      </c>
      <c r="K107" s="124"/>
      <c r="L107" s="124"/>
    </row>
    <row r="108" spans="1:12" x14ac:dyDescent="0.25">
      <c r="A108" s="123"/>
      <c r="B108" s="123"/>
      <c r="C108" s="124"/>
      <c r="D108" s="124"/>
      <c r="E108" s="125"/>
      <c r="F108" s="122"/>
      <c r="G108" s="127"/>
      <c r="H108" s="125"/>
      <c r="I108" s="121"/>
      <c r="J108" s="124"/>
      <c r="K108" s="124"/>
      <c r="L108" s="124"/>
    </row>
    <row r="109" spans="1:12" x14ac:dyDescent="0.25">
      <c r="A109" s="123"/>
      <c r="B109" s="123"/>
      <c r="C109" s="124"/>
      <c r="D109" s="124"/>
      <c r="E109" s="125"/>
      <c r="F109" s="122"/>
      <c r="G109" s="128"/>
      <c r="H109" s="125"/>
      <c r="I109" s="121"/>
      <c r="J109" s="124"/>
      <c r="K109" s="124"/>
      <c r="L109" s="124"/>
    </row>
    <row r="110" spans="1:12" x14ac:dyDescent="0.25">
      <c r="A110" s="123">
        <v>21</v>
      </c>
      <c r="B110" s="123">
        <v>25</v>
      </c>
      <c r="C110" s="125" t="s">
        <v>157</v>
      </c>
      <c r="D110" s="124" t="s">
        <v>158</v>
      </c>
      <c r="E110" s="125" t="s">
        <v>159</v>
      </c>
      <c r="F110" s="122">
        <f>G110+G113</f>
        <v>5999999980</v>
      </c>
      <c r="G110" s="126">
        <v>5607476616</v>
      </c>
      <c r="H110" s="125" t="s">
        <v>160</v>
      </c>
      <c r="I110" s="121">
        <v>0.1</v>
      </c>
      <c r="J110" s="124" t="s">
        <v>20</v>
      </c>
      <c r="K110" s="124"/>
      <c r="L110" s="124"/>
    </row>
    <row r="111" spans="1:12" x14ac:dyDescent="0.25">
      <c r="A111" s="123"/>
      <c r="B111" s="123"/>
      <c r="C111" s="125"/>
      <c r="D111" s="124"/>
      <c r="E111" s="125"/>
      <c r="F111" s="122"/>
      <c r="G111" s="127"/>
      <c r="H111" s="125"/>
      <c r="I111" s="121"/>
      <c r="J111" s="124"/>
      <c r="K111" s="124"/>
      <c r="L111" s="124"/>
    </row>
    <row r="112" spans="1:12" x14ac:dyDescent="0.25">
      <c r="A112" s="123"/>
      <c r="B112" s="123"/>
      <c r="C112" s="125"/>
      <c r="D112" s="124"/>
      <c r="E112" s="125"/>
      <c r="F112" s="122"/>
      <c r="G112" s="128"/>
      <c r="H112" s="125"/>
      <c r="I112" s="121"/>
      <c r="J112" s="124"/>
      <c r="K112" s="124"/>
      <c r="L112" s="124"/>
    </row>
    <row r="113" spans="1:12" x14ac:dyDescent="0.25">
      <c r="A113" s="123">
        <v>22</v>
      </c>
      <c r="B113" s="123">
        <v>26</v>
      </c>
      <c r="C113" s="125" t="s">
        <v>157</v>
      </c>
      <c r="D113" s="124" t="s">
        <v>161</v>
      </c>
      <c r="E113" s="125" t="s">
        <v>162</v>
      </c>
      <c r="F113" s="122"/>
      <c r="G113" s="126">
        <v>392523364</v>
      </c>
      <c r="H113" s="125" t="s">
        <v>163</v>
      </c>
      <c r="I113" s="121">
        <v>0.1</v>
      </c>
      <c r="J113" s="124" t="s">
        <v>20</v>
      </c>
      <c r="K113" s="124"/>
      <c r="L113" s="124"/>
    </row>
    <row r="114" spans="1:12" x14ac:dyDescent="0.25">
      <c r="A114" s="123"/>
      <c r="B114" s="123"/>
      <c r="C114" s="125"/>
      <c r="D114" s="124"/>
      <c r="E114" s="125"/>
      <c r="F114" s="122"/>
      <c r="G114" s="127"/>
      <c r="H114" s="125"/>
      <c r="I114" s="121"/>
      <c r="J114" s="124"/>
      <c r="K114" s="124"/>
      <c r="L114" s="124"/>
    </row>
    <row r="115" spans="1:12" x14ac:dyDescent="0.25">
      <c r="A115" s="123"/>
      <c r="B115" s="123"/>
      <c r="C115" s="125"/>
      <c r="D115" s="124"/>
      <c r="E115" s="125"/>
      <c r="F115" s="122"/>
      <c r="G115" s="128"/>
      <c r="H115" s="125"/>
      <c r="I115" s="121"/>
      <c r="J115" s="124"/>
      <c r="K115" s="124"/>
      <c r="L115" s="124"/>
    </row>
    <row r="116" spans="1:12" ht="75" x14ac:dyDescent="0.25">
      <c r="A116" s="18">
        <v>23</v>
      </c>
      <c r="B116" s="13">
        <v>27</v>
      </c>
      <c r="C116" s="14" t="s">
        <v>70</v>
      </c>
      <c r="D116" s="1" t="s">
        <v>164</v>
      </c>
      <c r="E116" s="2" t="s">
        <v>165</v>
      </c>
      <c r="F116" s="3">
        <f>G116</f>
        <v>13199976857</v>
      </c>
      <c r="G116" s="30">
        <v>13199976857</v>
      </c>
      <c r="H116" s="4" t="s">
        <v>166</v>
      </c>
      <c r="I116" s="24">
        <v>1</v>
      </c>
      <c r="J116" s="124" t="s">
        <v>20</v>
      </c>
      <c r="K116" s="124"/>
      <c r="L116" s="14"/>
    </row>
    <row r="117" spans="1:12" x14ac:dyDescent="0.25">
      <c r="A117" s="123"/>
      <c r="B117" s="123">
        <v>28</v>
      </c>
      <c r="C117" s="125" t="s">
        <v>167</v>
      </c>
      <c r="D117" s="124"/>
      <c r="E117" s="125" t="s">
        <v>168</v>
      </c>
      <c r="F117" s="122">
        <f>G117+G121</f>
        <v>8799998563</v>
      </c>
      <c r="G117" s="118">
        <v>8224297722</v>
      </c>
      <c r="H117" s="125" t="s">
        <v>169</v>
      </c>
      <c r="I117" s="121">
        <v>0</v>
      </c>
      <c r="J117" s="122" t="s">
        <v>170</v>
      </c>
      <c r="K117" s="122"/>
      <c r="L117" s="117"/>
    </row>
    <row r="118" spans="1:12" x14ac:dyDescent="0.25">
      <c r="A118" s="123"/>
      <c r="B118" s="123"/>
      <c r="C118" s="125"/>
      <c r="D118" s="124"/>
      <c r="E118" s="125"/>
      <c r="F118" s="122"/>
      <c r="G118" s="119"/>
      <c r="H118" s="125"/>
      <c r="I118" s="121"/>
      <c r="J118" s="122"/>
      <c r="K118" s="122"/>
      <c r="L118" s="117"/>
    </row>
    <row r="119" spans="1:12" x14ac:dyDescent="0.25">
      <c r="A119" s="123"/>
      <c r="B119" s="123"/>
      <c r="C119" s="125"/>
      <c r="D119" s="124"/>
      <c r="E119" s="125"/>
      <c r="F119" s="122"/>
      <c r="G119" s="119"/>
      <c r="H119" s="125"/>
      <c r="I119" s="121"/>
      <c r="J119" s="122"/>
      <c r="K119" s="122"/>
      <c r="L119" s="117"/>
    </row>
    <row r="120" spans="1:12" x14ac:dyDescent="0.25">
      <c r="A120" s="123"/>
      <c r="B120" s="123"/>
      <c r="C120" s="125"/>
      <c r="D120" s="124"/>
      <c r="E120" s="125"/>
      <c r="F120" s="122"/>
      <c r="G120" s="120"/>
      <c r="H120" s="125"/>
      <c r="I120" s="121"/>
      <c r="J120" s="122"/>
      <c r="K120" s="122"/>
      <c r="L120" s="117"/>
    </row>
    <row r="121" spans="1:12" x14ac:dyDescent="0.25">
      <c r="A121" s="123"/>
      <c r="B121" s="123">
        <v>29</v>
      </c>
      <c r="C121" s="125" t="s">
        <v>167</v>
      </c>
      <c r="D121" s="124"/>
      <c r="E121" s="125" t="s">
        <v>171</v>
      </c>
      <c r="F121" s="122"/>
      <c r="G121" s="118">
        <v>575700841</v>
      </c>
      <c r="H121" s="125" t="s">
        <v>172</v>
      </c>
      <c r="I121" s="121">
        <v>0</v>
      </c>
      <c r="J121" s="122" t="s">
        <v>170</v>
      </c>
      <c r="K121" s="122"/>
      <c r="L121" s="117"/>
    </row>
    <row r="122" spans="1:12" x14ac:dyDescent="0.25">
      <c r="A122" s="123"/>
      <c r="B122" s="123"/>
      <c r="C122" s="125"/>
      <c r="D122" s="124"/>
      <c r="E122" s="125"/>
      <c r="F122" s="122"/>
      <c r="G122" s="119"/>
      <c r="H122" s="125"/>
      <c r="I122" s="121"/>
      <c r="J122" s="122"/>
      <c r="K122" s="122"/>
      <c r="L122" s="117"/>
    </row>
    <row r="123" spans="1:12" x14ac:dyDescent="0.25">
      <c r="A123" s="123"/>
      <c r="B123" s="123"/>
      <c r="C123" s="125"/>
      <c r="D123" s="124"/>
      <c r="E123" s="125"/>
      <c r="F123" s="122"/>
      <c r="G123" s="120"/>
      <c r="H123" s="125"/>
      <c r="I123" s="121"/>
      <c r="J123" s="122"/>
      <c r="K123" s="122"/>
      <c r="L123" s="117"/>
    </row>
    <row r="124" spans="1:12" x14ac:dyDescent="0.25">
      <c r="A124" s="123"/>
      <c r="B124" s="123">
        <v>30</v>
      </c>
      <c r="C124" s="124" t="s">
        <v>54</v>
      </c>
      <c r="D124" s="124"/>
      <c r="E124" s="125" t="s">
        <v>173</v>
      </c>
      <c r="F124" s="122">
        <f>G124+G127</f>
        <v>7150000000</v>
      </c>
      <c r="G124" s="118">
        <v>6649500000</v>
      </c>
      <c r="H124" s="125" t="s">
        <v>174</v>
      </c>
      <c r="I124" s="121">
        <v>0</v>
      </c>
      <c r="J124" s="122" t="s">
        <v>170</v>
      </c>
      <c r="K124" s="122"/>
      <c r="L124" s="122"/>
    </row>
    <row r="125" spans="1:12" x14ac:dyDescent="0.25">
      <c r="A125" s="123"/>
      <c r="B125" s="123"/>
      <c r="C125" s="124"/>
      <c r="D125" s="124"/>
      <c r="E125" s="125"/>
      <c r="F125" s="122"/>
      <c r="G125" s="119"/>
      <c r="H125" s="125"/>
      <c r="I125" s="121"/>
      <c r="J125" s="122"/>
      <c r="K125" s="122"/>
      <c r="L125" s="122"/>
    </row>
    <row r="126" spans="1:12" x14ac:dyDescent="0.25">
      <c r="A126" s="123"/>
      <c r="B126" s="123"/>
      <c r="C126" s="124"/>
      <c r="D126" s="124"/>
      <c r="E126" s="125"/>
      <c r="F126" s="122"/>
      <c r="G126" s="120"/>
      <c r="H126" s="125"/>
      <c r="I126" s="121"/>
      <c r="J126" s="122"/>
      <c r="K126" s="122"/>
      <c r="L126" s="122"/>
    </row>
    <row r="127" spans="1:12" x14ac:dyDescent="0.25">
      <c r="A127" s="123"/>
      <c r="B127" s="123">
        <v>31</v>
      </c>
      <c r="C127" s="124" t="s">
        <v>54</v>
      </c>
      <c r="D127" s="124"/>
      <c r="E127" s="125" t="s">
        <v>175</v>
      </c>
      <c r="F127" s="122"/>
      <c r="G127" s="118">
        <v>500500000.00000006</v>
      </c>
      <c r="H127" s="125" t="s">
        <v>176</v>
      </c>
      <c r="I127" s="121">
        <v>0</v>
      </c>
      <c r="J127" s="122" t="s">
        <v>170</v>
      </c>
      <c r="K127" s="122"/>
      <c r="L127" s="122"/>
    </row>
    <row r="128" spans="1:12" x14ac:dyDescent="0.25">
      <c r="A128" s="123"/>
      <c r="B128" s="123"/>
      <c r="C128" s="124"/>
      <c r="D128" s="124"/>
      <c r="E128" s="125"/>
      <c r="F128" s="122"/>
      <c r="G128" s="119"/>
      <c r="H128" s="125"/>
      <c r="I128" s="121"/>
      <c r="J128" s="122"/>
      <c r="K128" s="122"/>
      <c r="L128" s="122"/>
    </row>
    <row r="129" spans="1:12" x14ac:dyDescent="0.25">
      <c r="A129" s="123"/>
      <c r="B129" s="123"/>
      <c r="C129" s="124"/>
      <c r="D129" s="124"/>
      <c r="E129" s="125"/>
      <c r="F129" s="122"/>
      <c r="G129" s="120"/>
      <c r="H129" s="125"/>
      <c r="I129" s="121"/>
      <c r="J129" s="122"/>
      <c r="K129" s="122"/>
      <c r="L129" s="122"/>
    </row>
    <row r="130" spans="1:12" x14ac:dyDescent="0.25">
      <c r="A130" s="123">
        <v>24</v>
      </c>
      <c r="B130" s="123">
        <v>32</v>
      </c>
      <c r="C130" s="124" t="s">
        <v>104</v>
      </c>
      <c r="D130" s="124">
        <v>1172</v>
      </c>
      <c r="E130" s="125" t="s">
        <v>177</v>
      </c>
      <c r="F130" s="122">
        <f>G130+G133</f>
        <v>10102049237</v>
      </c>
      <c r="G130" s="118">
        <v>9447843883</v>
      </c>
      <c r="H130" s="125" t="s">
        <v>178</v>
      </c>
      <c r="I130" s="121">
        <v>0.01</v>
      </c>
      <c r="J130" s="122" t="s">
        <v>20</v>
      </c>
      <c r="K130" s="122"/>
      <c r="L130" s="117"/>
    </row>
    <row r="131" spans="1:12" x14ac:dyDescent="0.25">
      <c r="A131" s="123"/>
      <c r="B131" s="123"/>
      <c r="C131" s="124"/>
      <c r="D131" s="124"/>
      <c r="E131" s="125"/>
      <c r="F131" s="122"/>
      <c r="G131" s="119"/>
      <c r="H131" s="125"/>
      <c r="I131" s="121"/>
      <c r="J131" s="122"/>
      <c r="K131" s="122"/>
      <c r="L131" s="117"/>
    </row>
    <row r="132" spans="1:12" x14ac:dyDescent="0.25">
      <c r="A132" s="123"/>
      <c r="B132" s="123"/>
      <c r="C132" s="124"/>
      <c r="D132" s="124"/>
      <c r="E132" s="125"/>
      <c r="F132" s="122"/>
      <c r="G132" s="120"/>
      <c r="H132" s="125"/>
      <c r="I132" s="121"/>
      <c r="J132" s="122"/>
      <c r="K132" s="122"/>
      <c r="L132" s="117"/>
    </row>
    <row r="133" spans="1:12" x14ac:dyDescent="0.25">
      <c r="A133" s="123">
        <v>25</v>
      </c>
      <c r="B133" s="123">
        <v>33</v>
      </c>
      <c r="C133" s="124" t="s">
        <v>104</v>
      </c>
      <c r="D133" s="124">
        <v>1173</v>
      </c>
      <c r="E133" s="125" t="s">
        <v>179</v>
      </c>
      <c r="F133" s="122"/>
      <c r="G133" s="118">
        <v>654205354</v>
      </c>
      <c r="H133" s="122" t="s">
        <v>180</v>
      </c>
      <c r="I133" s="121">
        <v>0.01</v>
      </c>
      <c r="J133" s="122" t="s">
        <v>20</v>
      </c>
      <c r="K133" s="122"/>
      <c r="L133" s="117"/>
    </row>
    <row r="134" spans="1:12" x14ac:dyDescent="0.25">
      <c r="A134" s="123"/>
      <c r="B134" s="123"/>
      <c r="C134" s="124"/>
      <c r="D134" s="124"/>
      <c r="E134" s="125"/>
      <c r="F134" s="122"/>
      <c r="G134" s="119"/>
      <c r="H134" s="122"/>
      <c r="I134" s="121"/>
      <c r="J134" s="122"/>
      <c r="K134" s="122"/>
      <c r="L134" s="117"/>
    </row>
    <row r="135" spans="1:12" x14ac:dyDescent="0.25">
      <c r="A135" s="123"/>
      <c r="B135" s="123"/>
      <c r="C135" s="124"/>
      <c r="D135" s="124"/>
      <c r="E135" s="125"/>
      <c r="F135" s="122"/>
      <c r="G135" s="120"/>
      <c r="H135" s="122"/>
      <c r="I135" s="121"/>
      <c r="J135" s="122"/>
      <c r="K135" s="122"/>
      <c r="L135" s="117"/>
    </row>
    <row r="136" spans="1:12" x14ac:dyDescent="0.25">
      <c r="A136" s="123"/>
      <c r="B136" s="123">
        <v>34</v>
      </c>
      <c r="C136" s="124" t="s">
        <v>54</v>
      </c>
      <c r="D136" s="124"/>
      <c r="E136" s="125" t="s">
        <v>181</v>
      </c>
      <c r="F136" s="122">
        <f>G136+G139</f>
        <v>6199999139</v>
      </c>
      <c r="G136" s="118">
        <v>5794391719</v>
      </c>
      <c r="H136" s="125" t="s">
        <v>182</v>
      </c>
      <c r="I136" s="121">
        <v>0</v>
      </c>
      <c r="J136" s="122" t="s">
        <v>125</v>
      </c>
      <c r="K136" s="122"/>
      <c r="L136" s="117"/>
    </row>
    <row r="137" spans="1:12" x14ac:dyDescent="0.25">
      <c r="A137" s="123"/>
      <c r="B137" s="123"/>
      <c r="C137" s="124"/>
      <c r="D137" s="124"/>
      <c r="E137" s="125"/>
      <c r="F137" s="122"/>
      <c r="G137" s="119"/>
      <c r="H137" s="125"/>
      <c r="I137" s="121"/>
      <c r="J137" s="122"/>
      <c r="K137" s="122"/>
      <c r="L137" s="117"/>
    </row>
    <row r="138" spans="1:12" x14ac:dyDescent="0.25">
      <c r="A138" s="123"/>
      <c r="B138" s="123"/>
      <c r="C138" s="124"/>
      <c r="D138" s="124"/>
      <c r="E138" s="125"/>
      <c r="F138" s="122"/>
      <c r="G138" s="120"/>
      <c r="H138" s="125"/>
      <c r="I138" s="121"/>
      <c r="J138" s="122"/>
      <c r="K138" s="122"/>
      <c r="L138" s="117"/>
    </row>
    <row r="139" spans="1:12" x14ac:dyDescent="0.25">
      <c r="A139" s="123"/>
      <c r="B139" s="123">
        <v>35</v>
      </c>
      <c r="C139" s="124" t="s">
        <v>54</v>
      </c>
      <c r="D139" s="124"/>
      <c r="E139" s="125" t="s">
        <v>183</v>
      </c>
      <c r="F139" s="122"/>
      <c r="G139" s="118">
        <v>405607420</v>
      </c>
      <c r="H139" s="125" t="s">
        <v>58</v>
      </c>
      <c r="I139" s="121">
        <v>0</v>
      </c>
      <c r="J139" s="122" t="s">
        <v>125</v>
      </c>
      <c r="K139" s="122"/>
      <c r="L139" s="117"/>
    </row>
    <row r="140" spans="1:12" x14ac:dyDescent="0.25">
      <c r="A140" s="123"/>
      <c r="B140" s="123"/>
      <c r="C140" s="124"/>
      <c r="D140" s="124"/>
      <c r="E140" s="125"/>
      <c r="F140" s="122"/>
      <c r="G140" s="119"/>
      <c r="H140" s="125"/>
      <c r="I140" s="121"/>
      <c r="J140" s="122"/>
      <c r="K140" s="122"/>
      <c r="L140" s="117"/>
    </row>
    <row r="141" spans="1:12" x14ac:dyDescent="0.25">
      <c r="A141" s="123"/>
      <c r="B141" s="123"/>
      <c r="C141" s="124"/>
      <c r="D141" s="124"/>
      <c r="E141" s="125"/>
      <c r="F141" s="122"/>
      <c r="G141" s="120"/>
      <c r="H141" s="125"/>
      <c r="I141" s="121"/>
      <c r="J141" s="122"/>
      <c r="K141" s="122"/>
      <c r="L141" s="117"/>
    </row>
    <row r="142" spans="1:12" x14ac:dyDescent="0.25">
      <c r="A142" s="123"/>
      <c r="B142" s="123">
        <v>36</v>
      </c>
      <c r="C142" s="124" t="s">
        <v>184</v>
      </c>
      <c r="D142" s="124"/>
      <c r="E142" s="125" t="s">
        <v>185</v>
      </c>
      <c r="F142" s="122">
        <f>G142+G145</f>
        <v>7174999937</v>
      </c>
      <c r="G142" s="118">
        <v>6705607418</v>
      </c>
      <c r="H142" s="125" t="s">
        <v>186</v>
      </c>
      <c r="I142" s="121">
        <v>0</v>
      </c>
      <c r="J142" s="122" t="s">
        <v>187</v>
      </c>
      <c r="K142" s="122"/>
      <c r="L142" s="122" t="s">
        <v>188</v>
      </c>
    </row>
    <row r="143" spans="1:12" x14ac:dyDescent="0.25">
      <c r="A143" s="123"/>
      <c r="B143" s="123"/>
      <c r="C143" s="124"/>
      <c r="D143" s="124"/>
      <c r="E143" s="125"/>
      <c r="F143" s="122"/>
      <c r="G143" s="119"/>
      <c r="H143" s="125"/>
      <c r="I143" s="121"/>
      <c r="J143" s="122"/>
      <c r="K143" s="122"/>
      <c r="L143" s="122"/>
    </row>
    <row r="144" spans="1:12" x14ac:dyDescent="0.25">
      <c r="A144" s="123"/>
      <c r="B144" s="123"/>
      <c r="C144" s="124"/>
      <c r="D144" s="124"/>
      <c r="E144" s="125"/>
      <c r="F144" s="122"/>
      <c r="G144" s="120"/>
      <c r="H144" s="125"/>
      <c r="I144" s="121"/>
      <c r="J144" s="122"/>
      <c r="K144" s="122"/>
      <c r="L144" s="122"/>
    </row>
    <row r="145" spans="1:12" x14ac:dyDescent="0.25">
      <c r="A145" s="123"/>
      <c r="B145" s="123">
        <v>37</v>
      </c>
      <c r="C145" s="124" t="s">
        <v>184</v>
      </c>
      <c r="D145" s="124"/>
      <c r="E145" s="125" t="s">
        <v>189</v>
      </c>
      <c r="F145" s="122"/>
      <c r="G145" s="118">
        <v>469392519</v>
      </c>
      <c r="H145" s="125" t="s">
        <v>190</v>
      </c>
      <c r="I145" s="121">
        <v>0</v>
      </c>
      <c r="J145" s="122" t="s">
        <v>187</v>
      </c>
      <c r="K145" s="122"/>
      <c r="L145" s="122" t="s">
        <v>188</v>
      </c>
    </row>
    <row r="146" spans="1:12" x14ac:dyDescent="0.25">
      <c r="A146" s="123"/>
      <c r="B146" s="123"/>
      <c r="C146" s="124"/>
      <c r="D146" s="124"/>
      <c r="E146" s="125"/>
      <c r="F146" s="122"/>
      <c r="G146" s="119"/>
      <c r="H146" s="125"/>
      <c r="I146" s="121"/>
      <c r="J146" s="122"/>
      <c r="K146" s="122"/>
      <c r="L146" s="122"/>
    </row>
    <row r="147" spans="1:12" x14ac:dyDescent="0.25">
      <c r="A147" s="123"/>
      <c r="B147" s="123"/>
      <c r="C147" s="124"/>
      <c r="D147" s="124"/>
      <c r="E147" s="125"/>
      <c r="F147" s="122"/>
      <c r="G147" s="120"/>
      <c r="H147" s="125"/>
      <c r="I147" s="121"/>
      <c r="J147" s="122"/>
      <c r="K147" s="122"/>
      <c r="L147" s="122"/>
    </row>
    <row r="148" spans="1:12" x14ac:dyDescent="0.25">
      <c r="A148" s="123">
        <v>26</v>
      </c>
      <c r="B148" s="123">
        <v>38</v>
      </c>
      <c r="C148" s="124" t="s">
        <v>48</v>
      </c>
      <c r="D148" s="124">
        <v>1189</v>
      </c>
      <c r="E148" s="125" t="s">
        <v>191</v>
      </c>
      <c r="F148" s="122">
        <f>G148+G151</f>
        <v>6199999400</v>
      </c>
      <c r="G148" s="118">
        <v>5794391775</v>
      </c>
      <c r="H148" s="125" t="s">
        <v>50</v>
      </c>
      <c r="I148" s="121">
        <v>0</v>
      </c>
      <c r="J148" s="117" t="s">
        <v>20</v>
      </c>
      <c r="K148" s="117"/>
      <c r="L148" s="117"/>
    </row>
    <row r="149" spans="1:12" x14ac:dyDescent="0.25">
      <c r="A149" s="123"/>
      <c r="B149" s="123"/>
      <c r="C149" s="124"/>
      <c r="D149" s="124"/>
      <c r="E149" s="125"/>
      <c r="F149" s="122"/>
      <c r="G149" s="119"/>
      <c r="H149" s="125"/>
      <c r="I149" s="121"/>
      <c r="J149" s="117"/>
      <c r="K149" s="117"/>
      <c r="L149" s="117"/>
    </row>
    <row r="150" spans="1:12" x14ac:dyDescent="0.25">
      <c r="A150" s="123"/>
      <c r="B150" s="123"/>
      <c r="C150" s="124"/>
      <c r="D150" s="124"/>
      <c r="E150" s="125"/>
      <c r="F150" s="122"/>
      <c r="G150" s="120"/>
      <c r="H150" s="125"/>
      <c r="I150" s="121"/>
      <c r="J150" s="117"/>
      <c r="K150" s="117"/>
      <c r="L150" s="117"/>
    </row>
    <row r="151" spans="1:12" x14ac:dyDescent="0.25">
      <c r="A151" s="123">
        <v>27</v>
      </c>
      <c r="B151" s="123">
        <v>39</v>
      </c>
      <c r="C151" s="124" t="s">
        <v>48</v>
      </c>
      <c r="D151" s="124">
        <v>1190</v>
      </c>
      <c r="E151" s="125" t="s">
        <v>192</v>
      </c>
      <c r="F151" s="122"/>
      <c r="G151" s="118">
        <v>405607625</v>
      </c>
      <c r="H151" s="125" t="s">
        <v>53</v>
      </c>
      <c r="I151" s="121">
        <v>0</v>
      </c>
      <c r="J151" s="117" t="s">
        <v>20</v>
      </c>
      <c r="K151" s="117"/>
      <c r="L151" s="117"/>
    </row>
    <row r="152" spans="1:12" x14ac:dyDescent="0.25">
      <c r="A152" s="123"/>
      <c r="B152" s="123"/>
      <c r="C152" s="124"/>
      <c r="D152" s="124"/>
      <c r="E152" s="125"/>
      <c r="F152" s="122"/>
      <c r="G152" s="119"/>
      <c r="H152" s="125"/>
      <c r="I152" s="121"/>
      <c r="J152" s="117"/>
      <c r="K152" s="117"/>
      <c r="L152" s="117"/>
    </row>
    <row r="153" spans="1:12" x14ac:dyDescent="0.25">
      <c r="A153" s="123"/>
      <c r="B153" s="123"/>
      <c r="C153" s="124"/>
      <c r="D153" s="124"/>
      <c r="E153" s="125"/>
      <c r="F153" s="122"/>
      <c r="G153" s="120"/>
      <c r="H153" s="125"/>
      <c r="I153" s="121"/>
      <c r="J153" s="117"/>
      <c r="K153" s="117"/>
      <c r="L153" s="117"/>
    </row>
    <row r="154" spans="1:12" x14ac:dyDescent="0.25">
      <c r="A154" s="123">
        <v>28</v>
      </c>
      <c r="B154" s="123">
        <v>40</v>
      </c>
      <c r="C154" s="124" t="s">
        <v>193</v>
      </c>
      <c r="D154" s="124">
        <v>988</v>
      </c>
      <c r="E154" s="125" t="s">
        <v>194</v>
      </c>
      <c r="F154" s="122">
        <f>G154+G157</f>
        <v>3249999159</v>
      </c>
      <c r="G154" s="118">
        <v>3037382391</v>
      </c>
      <c r="H154" s="125" t="s">
        <v>195</v>
      </c>
      <c r="I154" s="121">
        <v>0.02</v>
      </c>
      <c r="J154" s="117" t="s">
        <v>20</v>
      </c>
      <c r="K154" s="117"/>
      <c r="L154" s="117"/>
    </row>
    <row r="155" spans="1:12" x14ac:dyDescent="0.25">
      <c r="A155" s="123"/>
      <c r="B155" s="123"/>
      <c r="C155" s="124"/>
      <c r="D155" s="124"/>
      <c r="E155" s="125"/>
      <c r="F155" s="122"/>
      <c r="G155" s="119"/>
      <c r="H155" s="125"/>
      <c r="I155" s="121"/>
      <c r="J155" s="117"/>
      <c r="K155" s="117"/>
      <c r="L155" s="117"/>
    </row>
    <row r="156" spans="1:12" x14ac:dyDescent="0.25">
      <c r="A156" s="123"/>
      <c r="B156" s="123">
        <v>26</v>
      </c>
      <c r="C156" s="124"/>
      <c r="D156" s="124"/>
      <c r="E156" s="125"/>
      <c r="F156" s="122"/>
      <c r="G156" s="120"/>
      <c r="H156" s="125"/>
      <c r="I156" s="121"/>
      <c r="J156" s="117"/>
      <c r="K156" s="117"/>
      <c r="L156" s="117"/>
    </row>
    <row r="157" spans="1:12" x14ac:dyDescent="0.25">
      <c r="A157" s="123">
        <v>29</v>
      </c>
      <c r="B157" s="123">
        <v>41</v>
      </c>
      <c r="C157" s="124" t="s">
        <v>193</v>
      </c>
      <c r="D157" s="124">
        <v>989</v>
      </c>
      <c r="E157" s="125" t="s">
        <v>196</v>
      </c>
      <c r="F157" s="122"/>
      <c r="G157" s="118">
        <v>212616768</v>
      </c>
      <c r="H157" s="125" t="s">
        <v>197</v>
      </c>
      <c r="I157" s="121">
        <v>0.02</v>
      </c>
      <c r="J157" s="117" t="s">
        <v>20</v>
      </c>
      <c r="K157" s="117"/>
      <c r="L157" s="117"/>
    </row>
    <row r="158" spans="1:12" x14ac:dyDescent="0.25">
      <c r="A158" s="123"/>
      <c r="B158" s="123"/>
      <c r="C158" s="124"/>
      <c r="D158" s="124"/>
      <c r="E158" s="125"/>
      <c r="F158" s="122"/>
      <c r="G158" s="119"/>
      <c r="H158" s="125"/>
      <c r="I158" s="121"/>
      <c r="J158" s="117"/>
      <c r="K158" s="117"/>
      <c r="L158" s="117"/>
    </row>
    <row r="159" spans="1:12" x14ac:dyDescent="0.25">
      <c r="A159" s="123"/>
      <c r="B159" s="123"/>
      <c r="C159" s="124"/>
      <c r="D159" s="124"/>
      <c r="E159" s="125"/>
      <c r="F159" s="122"/>
      <c r="G159" s="120"/>
      <c r="H159" s="125"/>
      <c r="I159" s="121"/>
      <c r="J159" s="117"/>
      <c r="K159" s="117"/>
      <c r="L159" s="117"/>
    </row>
    <row r="160" spans="1:12" x14ac:dyDescent="0.25">
      <c r="A160" s="123">
        <v>30</v>
      </c>
      <c r="B160" s="123">
        <v>42</v>
      </c>
      <c r="C160" s="124" t="s">
        <v>157</v>
      </c>
      <c r="D160" s="124">
        <v>1266</v>
      </c>
      <c r="E160" s="125" t="s">
        <v>198</v>
      </c>
      <c r="F160" s="122">
        <f>G160+G163</f>
        <v>4364205539</v>
      </c>
      <c r="G160" s="118">
        <v>4065419670</v>
      </c>
      <c r="H160" s="125" t="s">
        <v>136</v>
      </c>
      <c r="I160" s="121">
        <v>0</v>
      </c>
      <c r="J160" s="122" t="s">
        <v>20</v>
      </c>
      <c r="K160" s="122"/>
      <c r="L160" s="117"/>
    </row>
    <row r="161" spans="1:12" x14ac:dyDescent="0.25">
      <c r="A161" s="123"/>
      <c r="B161" s="123"/>
      <c r="C161" s="124"/>
      <c r="D161" s="124"/>
      <c r="E161" s="125"/>
      <c r="F161" s="122"/>
      <c r="G161" s="119"/>
      <c r="H161" s="125"/>
      <c r="I161" s="121"/>
      <c r="J161" s="122"/>
      <c r="K161" s="122"/>
      <c r="L161" s="117"/>
    </row>
    <row r="162" spans="1:12" x14ac:dyDescent="0.25">
      <c r="A162" s="123"/>
      <c r="B162" s="123"/>
      <c r="C162" s="124"/>
      <c r="D162" s="124"/>
      <c r="E162" s="125"/>
      <c r="F162" s="122"/>
      <c r="G162" s="120"/>
      <c r="H162" s="125"/>
      <c r="I162" s="121"/>
      <c r="J162" s="122"/>
      <c r="K162" s="122"/>
      <c r="L162" s="117"/>
    </row>
    <row r="163" spans="1:12" x14ac:dyDescent="0.25">
      <c r="A163" s="123">
        <v>31</v>
      </c>
      <c r="B163" s="123">
        <v>43</v>
      </c>
      <c r="C163" s="124" t="s">
        <v>157</v>
      </c>
      <c r="D163" s="124">
        <v>1242</v>
      </c>
      <c r="E163" s="125" t="s">
        <v>199</v>
      </c>
      <c r="F163" s="122"/>
      <c r="G163" s="118">
        <v>298785869</v>
      </c>
      <c r="H163" s="125" t="s">
        <v>23</v>
      </c>
      <c r="I163" s="121">
        <v>0</v>
      </c>
      <c r="J163" s="122" t="s">
        <v>20</v>
      </c>
      <c r="K163" s="122"/>
      <c r="L163" s="117"/>
    </row>
    <row r="164" spans="1:12" x14ac:dyDescent="0.25">
      <c r="A164" s="123"/>
      <c r="B164" s="123"/>
      <c r="C164" s="124"/>
      <c r="D164" s="124"/>
      <c r="E164" s="125"/>
      <c r="F164" s="122"/>
      <c r="G164" s="119"/>
      <c r="H164" s="125"/>
      <c r="I164" s="121"/>
      <c r="J164" s="122"/>
      <c r="K164" s="122"/>
      <c r="L164" s="117"/>
    </row>
    <row r="165" spans="1:12" x14ac:dyDescent="0.25">
      <c r="A165" s="123"/>
      <c r="B165" s="123"/>
      <c r="C165" s="124"/>
      <c r="D165" s="124"/>
      <c r="E165" s="125"/>
      <c r="F165" s="122"/>
      <c r="G165" s="120"/>
      <c r="H165" s="125"/>
      <c r="I165" s="121"/>
      <c r="J165" s="122"/>
      <c r="K165" s="122"/>
      <c r="L165" s="117"/>
    </row>
    <row r="166" spans="1:12" x14ac:dyDescent="0.25">
      <c r="A166" s="123"/>
      <c r="B166" s="123">
        <v>44</v>
      </c>
      <c r="C166" s="124" t="s">
        <v>122</v>
      </c>
      <c r="D166" s="124"/>
      <c r="E166" s="125" t="s">
        <v>200</v>
      </c>
      <c r="F166" s="122">
        <f>G166+G169</f>
        <v>2650000000</v>
      </c>
      <c r="G166" s="118">
        <v>2464500000</v>
      </c>
      <c r="H166" s="125"/>
      <c r="I166" s="121">
        <v>0</v>
      </c>
      <c r="J166" s="122" t="s">
        <v>201</v>
      </c>
      <c r="K166" s="122"/>
      <c r="L166" s="117"/>
    </row>
    <row r="167" spans="1:12" x14ac:dyDescent="0.25">
      <c r="A167" s="123"/>
      <c r="B167" s="123"/>
      <c r="C167" s="124"/>
      <c r="D167" s="124"/>
      <c r="E167" s="125"/>
      <c r="F167" s="122"/>
      <c r="G167" s="119"/>
      <c r="H167" s="125"/>
      <c r="I167" s="121"/>
      <c r="J167" s="122"/>
      <c r="K167" s="122"/>
      <c r="L167" s="117"/>
    </row>
    <row r="168" spans="1:12" x14ac:dyDescent="0.25">
      <c r="A168" s="123"/>
      <c r="B168" s="123"/>
      <c r="C168" s="124"/>
      <c r="D168" s="124"/>
      <c r="E168" s="125"/>
      <c r="F168" s="122"/>
      <c r="G168" s="120"/>
      <c r="H168" s="125"/>
      <c r="I168" s="121"/>
      <c r="J168" s="122"/>
      <c r="K168" s="122"/>
      <c r="L168" s="117"/>
    </row>
    <row r="169" spans="1:12" x14ac:dyDescent="0.25">
      <c r="A169" s="123"/>
      <c r="B169" s="123">
        <v>45</v>
      </c>
      <c r="C169" s="124" t="s">
        <v>122</v>
      </c>
      <c r="D169" s="124"/>
      <c r="E169" s="125" t="s">
        <v>202</v>
      </c>
      <c r="F169" s="122"/>
      <c r="G169" s="118">
        <v>185500000.00000003</v>
      </c>
      <c r="H169" s="125"/>
      <c r="I169" s="121">
        <v>0</v>
      </c>
      <c r="J169" s="122" t="s">
        <v>201</v>
      </c>
      <c r="K169" s="122"/>
      <c r="L169" s="117"/>
    </row>
    <row r="170" spans="1:12" x14ac:dyDescent="0.25">
      <c r="A170" s="123"/>
      <c r="B170" s="123"/>
      <c r="C170" s="124"/>
      <c r="D170" s="124"/>
      <c r="E170" s="125"/>
      <c r="F170" s="122"/>
      <c r="G170" s="119"/>
      <c r="H170" s="125"/>
      <c r="I170" s="121"/>
      <c r="J170" s="122"/>
      <c r="K170" s="122"/>
      <c r="L170" s="117"/>
    </row>
    <row r="171" spans="1:12" x14ac:dyDescent="0.25">
      <c r="A171" s="123"/>
      <c r="B171" s="123"/>
      <c r="C171" s="124"/>
      <c r="D171" s="124"/>
      <c r="E171" s="125"/>
      <c r="F171" s="122"/>
      <c r="G171" s="120"/>
      <c r="H171" s="125"/>
      <c r="I171" s="121"/>
      <c r="J171" s="122"/>
      <c r="K171" s="122"/>
      <c r="L171" s="117"/>
    </row>
    <row r="172" spans="1:12" x14ac:dyDescent="0.25">
      <c r="A172" s="123">
        <v>32</v>
      </c>
      <c r="B172" s="123">
        <v>46</v>
      </c>
      <c r="C172" s="124" t="s">
        <v>203</v>
      </c>
      <c r="D172" s="124">
        <v>1175</v>
      </c>
      <c r="E172" s="125" t="s">
        <v>204</v>
      </c>
      <c r="F172" s="122">
        <f>G172+G175</f>
        <v>4892017625</v>
      </c>
      <c r="G172" s="118">
        <v>4564914904</v>
      </c>
      <c r="H172" s="125" t="s">
        <v>178</v>
      </c>
      <c r="I172" s="121">
        <v>0.01</v>
      </c>
      <c r="J172" s="117" t="s">
        <v>20</v>
      </c>
      <c r="K172" s="117"/>
      <c r="L172" s="117"/>
    </row>
    <row r="173" spans="1:12" x14ac:dyDescent="0.25">
      <c r="A173" s="123"/>
      <c r="B173" s="123"/>
      <c r="C173" s="124"/>
      <c r="D173" s="124"/>
      <c r="E173" s="125"/>
      <c r="F173" s="122"/>
      <c r="G173" s="119"/>
      <c r="H173" s="125"/>
      <c r="I173" s="121"/>
      <c r="J173" s="117"/>
      <c r="K173" s="117"/>
      <c r="L173" s="117"/>
    </row>
    <row r="174" spans="1:12" x14ac:dyDescent="0.25">
      <c r="A174" s="123"/>
      <c r="B174" s="123"/>
      <c r="C174" s="124"/>
      <c r="D174" s="124"/>
      <c r="E174" s="125"/>
      <c r="F174" s="122"/>
      <c r="G174" s="120"/>
      <c r="H174" s="125"/>
      <c r="I174" s="121"/>
      <c r="J174" s="117"/>
      <c r="K174" s="117"/>
      <c r="L174" s="117"/>
    </row>
    <row r="175" spans="1:12" x14ac:dyDescent="0.25">
      <c r="A175" s="123">
        <v>33</v>
      </c>
      <c r="B175" s="123">
        <v>47</v>
      </c>
      <c r="C175" s="124" t="s">
        <v>203</v>
      </c>
      <c r="D175" s="124">
        <v>1187</v>
      </c>
      <c r="E175" s="125" t="s">
        <v>205</v>
      </c>
      <c r="F175" s="122"/>
      <c r="G175" s="118">
        <v>327102721</v>
      </c>
      <c r="H175" s="125" t="s">
        <v>206</v>
      </c>
      <c r="I175" s="121">
        <v>0.01</v>
      </c>
      <c r="J175" s="117" t="s">
        <v>20</v>
      </c>
      <c r="K175" s="117"/>
      <c r="L175" s="117"/>
    </row>
    <row r="176" spans="1:12" x14ac:dyDescent="0.25">
      <c r="A176" s="123"/>
      <c r="B176" s="123"/>
      <c r="C176" s="124"/>
      <c r="D176" s="124"/>
      <c r="E176" s="125"/>
      <c r="F176" s="122"/>
      <c r="G176" s="119"/>
      <c r="H176" s="125"/>
      <c r="I176" s="121"/>
      <c r="J176" s="117"/>
      <c r="K176" s="117"/>
      <c r="L176" s="117"/>
    </row>
    <row r="177" spans="1:12" x14ac:dyDescent="0.25">
      <c r="A177" s="123"/>
      <c r="B177" s="123"/>
      <c r="C177" s="124"/>
      <c r="D177" s="124"/>
      <c r="E177" s="125"/>
      <c r="F177" s="122"/>
      <c r="G177" s="120"/>
      <c r="H177" s="125"/>
      <c r="I177" s="121"/>
      <c r="J177" s="117"/>
      <c r="K177" s="117"/>
      <c r="L177" s="117"/>
    </row>
    <row r="178" spans="1:12" x14ac:dyDescent="0.25">
      <c r="A178" s="123"/>
      <c r="B178" s="123">
        <v>48</v>
      </c>
      <c r="C178" s="124" t="s">
        <v>207</v>
      </c>
      <c r="D178" s="124">
        <v>1128</v>
      </c>
      <c r="E178" s="125" t="s">
        <v>208</v>
      </c>
      <c r="F178" s="122">
        <f>G178+G181</f>
        <v>11214706226</v>
      </c>
      <c r="G178" s="118">
        <v>10475828102</v>
      </c>
      <c r="H178" s="125" t="s">
        <v>209</v>
      </c>
      <c r="I178" s="121">
        <v>0</v>
      </c>
      <c r="J178" s="117" t="s">
        <v>125</v>
      </c>
      <c r="K178" s="117"/>
      <c r="L178" s="117" t="s">
        <v>210</v>
      </c>
    </row>
    <row r="179" spans="1:12" x14ac:dyDescent="0.25">
      <c r="A179" s="123"/>
      <c r="B179" s="123"/>
      <c r="C179" s="124"/>
      <c r="D179" s="124"/>
      <c r="E179" s="125"/>
      <c r="F179" s="122"/>
      <c r="G179" s="119"/>
      <c r="H179" s="125"/>
      <c r="I179" s="121"/>
      <c r="J179" s="117"/>
      <c r="K179" s="117"/>
      <c r="L179" s="117"/>
    </row>
    <row r="180" spans="1:12" x14ac:dyDescent="0.25">
      <c r="A180" s="123"/>
      <c r="B180" s="123">
        <v>33</v>
      </c>
      <c r="C180" s="124"/>
      <c r="D180" s="124"/>
      <c r="E180" s="125"/>
      <c r="F180" s="122"/>
      <c r="G180" s="120"/>
      <c r="H180" s="125"/>
      <c r="I180" s="121"/>
      <c r="J180" s="117"/>
      <c r="K180" s="117"/>
      <c r="L180" s="117"/>
    </row>
    <row r="181" spans="1:12" x14ac:dyDescent="0.25">
      <c r="A181" s="123"/>
      <c r="B181" s="123">
        <v>49</v>
      </c>
      <c r="C181" s="124" t="s">
        <v>207</v>
      </c>
      <c r="D181" s="124">
        <v>1130</v>
      </c>
      <c r="E181" s="125" t="s">
        <v>211</v>
      </c>
      <c r="F181" s="122"/>
      <c r="G181" s="118">
        <v>738878124</v>
      </c>
      <c r="H181" s="125" t="s">
        <v>212</v>
      </c>
      <c r="I181" s="121">
        <v>0</v>
      </c>
      <c r="J181" s="122" t="s">
        <v>213</v>
      </c>
      <c r="K181" s="122"/>
      <c r="L181" s="117"/>
    </row>
    <row r="182" spans="1:12" x14ac:dyDescent="0.25">
      <c r="A182" s="123"/>
      <c r="B182" s="123"/>
      <c r="C182" s="124"/>
      <c r="D182" s="124"/>
      <c r="E182" s="125"/>
      <c r="F182" s="122"/>
      <c r="G182" s="119"/>
      <c r="H182" s="125"/>
      <c r="I182" s="121"/>
      <c r="J182" s="122"/>
      <c r="K182" s="122"/>
      <c r="L182" s="117"/>
    </row>
    <row r="183" spans="1:12" x14ac:dyDescent="0.25">
      <c r="A183" s="123"/>
      <c r="B183" s="123"/>
      <c r="C183" s="124"/>
      <c r="D183" s="124"/>
      <c r="E183" s="125"/>
      <c r="F183" s="122"/>
      <c r="G183" s="120"/>
      <c r="H183" s="125"/>
      <c r="I183" s="121"/>
      <c r="J183" s="122"/>
      <c r="K183" s="122"/>
      <c r="L183" s="117"/>
    </row>
    <row r="184" spans="1:12" x14ac:dyDescent="0.25">
      <c r="A184" s="123"/>
      <c r="B184" s="123">
        <v>50</v>
      </c>
      <c r="C184" s="124" t="s">
        <v>214</v>
      </c>
      <c r="D184" s="124"/>
      <c r="E184" s="125" t="s">
        <v>215</v>
      </c>
      <c r="F184" s="122">
        <f>G184+G187</f>
        <v>3150000000</v>
      </c>
      <c r="G184" s="118">
        <v>2929500000</v>
      </c>
      <c r="H184" s="125"/>
      <c r="I184" s="121">
        <v>0</v>
      </c>
      <c r="J184" s="122" t="s">
        <v>216</v>
      </c>
      <c r="K184" s="122"/>
      <c r="L184" s="117" t="s">
        <v>217</v>
      </c>
    </row>
    <row r="185" spans="1:12" x14ac:dyDescent="0.25">
      <c r="A185" s="123"/>
      <c r="B185" s="123"/>
      <c r="C185" s="124"/>
      <c r="D185" s="124"/>
      <c r="E185" s="125"/>
      <c r="F185" s="122"/>
      <c r="G185" s="119"/>
      <c r="H185" s="125"/>
      <c r="I185" s="121"/>
      <c r="J185" s="122"/>
      <c r="K185" s="122"/>
      <c r="L185" s="117"/>
    </row>
    <row r="186" spans="1:12" x14ac:dyDescent="0.25">
      <c r="A186" s="123"/>
      <c r="B186" s="123"/>
      <c r="C186" s="124"/>
      <c r="D186" s="124"/>
      <c r="E186" s="125"/>
      <c r="F186" s="122"/>
      <c r="G186" s="120"/>
      <c r="H186" s="125"/>
      <c r="I186" s="121"/>
      <c r="J186" s="122"/>
      <c r="K186" s="122"/>
      <c r="L186" s="117"/>
    </row>
    <row r="187" spans="1:12" x14ac:dyDescent="0.25">
      <c r="A187" s="123"/>
      <c r="B187" s="123">
        <v>51</v>
      </c>
      <c r="C187" s="124" t="s">
        <v>214</v>
      </c>
      <c r="D187" s="124"/>
      <c r="E187" s="125" t="s">
        <v>218</v>
      </c>
      <c r="F187" s="122"/>
      <c r="G187" s="118">
        <v>220500000.00000003</v>
      </c>
      <c r="H187" s="125"/>
      <c r="I187" s="121">
        <v>0</v>
      </c>
      <c r="J187" s="122" t="s">
        <v>216</v>
      </c>
      <c r="K187" s="122"/>
      <c r="L187" s="117" t="s">
        <v>217</v>
      </c>
    </row>
    <row r="188" spans="1:12" x14ac:dyDescent="0.25">
      <c r="A188" s="123"/>
      <c r="B188" s="123"/>
      <c r="C188" s="124"/>
      <c r="D188" s="124"/>
      <c r="E188" s="125"/>
      <c r="F188" s="122"/>
      <c r="G188" s="119"/>
      <c r="H188" s="125"/>
      <c r="I188" s="121"/>
      <c r="J188" s="122"/>
      <c r="K188" s="122"/>
      <c r="L188" s="117"/>
    </row>
    <row r="189" spans="1:12" x14ac:dyDescent="0.25">
      <c r="A189" s="123"/>
      <c r="B189" s="123"/>
      <c r="C189" s="124"/>
      <c r="D189" s="124"/>
      <c r="E189" s="125"/>
      <c r="F189" s="122"/>
      <c r="G189" s="120"/>
      <c r="H189" s="125"/>
      <c r="I189" s="121"/>
      <c r="J189" s="122"/>
      <c r="K189" s="122"/>
      <c r="L189" s="117"/>
    </row>
    <row r="190" spans="1:12" x14ac:dyDescent="0.25">
      <c r="A190" s="123">
        <v>34</v>
      </c>
      <c r="B190" s="123">
        <v>52</v>
      </c>
      <c r="C190" s="124" t="s">
        <v>214</v>
      </c>
      <c r="D190" s="124">
        <v>1230</v>
      </c>
      <c r="E190" s="125" t="s">
        <v>219</v>
      </c>
      <c r="F190" s="122">
        <f>G190+G193</f>
        <v>4149998866</v>
      </c>
      <c r="G190" s="118">
        <v>3878503613</v>
      </c>
      <c r="H190" s="125" t="s">
        <v>220</v>
      </c>
      <c r="I190" s="121">
        <v>0</v>
      </c>
      <c r="J190" s="117" t="s">
        <v>20</v>
      </c>
      <c r="K190" s="117"/>
      <c r="L190" s="117"/>
    </row>
    <row r="191" spans="1:12" x14ac:dyDescent="0.25">
      <c r="A191" s="123"/>
      <c r="B191" s="123"/>
      <c r="C191" s="124"/>
      <c r="D191" s="124"/>
      <c r="E191" s="125"/>
      <c r="F191" s="122"/>
      <c r="G191" s="119"/>
      <c r="H191" s="125"/>
      <c r="I191" s="121"/>
      <c r="J191" s="117"/>
      <c r="K191" s="117"/>
      <c r="L191" s="117"/>
    </row>
    <row r="192" spans="1:12" x14ac:dyDescent="0.25">
      <c r="A192" s="123"/>
      <c r="B192" s="123"/>
      <c r="C192" s="124"/>
      <c r="D192" s="124"/>
      <c r="E192" s="125"/>
      <c r="F192" s="122"/>
      <c r="G192" s="120"/>
      <c r="H192" s="125"/>
      <c r="I192" s="121"/>
      <c r="J192" s="117"/>
      <c r="K192" s="117"/>
      <c r="L192" s="117"/>
    </row>
    <row r="193" spans="1:12" x14ac:dyDescent="0.25">
      <c r="A193" s="123">
        <v>35</v>
      </c>
      <c r="B193" s="123">
        <v>53</v>
      </c>
      <c r="C193" s="124" t="s">
        <v>214</v>
      </c>
      <c r="D193" s="124">
        <v>1231</v>
      </c>
      <c r="E193" s="125" t="s">
        <v>221</v>
      </c>
      <c r="F193" s="122"/>
      <c r="G193" s="118">
        <v>271495253</v>
      </c>
      <c r="H193" s="125" t="s">
        <v>222</v>
      </c>
      <c r="I193" s="121">
        <v>0</v>
      </c>
      <c r="J193" s="117" t="s">
        <v>20</v>
      </c>
      <c r="K193" s="117"/>
      <c r="L193" s="117"/>
    </row>
    <row r="194" spans="1:12" x14ac:dyDescent="0.25">
      <c r="A194" s="123"/>
      <c r="B194" s="123"/>
      <c r="C194" s="124"/>
      <c r="D194" s="124"/>
      <c r="E194" s="125"/>
      <c r="F194" s="122"/>
      <c r="G194" s="119"/>
      <c r="H194" s="125"/>
      <c r="I194" s="121"/>
      <c r="J194" s="117"/>
      <c r="K194" s="117"/>
      <c r="L194" s="117"/>
    </row>
    <row r="195" spans="1:12" x14ac:dyDescent="0.25">
      <c r="A195" s="123"/>
      <c r="B195" s="123"/>
      <c r="C195" s="124"/>
      <c r="D195" s="124"/>
      <c r="E195" s="125"/>
      <c r="F195" s="122"/>
      <c r="G195" s="120"/>
      <c r="H195" s="125"/>
      <c r="I195" s="121"/>
      <c r="J195" s="117"/>
      <c r="K195" s="117"/>
      <c r="L195" s="117"/>
    </row>
    <row r="196" spans="1:12" x14ac:dyDescent="0.25">
      <c r="A196" s="123">
        <v>36</v>
      </c>
      <c r="B196" s="123">
        <v>54</v>
      </c>
      <c r="C196" s="124" t="s">
        <v>157</v>
      </c>
      <c r="D196" s="124">
        <v>1202</v>
      </c>
      <c r="E196" s="125" t="s">
        <v>223</v>
      </c>
      <c r="F196" s="122">
        <f>G196+G199</f>
        <v>4149999001</v>
      </c>
      <c r="G196" s="118">
        <v>3888316921</v>
      </c>
      <c r="H196" s="125" t="s">
        <v>224</v>
      </c>
      <c r="I196" s="121">
        <v>0</v>
      </c>
      <c r="J196" s="117" t="s">
        <v>20</v>
      </c>
      <c r="K196" s="117"/>
      <c r="L196" s="122"/>
    </row>
    <row r="197" spans="1:12" x14ac:dyDescent="0.25">
      <c r="A197" s="123"/>
      <c r="B197" s="123"/>
      <c r="C197" s="124"/>
      <c r="D197" s="124"/>
      <c r="E197" s="125"/>
      <c r="F197" s="122"/>
      <c r="G197" s="119"/>
      <c r="H197" s="125"/>
      <c r="I197" s="121"/>
      <c r="J197" s="117"/>
      <c r="K197" s="117"/>
      <c r="L197" s="122"/>
    </row>
    <row r="198" spans="1:12" x14ac:dyDescent="0.25">
      <c r="A198" s="123"/>
      <c r="B198" s="123"/>
      <c r="C198" s="124"/>
      <c r="D198" s="124"/>
      <c r="E198" s="125"/>
      <c r="F198" s="122"/>
      <c r="G198" s="120"/>
      <c r="H198" s="125"/>
      <c r="I198" s="121"/>
      <c r="J198" s="117"/>
      <c r="K198" s="117"/>
      <c r="L198" s="122"/>
    </row>
    <row r="199" spans="1:12" x14ac:dyDescent="0.25">
      <c r="A199" s="123">
        <v>37</v>
      </c>
      <c r="B199" s="123">
        <v>55</v>
      </c>
      <c r="C199" s="124" t="s">
        <v>157</v>
      </c>
      <c r="D199" s="124">
        <v>1243</v>
      </c>
      <c r="E199" s="125" t="s">
        <v>225</v>
      </c>
      <c r="F199" s="122"/>
      <c r="G199" s="118">
        <v>261682080</v>
      </c>
      <c r="H199" s="125" t="s">
        <v>226</v>
      </c>
      <c r="I199" s="121">
        <v>0</v>
      </c>
      <c r="J199" s="117" t="s">
        <v>20</v>
      </c>
      <c r="K199" s="117"/>
      <c r="L199" s="122"/>
    </row>
    <row r="200" spans="1:12" x14ac:dyDescent="0.25">
      <c r="A200" s="123"/>
      <c r="B200" s="123"/>
      <c r="C200" s="124"/>
      <c r="D200" s="124"/>
      <c r="E200" s="125"/>
      <c r="F200" s="122"/>
      <c r="G200" s="119"/>
      <c r="H200" s="125"/>
      <c r="I200" s="121"/>
      <c r="J200" s="117"/>
      <c r="K200" s="117"/>
      <c r="L200" s="122"/>
    </row>
    <row r="201" spans="1:12" x14ac:dyDescent="0.25">
      <c r="A201" s="123"/>
      <c r="B201" s="123"/>
      <c r="C201" s="124"/>
      <c r="D201" s="124"/>
      <c r="E201" s="125"/>
      <c r="F201" s="122"/>
      <c r="G201" s="120"/>
      <c r="H201" s="125"/>
      <c r="I201" s="121"/>
      <c r="J201" s="117"/>
      <c r="K201" s="117"/>
      <c r="L201" s="122"/>
    </row>
    <row r="202" spans="1:12" x14ac:dyDescent="0.25">
      <c r="A202" s="123"/>
      <c r="B202" s="123">
        <v>56</v>
      </c>
      <c r="C202" s="124" t="s">
        <v>157</v>
      </c>
      <c r="D202" s="124"/>
      <c r="E202" s="125" t="s">
        <v>227</v>
      </c>
      <c r="F202" s="122">
        <f>G202+G205</f>
        <v>4149999900</v>
      </c>
      <c r="G202" s="118">
        <v>3878504580</v>
      </c>
      <c r="H202" s="125" t="s">
        <v>228</v>
      </c>
      <c r="I202" s="121">
        <v>0</v>
      </c>
      <c r="J202" s="122" t="s">
        <v>229</v>
      </c>
      <c r="K202" s="122"/>
      <c r="L202" s="122" t="s">
        <v>229</v>
      </c>
    </row>
    <row r="203" spans="1:12" x14ac:dyDescent="0.25">
      <c r="A203" s="123"/>
      <c r="B203" s="123"/>
      <c r="C203" s="124"/>
      <c r="D203" s="124"/>
      <c r="E203" s="125"/>
      <c r="F203" s="122"/>
      <c r="G203" s="119"/>
      <c r="H203" s="125"/>
      <c r="I203" s="121"/>
      <c r="J203" s="122"/>
      <c r="K203" s="122"/>
      <c r="L203" s="122"/>
    </row>
    <row r="204" spans="1:12" x14ac:dyDescent="0.25">
      <c r="A204" s="123"/>
      <c r="B204" s="123"/>
      <c r="C204" s="124"/>
      <c r="D204" s="124"/>
      <c r="E204" s="125"/>
      <c r="F204" s="122"/>
      <c r="G204" s="120"/>
      <c r="H204" s="125"/>
      <c r="I204" s="121"/>
      <c r="J204" s="122"/>
      <c r="K204" s="122"/>
      <c r="L204" s="122"/>
    </row>
    <row r="205" spans="1:12" x14ac:dyDescent="0.25">
      <c r="A205" s="123"/>
      <c r="B205" s="123">
        <v>57</v>
      </c>
      <c r="C205" s="124" t="s">
        <v>157</v>
      </c>
      <c r="D205" s="124">
        <v>950</v>
      </c>
      <c r="E205" s="125" t="s">
        <v>230</v>
      </c>
      <c r="F205" s="122"/>
      <c r="G205" s="118">
        <v>271495320</v>
      </c>
      <c r="H205" s="125" t="s">
        <v>231</v>
      </c>
      <c r="I205" s="121">
        <v>0</v>
      </c>
      <c r="J205" s="122" t="s">
        <v>213</v>
      </c>
      <c r="K205" s="122"/>
      <c r="L205" s="117"/>
    </row>
    <row r="206" spans="1:12" x14ac:dyDescent="0.25">
      <c r="A206" s="123"/>
      <c r="B206" s="123"/>
      <c r="C206" s="124"/>
      <c r="D206" s="124"/>
      <c r="E206" s="125"/>
      <c r="F206" s="122"/>
      <c r="G206" s="119"/>
      <c r="H206" s="125"/>
      <c r="I206" s="121"/>
      <c r="J206" s="122"/>
      <c r="K206" s="122"/>
      <c r="L206" s="117"/>
    </row>
    <row r="207" spans="1:12" x14ac:dyDescent="0.25">
      <c r="A207" s="123"/>
      <c r="B207" s="123"/>
      <c r="C207" s="124"/>
      <c r="D207" s="124"/>
      <c r="E207" s="125"/>
      <c r="F207" s="122"/>
      <c r="G207" s="120"/>
      <c r="H207" s="125"/>
      <c r="I207" s="121"/>
      <c r="J207" s="122"/>
      <c r="K207" s="122"/>
      <c r="L207" s="117"/>
    </row>
    <row r="208" spans="1:12" x14ac:dyDescent="0.25">
      <c r="A208" s="123">
        <v>38</v>
      </c>
      <c r="B208" s="123">
        <v>58</v>
      </c>
      <c r="C208" s="124" t="s">
        <v>157</v>
      </c>
      <c r="D208" s="124">
        <v>945</v>
      </c>
      <c r="E208" s="125" t="s">
        <v>232</v>
      </c>
      <c r="F208" s="122">
        <f>G208+G211</f>
        <v>3649999186</v>
      </c>
      <c r="G208" s="118">
        <v>3421027277</v>
      </c>
      <c r="H208" s="125" t="s">
        <v>233</v>
      </c>
      <c r="I208" s="121">
        <v>0.15</v>
      </c>
      <c r="J208" s="117" t="s">
        <v>20</v>
      </c>
      <c r="K208" s="117"/>
      <c r="L208" s="117"/>
    </row>
    <row r="209" spans="1:12" x14ac:dyDescent="0.25">
      <c r="A209" s="123"/>
      <c r="B209" s="123"/>
      <c r="C209" s="124"/>
      <c r="D209" s="124"/>
      <c r="E209" s="125"/>
      <c r="F209" s="122"/>
      <c r="G209" s="119"/>
      <c r="H209" s="125"/>
      <c r="I209" s="121"/>
      <c r="J209" s="117"/>
      <c r="K209" s="117"/>
      <c r="L209" s="117"/>
    </row>
    <row r="210" spans="1:12" x14ac:dyDescent="0.25">
      <c r="A210" s="123"/>
      <c r="B210" s="123"/>
      <c r="C210" s="124"/>
      <c r="D210" s="124"/>
      <c r="E210" s="125"/>
      <c r="F210" s="122"/>
      <c r="G210" s="120"/>
      <c r="H210" s="125"/>
      <c r="I210" s="121"/>
      <c r="J210" s="117"/>
      <c r="K210" s="117"/>
      <c r="L210" s="117"/>
    </row>
    <row r="211" spans="1:12" x14ac:dyDescent="0.25">
      <c r="A211" s="123">
        <v>39</v>
      </c>
      <c r="B211" s="123">
        <v>59</v>
      </c>
      <c r="C211" s="125" t="s">
        <v>157</v>
      </c>
      <c r="D211" s="124">
        <v>947</v>
      </c>
      <c r="E211" s="125" t="s">
        <v>234</v>
      </c>
      <c r="F211" s="122"/>
      <c r="G211" s="118">
        <v>228971909</v>
      </c>
      <c r="H211" s="125" t="s">
        <v>23</v>
      </c>
      <c r="I211" s="121">
        <v>0.15</v>
      </c>
      <c r="J211" s="117" t="s">
        <v>20</v>
      </c>
      <c r="K211" s="117"/>
      <c r="L211" s="117"/>
    </row>
    <row r="212" spans="1:12" x14ac:dyDescent="0.25">
      <c r="A212" s="123"/>
      <c r="B212" s="123"/>
      <c r="C212" s="125"/>
      <c r="D212" s="124"/>
      <c r="E212" s="125"/>
      <c r="F212" s="122"/>
      <c r="G212" s="119"/>
      <c r="H212" s="125"/>
      <c r="I212" s="121"/>
      <c r="J212" s="117"/>
      <c r="K212" s="117"/>
      <c r="L212" s="117"/>
    </row>
    <row r="213" spans="1:12" x14ac:dyDescent="0.25">
      <c r="A213" s="123"/>
      <c r="B213" s="123"/>
      <c r="C213" s="125"/>
      <c r="D213" s="124"/>
      <c r="E213" s="125"/>
      <c r="F213" s="122"/>
      <c r="G213" s="120"/>
      <c r="H213" s="125"/>
      <c r="I213" s="121"/>
      <c r="J213" s="117"/>
      <c r="K213" s="117"/>
      <c r="L213" s="117"/>
    </row>
    <row r="214" spans="1:12" x14ac:dyDescent="0.25">
      <c r="A214" s="123">
        <v>40</v>
      </c>
      <c r="B214" s="123">
        <v>60</v>
      </c>
      <c r="C214" s="125" t="s">
        <v>157</v>
      </c>
      <c r="D214" s="124">
        <v>946</v>
      </c>
      <c r="E214" s="125" t="s">
        <v>235</v>
      </c>
      <c r="F214" s="122">
        <f>G214+G217</f>
        <v>4149999269</v>
      </c>
      <c r="G214" s="118">
        <v>3888317074</v>
      </c>
      <c r="H214" s="125" t="s">
        <v>236</v>
      </c>
      <c r="I214" s="121">
        <v>0.1</v>
      </c>
      <c r="J214" s="117" t="s">
        <v>20</v>
      </c>
      <c r="K214" s="117"/>
      <c r="L214" s="117"/>
    </row>
    <row r="215" spans="1:12" x14ac:dyDescent="0.25">
      <c r="A215" s="123"/>
      <c r="B215" s="123"/>
      <c r="C215" s="125"/>
      <c r="D215" s="124"/>
      <c r="E215" s="125"/>
      <c r="F215" s="122"/>
      <c r="G215" s="119"/>
      <c r="H215" s="125"/>
      <c r="I215" s="121"/>
      <c r="J215" s="117"/>
      <c r="K215" s="117"/>
      <c r="L215" s="117"/>
    </row>
    <row r="216" spans="1:12" x14ac:dyDescent="0.25">
      <c r="A216" s="123"/>
      <c r="B216" s="123"/>
      <c r="C216" s="125"/>
      <c r="D216" s="124"/>
      <c r="E216" s="125"/>
      <c r="F216" s="122"/>
      <c r="G216" s="120"/>
      <c r="H216" s="125"/>
      <c r="I216" s="121"/>
      <c r="J216" s="117"/>
      <c r="K216" s="117"/>
      <c r="L216" s="117"/>
    </row>
    <row r="217" spans="1:12" x14ac:dyDescent="0.25">
      <c r="A217" s="123">
        <v>41</v>
      </c>
      <c r="B217" s="123">
        <v>61</v>
      </c>
      <c r="C217" s="125" t="s">
        <v>157</v>
      </c>
      <c r="D217" s="124">
        <v>937</v>
      </c>
      <c r="E217" s="125" t="s">
        <v>237</v>
      </c>
      <c r="F217" s="122"/>
      <c r="G217" s="118">
        <v>261682195</v>
      </c>
      <c r="H217" s="125" t="s">
        <v>23</v>
      </c>
      <c r="I217" s="121">
        <v>0.1</v>
      </c>
      <c r="J217" s="117" t="s">
        <v>20</v>
      </c>
      <c r="K217" s="117"/>
      <c r="L217" s="117"/>
    </row>
    <row r="218" spans="1:12" x14ac:dyDescent="0.25">
      <c r="A218" s="123"/>
      <c r="B218" s="123"/>
      <c r="C218" s="125"/>
      <c r="D218" s="124"/>
      <c r="E218" s="125"/>
      <c r="F218" s="122"/>
      <c r="G218" s="119"/>
      <c r="H218" s="125"/>
      <c r="I218" s="121"/>
      <c r="J218" s="117"/>
      <c r="K218" s="117"/>
      <c r="L218" s="117"/>
    </row>
    <row r="219" spans="1:12" x14ac:dyDescent="0.25">
      <c r="A219" s="123"/>
      <c r="B219" s="123"/>
      <c r="C219" s="125"/>
      <c r="D219" s="124"/>
      <c r="E219" s="125"/>
      <c r="F219" s="122"/>
      <c r="G219" s="120"/>
      <c r="H219" s="125"/>
      <c r="I219" s="121"/>
      <c r="J219" s="117"/>
      <c r="K219" s="117"/>
      <c r="L219" s="117"/>
    </row>
    <row r="220" spans="1:12" x14ac:dyDescent="0.25">
      <c r="A220" s="123"/>
      <c r="B220" s="123">
        <v>62</v>
      </c>
      <c r="C220" s="124" t="s">
        <v>238</v>
      </c>
      <c r="D220" s="124"/>
      <c r="E220" s="125" t="s">
        <v>239</v>
      </c>
      <c r="F220" s="122">
        <f>G220+G223</f>
        <v>9300000000</v>
      </c>
      <c r="G220" s="118">
        <v>8649000000</v>
      </c>
      <c r="H220" s="125"/>
      <c r="I220" s="121">
        <v>0</v>
      </c>
      <c r="J220" s="122" t="s">
        <v>240</v>
      </c>
      <c r="K220" s="122"/>
      <c r="L220" s="117"/>
    </row>
    <row r="221" spans="1:12" x14ac:dyDescent="0.25">
      <c r="A221" s="123"/>
      <c r="B221" s="123"/>
      <c r="C221" s="124"/>
      <c r="D221" s="124"/>
      <c r="E221" s="125"/>
      <c r="F221" s="122"/>
      <c r="G221" s="119"/>
      <c r="H221" s="125"/>
      <c r="I221" s="121"/>
      <c r="J221" s="122"/>
      <c r="K221" s="122"/>
      <c r="L221" s="117"/>
    </row>
    <row r="222" spans="1:12" x14ac:dyDescent="0.25">
      <c r="A222" s="123"/>
      <c r="B222" s="123"/>
      <c r="C222" s="124"/>
      <c r="D222" s="124"/>
      <c r="E222" s="125"/>
      <c r="F222" s="122"/>
      <c r="G222" s="120"/>
      <c r="H222" s="125"/>
      <c r="I222" s="121"/>
      <c r="J222" s="122"/>
      <c r="K222" s="122"/>
      <c r="L222" s="117"/>
    </row>
    <row r="223" spans="1:12" x14ac:dyDescent="0.25">
      <c r="A223" s="123"/>
      <c r="B223" s="123">
        <v>63</v>
      </c>
      <c r="C223" s="124" t="s">
        <v>238</v>
      </c>
      <c r="D223" s="124"/>
      <c r="E223" s="125" t="s">
        <v>241</v>
      </c>
      <c r="F223" s="122"/>
      <c r="G223" s="118">
        <v>651000000.00000012</v>
      </c>
      <c r="H223" s="125"/>
      <c r="I223" s="121">
        <v>0</v>
      </c>
      <c r="J223" s="122" t="s">
        <v>240</v>
      </c>
      <c r="K223" s="122"/>
      <c r="L223" s="117"/>
    </row>
    <row r="224" spans="1:12" x14ac:dyDescent="0.25">
      <c r="A224" s="123"/>
      <c r="B224" s="123"/>
      <c r="C224" s="124"/>
      <c r="D224" s="124"/>
      <c r="E224" s="125"/>
      <c r="F224" s="122"/>
      <c r="G224" s="119"/>
      <c r="H224" s="125"/>
      <c r="I224" s="121"/>
      <c r="J224" s="122"/>
      <c r="K224" s="122"/>
      <c r="L224" s="117"/>
    </row>
    <row r="225" spans="1:12" x14ac:dyDescent="0.25">
      <c r="A225" s="123"/>
      <c r="B225" s="123"/>
      <c r="C225" s="124"/>
      <c r="D225" s="124"/>
      <c r="E225" s="125"/>
      <c r="F225" s="122"/>
      <c r="G225" s="120"/>
      <c r="H225" s="125"/>
      <c r="I225" s="121"/>
      <c r="J225" s="122"/>
      <c r="K225" s="122"/>
      <c r="L225" s="117"/>
    </row>
    <row r="226" spans="1:12" x14ac:dyDescent="0.25">
      <c r="A226" s="123"/>
      <c r="B226" s="123">
        <v>64</v>
      </c>
      <c r="C226" s="124" t="s">
        <v>242</v>
      </c>
      <c r="D226" s="124"/>
      <c r="E226" s="125" t="s">
        <v>243</v>
      </c>
      <c r="F226" s="122">
        <f>G226+G229</f>
        <v>5349999706</v>
      </c>
      <c r="G226" s="118">
        <v>4999999713</v>
      </c>
      <c r="H226" s="125"/>
      <c r="I226" s="121">
        <v>0</v>
      </c>
      <c r="J226" s="122" t="s">
        <v>240</v>
      </c>
      <c r="K226" s="122"/>
      <c r="L226" s="117"/>
    </row>
    <row r="227" spans="1:12" x14ac:dyDescent="0.25">
      <c r="A227" s="123"/>
      <c r="B227" s="123"/>
      <c r="C227" s="124"/>
      <c r="D227" s="124"/>
      <c r="E227" s="125"/>
      <c r="F227" s="122"/>
      <c r="G227" s="119"/>
      <c r="H227" s="125"/>
      <c r="I227" s="121"/>
      <c r="J227" s="122"/>
      <c r="K227" s="122"/>
      <c r="L227" s="117"/>
    </row>
    <row r="228" spans="1:12" x14ac:dyDescent="0.25">
      <c r="A228" s="123"/>
      <c r="B228" s="123"/>
      <c r="C228" s="124"/>
      <c r="D228" s="124"/>
      <c r="E228" s="125"/>
      <c r="F228" s="122"/>
      <c r="G228" s="120"/>
      <c r="H228" s="125"/>
      <c r="I228" s="121"/>
      <c r="J228" s="122"/>
      <c r="K228" s="122"/>
      <c r="L228" s="117"/>
    </row>
    <row r="229" spans="1:12" x14ac:dyDescent="0.25">
      <c r="A229" s="123"/>
      <c r="B229" s="123">
        <v>65</v>
      </c>
      <c r="C229" s="124" t="s">
        <v>242</v>
      </c>
      <c r="D229" s="124"/>
      <c r="E229" s="125" t="s">
        <v>244</v>
      </c>
      <c r="F229" s="122"/>
      <c r="G229" s="118">
        <v>349999993</v>
      </c>
      <c r="H229" s="125" t="s">
        <v>245</v>
      </c>
      <c r="I229" s="121">
        <v>0</v>
      </c>
      <c r="J229" s="117" t="s">
        <v>246</v>
      </c>
      <c r="K229" s="117"/>
      <c r="L229" s="117"/>
    </row>
    <row r="230" spans="1:12" x14ac:dyDescent="0.25">
      <c r="A230" s="123"/>
      <c r="B230" s="123"/>
      <c r="C230" s="124"/>
      <c r="D230" s="124"/>
      <c r="E230" s="125"/>
      <c r="F230" s="122"/>
      <c r="G230" s="119"/>
      <c r="H230" s="125"/>
      <c r="I230" s="121"/>
      <c r="J230" s="117"/>
      <c r="K230" s="117"/>
      <c r="L230" s="117"/>
    </row>
    <row r="231" spans="1:12" x14ac:dyDescent="0.25">
      <c r="A231" s="123"/>
      <c r="B231" s="123"/>
      <c r="C231" s="124"/>
      <c r="D231" s="124"/>
      <c r="E231" s="125"/>
      <c r="F231" s="122"/>
      <c r="G231" s="120"/>
      <c r="H231" s="125"/>
      <c r="I231" s="121"/>
      <c r="J231" s="117"/>
      <c r="K231" s="117"/>
      <c r="L231" s="117"/>
    </row>
    <row r="232" spans="1:12" x14ac:dyDescent="0.25">
      <c r="A232" s="123"/>
      <c r="B232" s="123">
        <v>66</v>
      </c>
      <c r="C232" s="124" t="s">
        <v>242</v>
      </c>
      <c r="D232" s="124"/>
      <c r="E232" s="125" t="s">
        <v>247</v>
      </c>
      <c r="F232" s="122">
        <f>G232+G235</f>
        <v>6200000000</v>
      </c>
      <c r="G232" s="118">
        <v>5766000000</v>
      </c>
      <c r="H232" s="125"/>
      <c r="I232" s="121">
        <v>0</v>
      </c>
      <c r="J232" s="122" t="s">
        <v>240</v>
      </c>
      <c r="K232" s="122"/>
      <c r="L232" s="117"/>
    </row>
    <row r="233" spans="1:12" x14ac:dyDescent="0.25">
      <c r="A233" s="123"/>
      <c r="B233" s="123"/>
      <c r="C233" s="124"/>
      <c r="D233" s="124"/>
      <c r="E233" s="125"/>
      <c r="F233" s="122"/>
      <c r="G233" s="119"/>
      <c r="H233" s="125"/>
      <c r="I233" s="121"/>
      <c r="J233" s="122"/>
      <c r="K233" s="122"/>
      <c r="L233" s="117"/>
    </row>
    <row r="234" spans="1:12" x14ac:dyDescent="0.25">
      <c r="A234" s="123"/>
      <c r="B234" s="123"/>
      <c r="C234" s="124"/>
      <c r="D234" s="124"/>
      <c r="E234" s="125"/>
      <c r="F234" s="122"/>
      <c r="G234" s="120"/>
      <c r="H234" s="125"/>
      <c r="I234" s="121"/>
      <c r="J234" s="122"/>
      <c r="K234" s="122"/>
      <c r="L234" s="117"/>
    </row>
    <row r="235" spans="1:12" x14ac:dyDescent="0.25">
      <c r="A235" s="123"/>
      <c r="B235" s="123">
        <v>67</v>
      </c>
      <c r="C235" s="124" t="s">
        <v>242</v>
      </c>
      <c r="D235" s="124"/>
      <c r="E235" s="125" t="s">
        <v>248</v>
      </c>
      <c r="F235" s="122"/>
      <c r="G235" s="118">
        <v>434000000.00000006</v>
      </c>
      <c r="H235" s="125"/>
      <c r="I235" s="121">
        <v>0</v>
      </c>
      <c r="J235" s="122" t="s">
        <v>240</v>
      </c>
      <c r="K235" s="122"/>
      <c r="L235" s="117"/>
    </row>
    <row r="236" spans="1:12" x14ac:dyDescent="0.25">
      <c r="A236" s="123"/>
      <c r="B236" s="123"/>
      <c r="C236" s="124"/>
      <c r="D236" s="124"/>
      <c r="E236" s="125"/>
      <c r="F236" s="122"/>
      <c r="G236" s="119"/>
      <c r="H236" s="125"/>
      <c r="I236" s="121"/>
      <c r="J236" s="122"/>
      <c r="K236" s="122"/>
      <c r="L236" s="117"/>
    </row>
    <row r="237" spans="1:12" x14ac:dyDescent="0.25">
      <c r="A237" s="123"/>
      <c r="B237" s="123"/>
      <c r="C237" s="124"/>
      <c r="D237" s="124"/>
      <c r="E237" s="125"/>
      <c r="F237" s="122"/>
      <c r="G237" s="120"/>
      <c r="H237" s="125"/>
      <c r="I237" s="121"/>
      <c r="J237" s="122"/>
      <c r="K237" s="122"/>
      <c r="L237" s="117"/>
    </row>
    <row r="238" spans="1:12" x14ac:dyDescent="0.25">
      <c r="A238" s="123"/>
      <c r="B238" s="123">
        <v>68</v>
      </c>
      <c r="C238" s="124" t="s">
        <v>17</v>
      </c>
      <c r="D238" s="124"/>
      <c r="E238" s="125" t="s">
        <v>249</v>
      </c>
      <c r="F238" s="122">
        <f>G238+G241</f>
        <v>4150000000</v>
      </c>
      <c r="G238" s="118">
        <v>3859500000</v>
      </c>
      <c r="H238" s="125" t="s">
        <v>30</v>
      </c>
      <c r="I238" s="121">
        <v>0</v>
      </c>
      <c r="J238" s="122" t="s">
        <v>250</v>
      </c>
      <c r="K238" s="122"/>
      <c r="L238" s="117"/>
    </row>
    <row r="239" spans="1:12" x14ac:dyDescent="0.25">
      <c r="A239" s="123"/>
      <c r="B239" s="123"/>
      <c r="C239" s="124"/>
      <c r="D239" s="124"/>
      <c r="E239" s="125"/>
      <c r="F239" s="122"/>
      <c r="G239" s="119"/>
      <c r="H239" s="125"/>
      <c r="I239" s="121"/>
      <c r="J239" s="122"/>
      <c r="K239" s="122"/>
      <c r="L239" s="117"/>
    </row>
    <row r="240" spans="1:12" x14ac:dyDescent="0.25">
      <c r="A240" s="123"/>
      <c r="B240" s="123"/>
      <c r="C240" s="124"/>
      <c r="D240" s="124"/>
      <c r="E240" s="125"/>
      <c r="F240" s="122"/>
      <c r="G240" s="120"/>
      <c r="H240" s="125"/>
      <c r="I240" s="121"/>
      <c r="J240" s="122"/>
      <c r="K240" s="122"/>
      <c r="L240" s="117"/>
    </row>
    <row r="241" spans="1:12" x14ac:dyDescent="0.25">
      <c r="A241" s="123"/>
      <c r="B241" s="123">
        <v>69</v>
      </c>
      <c r="C241" s="124" t="s">
        <v>17</v>
      </c>
      <c r="D241" s="124"/>
      <c r="E241" s="125" t="s">
        <v>251</v>
      </c>
      <c r="F241" s="122"/>
      <c r="G241" s="118">
        <v>290500000</v>
      </c>
      <c r="H241" s="125" t="s">
        <v>33</v>
      </c>
      <c r="I241" s="121">
        <v>0</v>
      </c>
      <c r="J241" s="122" t="s">
        <v>250</v>
      </c>
      <c r="K241" s="122"/>
      <c r="L241" s="117"/>
    </row>
    <row r="242" spans="1:12" x14ac:dyDescent="0.25">
      <c r="A242" s="123"/>
      <c r="B242" s="123"/>
      <c r="C242" s="124"/>
      <c r="D242" s="124"/>
      <c r="E242" s="125"/>
      <c r="F242" s="122"/>
      <c r="G242" s="119"/>
      <c r="H242" s="125"/>
      <c r="I242" s="121"/>
      <c r="J242" s="122"/>
      <c r="K242" s="122"/>
      <c r="L242" s="117"/>
    </row>
    <row r="243" spans="1:12" x14ac:dyDescent="0.25">
      <c r="A243" s="123"/>
      <c r="B243" s="123"/>
      <c r="C243" s="124"/>
      <c r="D243" s="124"/>
      <c r="E243" s="125"/>
      <c r="F243" s="122"/>
      <c r="G243" s="120"/>
      <c r="H243" s="125"/>
      <c r="I243" s="121"/>
      <c r="J243" s="122"/>
      <c r="K243" s="122"/>
      <c r="L243" s="117"/>
    </row>
    <row r="244" spans="1:12" x14ac:dyDescent="0.25">
      <c r="A244" s="123">
        <v>42</v>
      </c>
      <c r="B244" s="123">
        <v>70</v>
      </c>
      <c r="C244" s="124" t="s">
        <v>17</v>
      </c>
      <c r="D244" s="124">
        <v>980</v>
      </c>
      <c r="E244" s="125" t="s">
        <v>252</v>
      </c>
      <c r="F244" s="122">
        <f>G244+G247</f>
        <v>7299999399</v>
      </c>
      <c r="G244" s="118">
        <v>6822429345</v>
      </c>
      <c r="H244" s="125" t="s">
        <v>253</v>
      </c>
      <c r="I244" s="121">
        <v>0.11</v>
      </c>
      <c r="J244" s="117" t="s">
        <v>20</v>
      </c>
      <c r="K244" s="117"/>
      <c r="L244" s="117"/>
    </row>
    <row r="245" spans="1:12" x14ac:dyDescent="0.25">
      <c r="A245" s="123"/>
      <c r="B245" s="123"/>
      <c r="C245" s="124"/>
      <c r="D245" s="124"/>
      <c r="E245" s="125"/>
      <c r="F245" s="122"/>
      <c r="G245" s="119"/>
      <c r="H245" s="125"/>
      <c r="I245" s="121"/>
      <c r="J245" s="117"/>
      <c r="K245" s="117"/>
      <c r="L245" s="117"/>
    </row>
    <row r="246" spans="1:12" x14ac:dyDescent="0.25">
      <c r="A246" s="123"/>
      <c r="B246" s="123"/>
      <c r="C246" s="124"/>
      <c r="D246" s="124"/>
      <c r="E246" s="125"/>
      <c r="F246" s="122"/>
      <c r="G246" s="120"/>
      <c r="H246" s="125"/>
      <c r="I246" s="121"/>
      <c r="J246" s="117"/>
      <c r="K246" s="117"/>
      <c r="L246" s="117"/>
    </row>
    <row r="247" spans="1:12" x14ac:dyDescent="0.25">
      <c r="A247" s="123">
        <v>43</v>
      </c>
      <c r="B247" s="123">
        <v>71</v>
      </c>
      <c r="C247" s="124" t="s">
        <v>17</v>
      </c>
      <c r="D247" s="124">
        <v>981</v>
      </c>
      <c r="E247" s="125" t="s">
        <v>254</v>
      </c>
      <c r="F247" s="122"/>
      <c r="G247" s="118">
        <v>477570054</v>
      </c>
      <c r="H247" s="125" t="s">
        <v>255</v>
      </c>
      <c r="I247" s="121">
        <v>0.11</v>
      </c>
      <c r="J247" s="117" t="s">
        <v>20</v>
      </c>
      <c r="K247" s="117"/>
      <c r="L247" s="117"/>
    </row>
    <row r="248" spans="1:12" x14ac:dyDescent="0.25">
      <c r="A248" s="123"/>
      <c r="B248" s="123"/>
      <c r="C248" s="124"/>
      <c r="D248" s="124"/>
      <c r="E248" s="125"/>
      <c r="F248" s="122"/>
      <c r="G248" s="119"/>
      <c r="H248" s="125"/>
      <c r="I248" s="121"/>
      <c r="J248" s="117"/>
      <c r="K248" s="117"/>
      <c r="L248" s="117"/>
    </row>
    <row r="249" spans="1:12" x14ac:dyDescent="0.25">
      <c r="A249" s="123"/>
      <c r="B249" s="123"/>
      <c r="C249" s="124"/>
      <c r="D249" s="124"/>
      <c r="E249" s="125"/>
      <c r="F249" s="122"/>
      <c r="G249" s="120"/>
      <c r="H249" s="125"/>
      <c r="I249" s="121"/>
      <c r="J249" s="117"/>
      <c r="K249" s="117"/>
      <c r="L249" s="117"/>
    </row>
    <row r="250" spans="1:12" x14ac:dyDescent="0.25">
      <c r="A250" s="123">
        <v>44</v>
      </c>
      <c r="B250" s="123">
        <v>72</v>
      </c>
      <c r="C250" s="124" t="s">
        <v>17</v>
      </c>
      <c r="D250" s="124">
        <v>1031</v>
      </c>
      <c r="E250" s="125" t="s">
        <v>256</v>
      </c>
      <c r="F250" s="122">
        <f>G250+G253</f>
        <v>4149999793</v>
      </c>
      <c r="G250" s="118">
        <v>3878504480</v>
      </c>
      <c r="H250" s="125" t="s">
        <v>257</v>
      </c>
      <c r="I250" s="121">
        <v>0.01</v>
      </c>
      <c r="J250" s="117" t="s">
        <v>20</v>
      </c>
      <c r="K250" s="117"/>
      <c r="L250" s="117"/>
    </row>
    <row r="251" spans="1:12" x14ac:dyDescent="0.25">
      <c r="A251" s="123"/>
      <c r="B251" s="123"/>
      <c r="C251" s="124"/>
      <c r="D251" s="124"/>
      <c r="E251" s="125"/>
      <c r="F251" s="122"/>
      <c r="G251" s="119"/>
      <c r="H251" s="125"/>
      <c r="I251" s="121"/>
      <c r="J251" s="117"/>
      <c r="K251" s="117"/>
      <c r="L251" s="117"/>
    </row>
    <row r="252" spans="1:12" x14ac:dyDescent="0.25">
      <c r="A252" s="123"/>
      <c r="B252" s="123"/>
      <c r="C252" s="124"/>
      <c r="D252" s="124"/>
      <c r="E252" s="125"/>
      <c r="F252" s="122"/>
      <c r="G252" s="120"/>
      <c r="H252" s="125"/>
      <c r="I252" s="121"/>
      <c r="J252" s="117"/>
      <c r="K252" s="117"/>
      <c r="L252" s="117"/>
    </row>
    <row r="253" spans="1:12" x14ac:dyDescent="0.25">
      <c r="A253" s="123">
        <v>45</v>
      </c>
      <c r="B253" s="123">
        <v>73</v>
      </c>
      <c r="C253" s="124" t="s">
        <v>17</v>
      </c>
      <c r="D253" s="124">
        <v>1127</v>
      </c>
      <c r="E253" s="125" t="s">
        <v>258</v>
      </c>
      <c r="F253" s="122"/>
      <c r="G253" s="118">
        <v>271495313</v>
      </c>
      <c r="H253" s="125" t="s">
        <v>163</v>
      </c>
      <c r="I253" s="121">
        <v>0.01</v>
      </c>
      <c r="J253" s="117" t="s">
        <v>20</v>
      </c>
      <c r="K253" s="117"/>
      <c r="L253" s="117"/>
    </row>
    <row r="254" spans="1:12" x14ac:dyDescent="0.25">
      <c r="A254" s="123"/>
      <c r="B254" s="123"/>
      <c r="C254" s="124"/>
      <c r="D254" s="124"/>
      <c r="E254" s="125"/>
      <c r="F254" s="122"/>
      <c r="G254" s="119"/>
      <c r="H254" s="125"/>
      <c r="I254" s="121"/>
      <c r="J254" s="117"/>
      <c r="K254" s="117"/>
      <c r="L254" s="117"/>
    </row>
    <row r="255" spans="1:12" x14ac:dyDescent="0.25">
      <c r="A255" s="123"/>
      <c r="B255" s="123"/>
      <c r="C255" s="124"/>
      <c r="D255" s="124"/>
      <c r="E255" s="125"/>
      <c r="F255" s="122"/>
      <c r="G255" s="120"/>
      <c r="H255" s="125"/>
      <c r="I255" s="121"/>
      <c r="J255" s="117"/>
      <c r="K255" s="117"/>
      <c r="L255" s="117"/>
    </row>
    <row r="256" spans="1:12" x14ac:dyDescent="0.25">
      <c r="A256" s="123">
        <v>46</v>
      </c>
      <c r="B256" s="123">
        <v>74</v>
      </c>
      <c r="C256" s="124" t="s">
        <v>122</v>
      </c>
      <c r="D256" s="124">
        <v>1191</v>
      </c>
      <c r="E256" s="125" t="s">
        <v>259</v>
      </c>
      <c r="F256" s="122">
        <f>G256+G259</f>
        <v>3999999978</v>
      </c>
      <c r="G256" s="118">
        <v>3738317746</v>
      </c>
      <c r="H256" s="125" t="s">
        <v>260</v>
      </c>
      <c r="I256" s="121">
        <v>0.01</v>
      </c>
      <c r="J256" s="117" t="s">
        <v>20</v>
      </c>
      <c r="K256" s="117"/>
      <c r="L256" s="117"/>
    </row>
    <row r="257" spans="1:12" x14ac:dyDescent="0.25">
      <c r="A257" s="123"/>
      <c r="B257" s="123"/>
      <c r="C257" s="124"/>
      <c r="D257" s="124"/>
      <c r="E257" s="125"/>
      <c r="F257" s="122"/>
      <c r="G257" s="119"/>
      <c r="H257" s="125"/>
      <c r="I257" s="121"/>
      <c r="J257" s="117"/>
      <c r="K257" s="117"/>
      <c r="L257" s="117"/>
    </row>
    <row r="258" spans="1:12" x14ac:dyDescent="0.25">
      <c r="A258" s="123"/>
      <c r="B258" s="123"/>
      <c r="C258" s="124"/>
      <c r="D258" s="124"/>
      <c r="E258" s="125"/>
      <c r="F258" s="122"/>
      <c r="G258" s="120"/>
      <c r="H258" s="125"/>
      <c r="I258" s="121"/>
      <c r="J258" s="117"/>
      <c r="K258" s="117"/>
      <c r="L258" s="117"/>
    </row>
    <row r="259" spans="1:12" x14ac:dyDescent="0.25">
      <c r="A259" s="123">
        <v>47</v>
      </c>
      <c r="B259" s="123">
        <v>75</v>
      </c>
      <c r="C259" s="124" t="s">
        <v>122</v>
      </c>
      <c r="D259" s="124">
        <v>1193</v>
      </c>
      <c r="E259" s="125" t="s">
        <v>261</v>
      </c>
      <c r="F259" s="122"/>
      <c r="G259" s="118">
        <v>261682232</v>
      </c>
      <c r="H259" s="125" t="s">
        <v>262</v>
      </c>
      <c r="I259" s="121">
        <v>0.01</v>
      </c>
      <c r="J259" s="117" t="s">
        <v>20</v>
      </c>
      <c r="K259" s="117"/>
      <c r="L259" s="117"/>
    </row>
    <row r="260" spans="1:12" x14ac:dyDescent="0.25">
      <c r="A260" s="123"/>
      <c r="B260" s="123"/>
      <c r="C260" s="124"/>
      <c r="D260" s="124"/>
      <c r="E260" s="125"/>
      <c r="F260" s="122"/>
      <c r="G260" s="119"/>
      <c r="H260" s="125"/>
      <c r="I260" s="121"/>
      <c r="J260" s="117"/>
      <c r="K260" s="117"/>
      <c r="L260" s="117"/>
    </row>
    <row r="261" spans="1:12" x14ac:dyDescent="0.25">
      <c r="A261" s="123"/>
      <c r="B261" s="123"/>
      <c r="C261" s="124"/>
      <c r="D261" s="124"/>
      <c r="E261" s="125"/>
      <c r="F261" s="122"/>
      <c r="G261" s="120"/>
      <c r="H261" s="125"/>
      <c r="I261" s="121"/>
      <c r="J261" s="117"/>
      <c r="K261" s="117"/>
      <c r="L261" s="117"/>
    </row>
    <row r="262" spans="1:12" x14ac:dyDescent="0.25">
      <c r="A262" s="123">
        <v>48</v>
      </c>
      <c r="B262" s="123">
        <v>76</v>
      </c>
      <c r="C262" s="124" t="s">
        <v>122</v>
      </c>
      <c r="D262" s="124">
        <v>1192</v>
      </c>
      <c r="E262" s="125" t="s">
        <v>263</v>
      </c>
      <c r="F262" s="122">
        <f>G262+G265</f>
        <v>3999999840</v>
      </c>
      <c r="G262" s="118">
        <v>3738317598</v>
      </c>
      <c r="H262" s="125" t="s">
        <v>260</v>
      </c>
      <c r="I262" s="121">
        <v>0.01</v>
      </c>
      <c r="J262" s="117" t="s">
        <v>20</v>
      </c>
      <c r="K262" s="117"/>
      <c r="L262" s="117"/>
    </row>
    <row r="263" spans="1:12" x14ac:dyDescent="0.25">
      <c r="A263" s="123"/>
      <c r="B263" s="123"/>
      <c r="C263" s="124"/>
      <c r="D263" s="124"/>
      <c r="E263" s="125"/>
      <c r="F263" s="122"/>
      <c r="G263" s="119"/>
      <c r="H263" s="125"/>
      <c r="I263" s="121"/>
      <c r="J263" s="117"/>
      <c r="K263" s="117"/>
      <c r="L263" s="117"/>
    </row>
    <row r="264" spans="1:12" x14ac:dyDescent="0.25">
      <c r="A264" s="123"/>
      <c r="B264" s="123"/>
      <c r="C264" s="124"/>
      <c r="D264" s="124"/>
      <c r="E264" s="125"/>
      <c r="F264" s="122"/>
      <c r="G264" s="120"/>
      <c r="H264" s="125"/>
      <c r="I264" s="121"/>
      <c r="J264" s="117"/>
      <c r="K264" s="117"/>
      <c r="L264" s="117"/>
    </row>
    <row r="265" spans="1:12" x14ac:dyDescent="0.25">
      <c r="A265" s="123">
        <v>49</v>
      </c>
      <c r="B265" s="123">
        <v>77</v>
      </c>
      <c r="C265" s="124" t="s">
        <v>122</v>
      </c>
      <c r="D265" s="124">
        <v>1194</v>
      </c>
      <c r="E265" s="125" t="s">
        <v>264</v>
      </c>
      <c r="F265" s="122"/>
      <c r="G265" s="118">
        <v>261682242</v>
      </c>
      <c r="H265" s="125" t="s">
        <v>262</v>
      </c>
      <c r="I265" s="121">
        <v>0.01</v>
      </c>
      <c r="J265" s="117" t="s">
        <v>20</v>
      </c>
      <c r="K265" s="117"/>
      <c r="L265" s="117"/>
    </row>
    <row r="266" spans="1:12" x14ac:dyDescent="0.25">
      <c r="A266" s="123"/>
      <c r="B266" s="123"/>
      <c r="C266" s="124"/>
      <c r="D266" s="124"/>
      <c r="E266" s="125"/>
      <c r="F266" s="122"/>
      <c r="G266" s="119"/>
      <c r="H266" s="125"/>
      <c r="I266" s="121"/>
      <c r="J266" s="117"/>
      <c r="K266" s="117"/>
      <c r="L266" s="117"/>
    </row>
    <row r="267" spans="1:12" x14ac:dyDescent="0.25">
      <c r="A267" s="123"/>
      <c r="B267" s="123"/>
      <c r="C267" s="124"/>
      <c r="D267" s="124"/>
      <c r="E267" s="125"/>
      <c r="F267" s="122"/>
      <c r="G267" s="120"/>
      <c r="H267" s="125"/>
      <c r="I267" s="121"/>
      <c r="J267" s="117"/>
      <c r="K267" s="117"/>
      <c r="L267" s="117"/>
    </row>
    <row r="268" spans="1:12" x14ac:dyDescent="0.25">
      <c r="A268" s="123"/>
      <c r="B268" s="123">
        <v>78</v>
      </c>
      <c r="C268" s="124" t="s">
        <v>111</v>
      </c>
      <c r="D268" s="124"/>
      <c r="E268" s="125" t="s">
        <v>265</v>
      </c>
      <c r="F268" s="122">
        <f>G268+G271</f>
        <v>5200000000</v>
      </c>
      <c r="G268" s="118">
        <v>4836000000</v>
      </c>
      <c r="H268" s="125"/>
      <c r="I268" s="121">
        <v>0</v>
      </c>
      <c r="J268" s="122" t="s">
        <v>240</v>
      </c>
      <c r="K268" s="122"/>
      <c r="L268" s="122" t="s">
        <v>266</v>
      </c>
    </row>
    <row r="269" spans="1:12" x14ac:dyDescent="0.25">
      <c r="A269" s="123"/>
      <c r="B269" s="123"/>
      <c r="C269" s="124"/>
      <c r="D269" s="124"/>
      <c r="E269" s="125"/>
      <c r="F269" s="122"/>
      <c r="G269" s="119"/>
      <c r="H269" s="125"/>
      <c r="I269" s="121"/>
      <c r="J269" s="122"/>
      <c r="K269" s="122"/>
      <c r="L269" s="122"/>
    </row>
    <row r="270" spans="1:12" x14ac:dyDescent="0.25">
      <c r="A270" s="123"/>
      <c r="B270" s="123"/>
      <c r="C270" s="124"/>
      <c r="D270" s="124"/>
      <c r="E270" s="125"/>
      <c r="F270" s="122"/>
      <c r="G270" s="120"/>
      <c r="H270" s="125"/>
      <c r="I270" s="121"/>
      <c r="J270" s="122"/>
      <c r="K270" s="122"/>
      <c r="L270" s="122"/>
    </row>
    <row r="271" spans="1:12" x14ac:dyDescent="0.25">
      <c r="A271" s="123"/>
      <c r="B271" s="123">
        <v>79</v>
      </c>
      <c r="C271" s="124" t="s">
        <v>111</v>
      </c>
      <c r="D271" s="124"/>
      <c r="E271" s="125" t="s">
        <v>267</v>
      </c>
      <c r="F271" s="122"/>
      <c r="G271" s="118">
        <v>364000000.00000006</v>
      </c>
      <c r="H271" s="125"/>
      <c r="I271" s="121">
        <v>0</v>
      </c>
      <c r="J271" s="122" t="s">
        <v>240</v>
      </c>
      <c r="K271" s="122"/>
      <c r="L271" s="122" t="s">
        <v>266</v>
      </c>
    </row>
    <row r="272" spans="1:12" x14ac:dyDescent="0.25">
      <c r="A272" s="123"/>
      <c r="B272" s="123"/>
      <c r="C272" s="124"/>
      <c r="D272" s="124"/>
      <c r="E272" s="125"/>
      <c r="F272" s="122"/>
      <c r="G272" s="119"/>
      <c r="H272" s="125"/>
      <c r="I272" s="121"/>
      <c r="J272" s="122"/>
      <c r="K272" s="122"/>
      <c r="L272" s="122"/>
    </row>
    <row r="273" spans="1:12" x14ac:dyDescent="0.25">
      <c r="A273" s="123"/>
      <c r="B273" s="123"/>
      <c r="C273" s="124"/>
      <c r="D273" s="124"/>
      <c r="E273" s="125"/>
      <c r="F273" s="122"/>
      <c r="G273" s="120"/>
      <c r="H273" s="125"/>
      <c r="I273" s="121"/>
      <c r="J273" s="122"/>
      <c r="K273" s="122"/>
      <c r="L273" s="122"/>
    </row>
    <row r="274" spans="1:12" x14ac:dyDescent="0.25">
      <c r="A274" s="123"/>
      <c r="B274" s="123">
        <v>80</v>
      </c>
      <c r="C274" s="124" t="s">
        <v>111</v>
      </c>
      <c r="D274" s="124"/>
      <c r="E274" s="125" t="s">
        <v>268</v>
      </c>
      <c r="F274" s="122">
        <f>G274+G277</f>
        <v>5181007605</v>
      </c>
      <c r="G274" s="118">
        <v>4840820748</v>
      </c>
      <c r="H274" s="125" t="s">
        <v>269</v>
      </c>
      <c r="I274" s="121">
        <v>0</v>
      </c>
      <c r="J274" s="122" t="s">
        <v>270</v>
      </c>
      <c r="K274" s="122"/>
      <c r="L274" s="117"/>
    </row>
    <row r="275" spans="1:12" x14ac:dyDescent="0.25">
      <c r="A275" s="123"/>
      <c r="B275" s="123"/>
      <c r="C275" s="124"/>
      <c r="D275" s="124"/>
      <c r="E275" s="125"/>
      <c r="F275" s="122"/>
      <c r="G275" s="119"/>
      <c r="H275" s="125"/>
      <c r="I275" s="121"/>
      <c r="J275" s="122"/>
      <c r="K275" s="122"/>
      <c r="L275" s="117"/>
    </row>
    <row r="276" spans="1:12" x14ac:dyDescent="0.25">
      <c r="A276" s="123"/>
      <c r="B276" s="123"/>
      <c r="C276" s="124"/>
      <c r="D276" s="124"/>
      <c r="E276" s="125"/>
      <c r="F276" s="122"/>
      <c r="G276" s="120"/>
      <c r="H276" s="125"/>
      <c r="I276" s="121"/>
      <c r="J276" s="122"/>
      <c r="K276" s="122"/>
      <c r="L276" s="117"/>
    </row>
    <row r="277" spans="1:12" x14ac:dyDescent="0.25">
      <c r="A277" s="123"/>
      <c r="B277" s="123">
        <v>81</v>
      </c>
      <c r="C277" s="124" t="s">
        <v>111</v>
      </c>
      <c r="D277" s="124"/>
      <c r="E277" s="125" t="s">
        <v>271</v>
      </c>
      <c r="F277" s="122"/>
      <c r="G277" s="118">
        <v>340186857</v>
      </c>
      <c r="H277" s="125" t="s">
        <v>272</v>
      </c>
      <c r="I277" s="121">
        <v>0</v>
      </c>
      <c r="J277" s="122" t="s">
        <v>273</v>
      </c>
      <c r="K277" s="122"/>
      <c r="L277" s="117"/>
    </row>
    <row r="278" spans="1:12" x14ac:dyDescent="0.25">
      <c r="A278" s="123"/>
      <c r="B278" s="123"/>
      <c r="C278" s="124"/>
      <c r="D278" s="124"/>
      <c r="E278" s="125"/>
      <c r="F278" s="122"/>
      <c r="G278" s="119"/>
      <c r="H278" s="125"/>
      <c r="I278" s="121"/>
      <c r="J278" s="122"/>
      <c r="K278" s="122"/>
      <c r="L278" s="117"/>
    </row>
    <row r="279" spans="1:12" x14ac:dyDescent="0.25">
      <c r="A279" s="123"/>
      <c r="B279" s="123"/>
      <c r="C279" s="124"/>
      <c r="D279" s="124"/>
      <c r="E279" s="125"/>
      <c r="F279" s="122"/>
      <c r="G279" s="120"/>
      <c r="H279" s="125"/>
      <c r="I279" s="121"/>
      <c r="J279" s="122"/>
      <c r="K279" s="122"/>
      <c r="L279" s="117"/>
    </row>
    <row r="280" spans="1:12" x14ac:dyDescent="0.25">
      <c r="A280" s="123"/>
      <c r="B280" s="123">
        <v>82</v>
      </c>
      <c r="C280" s="124" t="s">
        <v>274</v>
      </c>
      <c r="D280" s="124"/>
      <c r="E280" s="125" t="s">
        <v>275</v>
      </c>
      <c r="F280" s="122">
        <f>G280+G283</f>
        <v>7200000000</v>
      </c>
      <c r="G280" s="118">
        <v>6696000000</v>
      </c>
      <c r="H280" s="125"/>
      <c r="I280" s="121">
        <v>0</v>
      </c>
      <c r="J280" s="122" t="s">
        <v>187</v>
      </c>
      <c r="K280" s="122"/>
      <c r="L280" s="117"/>
    </row>
    <row r="281" spans="1:12" x14ac:dyDescent="0.25">
      <c r="A281" s="123"/>
      <c r="B281" s="123"/>
      <c r="C281" s="124"/>
      <c r="D281" s="124"/>
      <c r="E281" s="125"/>
      <c r="F281" s="122"/>
      <c r="G281" s="119"/>
      <c r="H281" s="125"/>
      <c r="I281" s="121"/>
      <c r="J281" s="122"/>
      <c r="K281" s="122"/>
      <c r="L281" s="117"/>
    </row>
    <row r="282" spans="1:12" x14ac:dyDescent="0.25">
      <c r="A282" s="123"/>
      <c r="B282" s="123"/>
      <c r="C282" s="124"/>
      <c r="D282" s="124"/>
      <c r="E282" s="125"/>
      <c r="F282" s="122"/>
      <c r="G282" s="120"/>
      <c r="H282" s="125"/>
      <c r="I282" s="121"/>
      <c r="J282" s="122"/>
      <c r="K282" s="122"/>
      <c r="L282" s="117"/>
    </row>
    <row r="283" spans="1:12" x14ac:dyDescent="0.25">
      <c r="A283" s="123"/>
      <c r="B283" s="123">
        <v>83</v>
      </c>
      <c r="C283" s="124" t="s">
        <v>274</v>
      </c>
      <c r="D283" s="124"/>
      <c r="E283" s="125" t="s">
        <v>276</v>
      </c>
      <c r="F283" s="122"/>
      <c r="G283" s="118">
        <v>504000000.00000006</v>
      </c>
      <c r="H283" s="125"/>
      <c r="I283" s="121">
        <v>0</v>
      </c>
      <c r="J283" s="122" t="s">
        <v>187</v>
      </c>
      <c r="K283" s="122"/>
      <c r="L283" s="117"/>
    </row>
    <row r="284" spans="1:12" x14ac:dyDescent="0.25">
      <c r="A284" s="123"/>
      <c r="B284" s="123"/>
      <c r="C284" s="124"/>
      <c r="D284" s="124"/>
      <c r="E284" s="125"/>
      <c r="F284" s="122"/>
      <c r="G284" s="119"/>
      <c r="H284" s="125"/>
      <c r="I284" s="121"/>
      <c r="J284" s="122"/>
      <c r="K284" s="122"/>
      <c r="L284" s="117"/>
    </row>
    <row r="285" spans="1:12" x14ac:dyDescent="0.25">
      <c r="A285" s="123"/>
      <c r="B285" s="123"/>
      <c r="C285" s="124"/>
      <c r="D285" s="124"/>
      <c r="E285" s="125"/>
      <c r="F285" s="122"/>
      <c r="G285" s="120"/>
      <c r="H285" s="125"/>
      <c r="I285" s="121"/>
      <c r="J285" s="122"/>
      <c r="K285" s="122"/>
      <c r="L285" s="117"/>
    </row>
    <row r="286" spans="1:12" x14ac:dyDescent="0.25">
      <c r="E286" s="31" t="s">
        <v>324</v>
      </c>
      <c r="F286" s="32"/>
      <c r="G286" s="33">
        <f>SUM(G38:G285)</f>
        <v>235750701143</v>
      </c>
      <c r="I286" s="25">
        <f>((G38*I38)+(G41*I41)+(G44*I44)+(G47*I47)+(G50*I50)+(G53*I53)+(G56*I56)+(G59*I59)+(G62*I62)+(G65*I65)+(G68+G68*I68)+(G71*I71)+(G74*I74)+(G77*I77)+(G80*I80)+(G83*I83)+(G86*I86)+(G89*I89)+(G92*I92)+(G95*I95)+(G98*I98)+(G101*I101)+(G104+I104)+(G107*I107)+(G110*I110)+(G113*I113)+(G116*I116)+(G117*I117)+(G121*I121)+(G124*I124)+(G127*I127)+(G130+I130)+(G133*I133)+(G136*I136)+(G139*I139)+(G142*I142)+(G145*I145)+(G148*I148)+(G151*I151)+(G154+I154)+(G157*I157)+(G160*I160)+(G163*I163)+(G166*I166)+(G169*I169)+(G172*I172)+(G175*I175)+(G178*I178)+(G181*I181)+(G184*I184)+(G187*I187)+(G190*I190)+(G193*I193)+(G196*I196)+(G199*I199)+(G202*I202)+(G205*I205)+(G208*I208)+(G211*I211)+(G214*I214)+(G217*I217)+(G220*I220)+(G223*I223)+(G226*I226)+(G229*I229)+(G232*I232)+(G235*I235)+(G238*I238)+(G241*I241)+(G244*I244)+(G247*I247)+(G250*I250)+(G253*I253)+(G256*I256)+(G259*I259)+(G262*I262)+(G265*I265)+(G268*I268)+(G271*I271)+(G277*I277)+(G280*I280)+(G283*I283))/G286</f>
        <v>0.1870001739410691</v>
      </c>
      <c r="J286" s="9"/>
      <c r="K286" s="9"/>
      <c r="L286" s="9"/>
    </row>
    <row r="287" spans="1:12" ht="62.25" customHeight="1" thickBot="1" x14ac:dyDescent="0.3">
      <c r="H287" s="5"/>
    </row>
    <row r="288" spans="1:12" x14ac:dyDescent="0.25">
      <c r="B288" s="101" t="s">
        <v>6</v>
      </c>
      <c r="C288" s="101" t="s">
        <v>7</v>
      </c>
      <c r="D288" s="103" t="s">
        <v>8</v>
      </c>
      <c r="E288" s="105" t="s">
        <v>9</v>
      </c>
      <c r="F288" s="107" t="s">
        <v>10</v>
      </c>
      <c r="G288" s="109" t="s">
        <v>87</v>
      </c>
      <c r="H288" s="115" t="s">
        <v>277</v>
      </c>
      <c r="I288" s="34" t="s">
        <v>14</v>
      </c>
      <c r="J288" s="111" t="s">
        <v>13</v>
      </c>
      <c r="K288" s="112"/>
      <c r="L288" s="101" t="s">
        <v>15</v>
      </c>
    </row>
    <row r="289" spans="2:12" ht="15.75" thickBot="1" x14ac:dyDescent="0.3">
      <c r="B289" s="102"/>
      <c r="C289" s="102"/>
      <c r="D289" s="104"/>
      <c r="E289" s="106"/>
      <c r="F289" s="108"/>
      <c r="G289" s="110"/>
      <c r="H289" s="116"/>
      <c r="I289" s="35" t="s">
        <v>16</v>
      </c>
      <c r="J289" s="113"/>
      <c r="K289" s="114"/>
      <c r="L289" s="102"/>
    </row>
    <row r="290" spans="2:12" ht="45" x14ac:dyDescent="0.25">
      <c r="B290" s="13">
        <v>1</v>
      </c>
      <c r="C290" s="4" t="s">
        <v>278</v>
      </c>
      <c r="D290" s="26"/>
      <c r="E290" s="6" t="s">
        <v>279</v>
      </c>
      <c r="F290" s="95">
        <f>G290+G291</f>
        <v>7000000000</v>
      </c>
      <c r="G290" s="30">
        <v>6510000000</v>
      </c>
      <c r="H290" s="6" t="s">
        <v>280</v>
      </c>
      <c r="I290" s="18">
        <v>0</v>
      </c>
      <c r="J290" s="97" t="s">
        <v>281</v>
      </c>
      <c r="K290" s="98"/>
      <c r="L290" s="18"/>
    </row>
    <row r="291" spans="2:12" ht="45" x14ac:dyDescent="0.25">
      <c r="B291" s="13">
        <v>2</v>
      </c>
      <c r="C291" s="4" t="s">
        <v>278</v>
      </c>
      <c r="D291" s="27"/>
      <c r="E291" s="6" t="s">
        <v>282</v>
      </c>
      <c r="F291" s="96"/>
      <c r="G291" s="30">
        <v>490000000</v>
      </c>
      <c r="H291" s="6" t="s">
        <v>283</v>
      </c>
      <c r="I291" s="18">
        <v>0</v>
      </c>
      <c r="J291" s="97" t="s">
        <v>281</v>
      </c>
      <c r="K291" s="98"/>
      <c r="L291" s="18"/>
    </row>
    <row r="292" spans="2:12" ht="30" x14ac:dyDescent="0.25">
      <c r="B292" s="13">
        <v>3</v>
      </c>
      <c r="C292" s="14" t="s">
        <v>284</v>
      </c>
      <c r="D292" s="27"/>
      <c r="E292" s="6" t="s">
        <v>285</v>
      </c>
      <c r="F292" s="95">
        <f>G292+G293</f>
        <v>3000000000</v>
      </c>
      <c r="G292" s="30">
        <v>2790000000</v>
      </c>
      <c r="H292" s="19"/>
      <c r="I292" s="18">
        <v>0</v>
      </c>
      <c r="J292" s="97" t="s">
        <v>286</v>
      </c>
      <c r="K292" s="98"/>
      <c r="L292" s="18"/>
    </row>
    <row r="293" spans="2:12" ht="30" x14ac:dyDescent="0.25">
      <c r="B293" s="13">
        <v>4</v>
      </c>
      <c r="C293" s="14" t="s">
        <v>284</v>
      </c>
      <c r="D293" s="27"/>
      <c r="E293" s="6" t="s">
        <v>287</v>
      </c>
      <c r="F293" s="96"/>
      <c r="G293" s="30">
        <v>210000000</v>
      </c>
      <c r="H293" s="19"/>
      <c r="I293" s="18">
        <v>0</v>
      </c>
      <c r="J293" s="97" t="s">
        <v>286</v>
      </c>
      <c r="K293" s="98"/>
      <c r="L293" s="18"/>
    </row>
    <row r="294" spans="2:12" ht="30" x14ac:dyDescent="0.25">
      <c r="B294" s="13">
        <v>5</v>
      </c>
      <c r="C294" s="14" t="s">
        <v>54</v>
      </c>
      <c r="D294" s="27"/>
      <c r="E294" s="6" t="s">
        <v>288</v>
      </c>
      <c r="F294" s="95">
        <f>G294+G295</f>
        <v>3844900000</v>
      </c>
      <c r="G294" s="30">
        <v>3575757000</v>
      </c>
      <c r="H294" s="19"/>
      <c r="I294" s="18">
        <v>0</v>
      </c>
      <c r="J294" s="97" t="s">
        <v>289</v>
      </c>
      <c r="K294" s="98"/>
      <c r="L294" s="18"/>
    </row>
    <row r="295" spans="2:12" ht="30" x14ac:dyDescent="0.25">
      <c r="B295" s="13">
        <v>6</v>
      </c>
      <c r="C295" s="14" t="s">
        <v>54</v>
      </c>
      <c r="D295" s="27"/>
      <c r="E295" s="6" t="s">
        <v>290</v>
      </c>
      <c r="F295" s="96"/>
      <c r="G295" s="30">
        <v>269143000</v>
      </c>
      <c r="H295" s="19"/>
      <c r="I295" s="18">
        <v>0</v>
      </c>
      <c r="J295" s="97" t="s">
        <v>289</v>
      </c>
      <c r="K295" s="98"/>
      <c r="L295" s="18"/>
    </row>
    <row r="296" spans="2:12" ht="45" x14ac:dyDescent="0.25">
      <c r="B296" s="13">
        <v>7</v>
      </c>
      <c r="C296" s="14" t="s">
        <v>48</v>
      </c>
      <c r="D296" s="27"/>
      <c r="E296" s="6" t="s">
        <v>291</v>
      </c>
      <c r="F296" s="95">
        <f>G296+G297</f>
        <v>3999998409</v>
      </c>
      <c r="G296" s="30">
        <v>3738316270</v>
      </c>
      <c r="H296" s="6" t="s">
        <v>292</v>
      </c>
      <c r="I296" s="18">
        <v>0</v>
      </c>
      <c r="J296" s="99" t="s">
        <v>125</v>
      </c>
      <c r="K296" s="100"/>
      <c r="L296" s="18"/>
    </row>
    <row r="297" spans="2:12" ht="45" x14ac:dyDescent="0.25">
      <c r="B297" s="13">
        <v>8</v>
      </c>
      <c r="C297" s="14" t="s">
        <v>48</v>
      </c>
      <c r="D297" s="27"/>
      <c r="E297" s="6" t="s">
        <v>293</v>
      </c>
      <c r="F297" s="96"/>
      <c r="G297" s="30">
        <v>261682139</v>
      </c>
      <c r="H297" s="6" t="s">
        <v>294</v>
      </c>
      <c r="I297" s="18">
        <v>0</v>
      </c>
      <c r="J297" s="99" t="s">
        <v>125</v>
      </c>
      <c r="K297" s="100"/>
      <c r="L297" s="18"/>
    </row>
    <row r="298" spans="2:12" ht="30" x14ac:dyDescent="0.25">
      <c r="B298" s="13">
        <v>9</v>
      </c>
      <c r="C298" s="14" t="s">
        <v>48</v>
      </c>
      <c r="D298" s="27"/>
      <c r="E298" s="6" t="s">
        <v>295</v>
      </c>
      <c r="F298" s="95">
        <f>G298+G299</f>
        <v>2000000000</v>
      </c>
      <c r="G298" s="30">
        <v>1860000000</v>
      </c>
      <c r="H298" s="19"/>
      <c r="I298" s="18">
        <v>0</v>
      </c>
      <c r="J298" s="97" t="s">
        <v>125</v>
      </c>
      <c r="K298" s="98"/>
      <c r="L298" s="18"/>
    </row>
    <row r="299" spans="2:12" ht="30" x14ac:dyDescent="0.25">
      <c r="B299" s="13">
        <v>10</v>
      </c>
      <c r="C299" s="14" t="s">
        <v>48</v>
      </c>
      <c r="D299" s="27"/>
      <c r="E299" s="6" t="s">
        <v>296</v>
      </c>
      <c r="F299" s="96"/>
      <c r="G299" s="30">
        <v>140000000</v>
      </c>
      <c r="H299" s="19"/>
      <c r="I299" s="18">
        <v>0</v>
      </c>
      <c r="J299" s="97" t="s">
        <v>125</v>
      </c>
      <c r="K299" s="98"/>
      <c r="L299" s="18"/>
    </row>
    <row r="300" spans="2:12" ht="45" x14ac:dyDescent="0.25">
      <c r="B300" s="13">
        <v>11</v>
      </c>
      <c r="C300" s="14" t="s">
        <v>48</v>
      </c>
      <c r="D300" s="27"/>
      <c r="E300" s="6" t="s">
        <v>297</v>
      </c>
      <c r="F300" s="95">
        <f>G300+G301</f>
        <v>3999968716</v>
      </c>
      <c r="G300" s="30">
        <v>3738288520</v>
      </c>
      <c r="H300" s="6" t="s">
        <v>292</v>
      </c>
      <c r="I300" s="18">
        <v>0</v>
      </c>
      <c r="J300" s="97" t="s">
        <v>125</v>
      </c>
      <c r="K300" s="98"/>
      <c r="L300" s="18"/>
    </row>
    <row r="301" spans="2:12" ht="45" x14ac:dyDescent="0.25">
      <c r="B301" s="13">
        <v>12</v>
      </c>
      <c r="C301" s="14" t="s">
        <v>48</v>
      </c>
      <c r="D301" s="27"/>
      <c r="E301" s="6" t="s">
        <v>298</v>
      </c>
      <c r="F301" s="96"/>
      <c r="G301" s="30">
        <v>261680196</v>
      </c>
      <c r="H301" s="6" t="s">
        <v>294</v>
      </c>
      <c r="I301" s="18">
        <v>0</v>
      </c>
      <c r="J301" s="97" t="s">
        <v>125</v>
      </c>
      <c r="K301" s="98"/>
      <c r="L301" s="18"/>
    </row>
    <row r="302" spans="2:12" ht="30" x14ac:dyDescent="0.25">
      <c r="B302" s="13">
        <v>13</v>
      </c>
      <c r="C302" s="14" t="s">
        <v>48</v>
      </c>
      <c r="D302" s="27"/>
      <c r="E302" s="6" t="s">
        <v>299</v>
      </c>
      <c r="F302" s="95">
        <f>G302+G303</f>
        <v>19999999232</v>
      </c>
      <c r="G302" s="30">
        <v>18691588067</v>
      </c>
      <c r="H302" s="6" t="s">
        <v>300</v>
      </c>
      <c r="I302" s="18">
        <v>0</v>
      </c>
      <c r="J302" s="97" t="s">
        <v>125</v>
      </c>
      <c r="K302" s="98"/>
      <c r="L302" s="18"/>
    </row>
    <row r="303" spans="2:12" ht="45" x14ac:dyDescent="0.25">
      <c r="B303" s="13">
        <v>14</v>
      </c>
      <c r="C303" s="14" t="s">
        <v>48</v>
      </c>
      <c r="D303" s="27"/>
      <c r="E303" s="6" t="s">
        <v>301</v>
      </c>
      <c r="F303" s="96"/>
      <c r="G303" s="30">
        <v>1308411165</v>
      </c>
      <c r="H303" s="6" t="s">
        <v>302</v>
      </c>
      <c r="I303" s="18">
        <v>0</v>
      </c>
      <c r="J303" s="97" t="s">
        <v>125</v>
      </c>
      <c r="K303" s="98"/>
      <c r="L303" s="18"/>
    </row>
    <row r="304" spans="2:12" ht="30" x14ac:dyDescent="0.25">
      <c r="B304" s="13">
        <v>15</v>
      </c>
      <c r="C304" s="14" t="s">
        <v>122</v>
      </c>
      <c r="D304" s="27"/>
      <c r="E304" s="6" t="s">
        <v>303</v>
      </c>
      <c r="F304" s="95">
        <f>G304+G305</f>
        <v>4000000000</v>
      </c>
      <c r="G304" s="30">
        <v>3720000000</v>
      </c>
      <c r="H304" s="19"/>
      <c r="I304" s="18">
        <v>0</v>
      </c>
      <c r="J304" s="97" t="s">
        <v>281</v>
      </c>
      <c r="K304" s="98"/>
      <c r="L304" s="18"/>
    </row>
    <row r="305" spans="2:12" ht="30" x14ac:dyDescent="0.25">
      <c r="B305" s="13">
        <v>16</v>
      </c>
      <c r="C305" s="14" t="s">
        <v>122</v>
      </c>
      <c r="D305" s="27"/>
      <c r="E305" s="6" t="s">
        <v>304</v>
      </c>
      <c r="F305" s="96"/>
      <c r="G305" s="30">
        <v>280000000</v>
      </c>
      <c r="H305" s="19"/>
      <c r="I305" s="18">
        <v>0</v>
      </c>
      <c r="J305" s="97" t="s">
        <v>281</v>
      </c>
      <c r="K305" s="98"/>
      <c r="L305" s="18"/>
    </row>
    <row r="306" spans="2:12" ht="30" x14ac:dyDescent="0.25">
      <c r="B306" s="13">
        <v>17</v>
      </c>
      <c r="C306" s="14" t="s">
        <v>203</v>
      </c>
      <c r="D306" s="27"/>
      <c r="E306" s="6" t="s">
        <v>305</v>
      </c>
      <c r="F306" s="95">
        <f>G306+G307</f>
        <v>2500000000</v>
      </c>
      <c r="G306" s="30">
        <v>2325000000</v>
      </c>
      <c r="H306" s="19"/>
      <c r="I306" s="18">
        <v>0</v>
      </c>
      <c r="J306" s="97" t="s">
        <v>286</v>
      </c>
      <c r="K306" s="98"/>
      <c r="L306" s="18"/>
    </row>
    <row r="307" spans="2:12" ht="30" x14ac:dyDescent="0.25">
      <c r="B307" s="13">
        <v>18</v>
      </c>
      <c r="C307" s="14" t="s">
        <v>203</v>
      </c>
      <c r="D307" s="27"/>
      <c r="E307" s="6" t="s">
        <v>306</v>
      </c>
      <c r="F307" s="96"/>
      <c r="G307" s="30">
        <v>175000000</v>
      </c>
      <c r="H307" s="19"/>
      <c r="I307" s="18">
        <v>0</v>
      </c>
      <c r="J307" s="97" t="s">
        <v>286</v>
      </c>
      <c r="K307" s="98"/>
      <c r="L307" s="18"/>
    </row>
    <row r="308" spans="2:12" ht="30" x14ac:dyDescent="0.25">
      <c r="B308" s="13">
        <v>19</v>
      </c>
      <c r="C308" s="93" t="s">
        <v>214</v>
      </c>
      <c r="D308" s="18"/>
      <c r="E308" s="6" t="s">
        <v>307</v>
      </c>
      <c r="F308" s="95">
        <f>G308+G309</f>
        <v>3000000000</v>
      </c>
      <c r="G308" s="30">
        <v>2790000000</v>
      </c>
      <c r="H308" s="19"/>
      <c r="I308" s="18"/>
      <c r="J308" s="97" t="s">
        <v>281</v>
      </c>
      <c r="K308" s="98"/>
      <c r="L308" s="18"/>
    </row>
    <row r="309" spans="2:12" ht="30" x14ac:dyDescent="0.25">
      <c r="B309" s="13">
        <v>20</v>
      </c>
      <c r="C309" s="93" t="s">
        <v>214</v>
      </c>
      <c r="D309" s="18"/>
      <c r="E309" s="6" t="s">
        <v>308</v>
      </c>
      <c r="F309" s="96"/>
      <c r="G309" s="30">
        <v>210000000</v>
      </c>
      <c r="H309" s="19"/>
      <c r="I309" s="18"/>
      <c r="J309" s="97" t="s">
        <v>281</v>
      </c>
      <c r="K309" s="98"/>
      <c r="L309" s="18"/>
    </row>
    <row r="310" spans="2:12" ht="45" x14ac:dyDescent="0.25">
      <c r="B310" s="13">
        <v>21</v>
      </c>
      <c r="C310" s="4" t="s">
        <v>157</v>
      </c>
      <c r="D310" s="27"/>
      <c r="E310" s="6" t="s">
        <v>309</v>
      </c>
      <c r="F310" s="95">
        <f>G310+G311</f>
        <v>4952523099</v>
      </c>
      <c r="G310" s="30">
        <v>4625420297</v>
      </c>
      <c r="H310" s="6" t="s">
        <v>310</v>
      </c>
      <c r="I310" s="18">
        <v>0</v>
      </c>
      <c r="J310" s="97" t="s">
        <v>125</v>
      </c>
      <c r="K310" s="98"/>
      <c r="L310" s="18"/>
    </row>
    <row r="311" spans="2:12" ht="45" x14ac:dyDescent="0.25">
      <c r="B311" s="13">
        <v>22</v>
      </c>
      <c r="C311" s="4" t="s">
        <v>157</v>
      </c>
      <c r="D311" s="27"/>
      <c r="E311" s="6" t="s">
        <v>0</v>
      </c>
      <c r="F311" s="96"/>
      <c r="G311" s="30">
        <v>327102802</v>
      </c>
      <c r="H311" s="6" t="s">
        <v>1</v>
      </c>
      <c r="I311" s="18">
        <v>0</v>
      </c>
      <c r="J311" s="97" t="s">
        <v>125</v>
      </c>
      <c r="K311" s="98"/>
      <c r="L311" s="18"/>
    </row>
    <row r="312" spans="2:12" ht="30" x14ac:dyDescent="0.25">
      <c r="B312" s="13">
        <v>23</v>
      </c>
      <c r="C312" s="14" t="s">
        <v>2</v>
      </c>
      <c r="D312" s="27"/>
      <c r="E312" s="6" t="s">
        <v>3</v>
      </c>
      <c r="F312" s="95">
        <f>G312+G313</f>
        <v>6000000000</v>
      </c>
      <c r="G312" s="30">
        <v>5580000000</v>
      </c>
      <c r="H312" s="19"/>
      <c r="I312" s="18">
        <v>0</v>
      </c>
      <c r="J312" s="97" t="s">
        <v>125</v>
      </c>
      <c r="K312" s="98"/>
      <c r="L312" s="18"/>
    </row>
    <row r="313" spans="2:12" ht="30" x14ac:dyDescent="0.25">
      <c r="B313" s="13">
        <v>24</v>
      </c>
      <c r="C313" s="14" t="s">
        <v>2</v>
      </c>
      <c r="D313" s="27"/>
      <c r="E313" s="6" t="s">
        <v>4</v>
      </c>
      <c r="F313" s="96"/>
      <c r="G313" s="30">
        <v>420000000</v>
      </c>
      <c r="H313" s="18"/>
      <c r="I313" s="18">
        <v>0</v>
      </c>
      <c r="J313" s="97" t="s">
        <v>125</v>
      </c>
      <c r="K313" s="98"/>
      <c r="L313" s="18"/>
    </row>
    <row r="314" spans="2:12" x14ac:dyDescent="0.25">
      <c r="E314" s="31" t="s">
        <v>324</v>
      </c>
      <c r="F314" s="32"/>
      <c r="G314" s="33">
        <f>SUM(G290:G313)</f>
        <v>64297389456</v>
      </c>
      <c r="I314" s="28">
        <v>0</v>
      </c>
    </row>
  </sheetData>
  <autoFilter ref="A289:T314">
    <filterColumn colId="9" showButton="0"/>
  </autoFilter>
  <mergeCells count="964">
    <mergeCell ref="E36:E37"/>
    <mergeCell ref="D36:D37"/>
    <mergeCell ref="C36:C37"/>
    <mergeCell ref="B36:B37"/>
    <mergeCell ref="A36:A37"/>
    <mergeCell ref="D33:L33"/>
    <mergeCell ref="J30:K30"/>
    <mergeCell ref="D1:L1"/>
    <mergeCell ref="L4:L5"/>
    <mergeCell ref="F6:F9"/>
    <mergeCell ref="J6:K6"/>
    <mergeCell ref="J7:K7"/>
    <mergeCell ref="J8:K8"/>
    <mergeCell ref="D2:L2"/>
    <mergeCell ref="B4:B5"/>
    <mergeCell ref="C4:C5"/>
    <mergeCell ref="D4:D5"/>
    <mergeCell ref="E4:E5"/>
    <mergeCell ref="F4:F5"/>
    <mergeCell ref="G4:G5"/>
    <mergeCell ref="H4:H5"/>
    <mergeCell ref="J9:K9"/>
    <mergeCell ref="F10:F11"/>
    <mergeCell ref="J10:K10"/>
    <mergeCell ref="J11:K11"/>
    <mergeCell ref="F12:F15"/>
    <mergeCell ref="J12:K12"/>
    <mergeCell ref="J13:K13"/>
    <mergeCell ref="J14:K14"/>
    <mergeCell ref="J4:K5"/>
    <mergeCell ref="F22:F25"/>
    <mergeCell ref="J22:K22"/>
    <mergeCell ref="J23:K23"/>
    <mergeCell ref="J24:K24"/>
    <mergeCell ref="J25:K25"/>
    <mergeCell ref="F26:F27"/>
    <mergeCell ref="J26:K26"/>
    <mergeCell ref="J27:K27"/>
    <mergeCell ref="J15:K15"/>
    <mergeCell ref="F16:F17"/>
    <mergeCell ref="J16:K16"/>
    <mergeCell ref="J17:K17"/>
    <mergeCell ref="F20:F21"/>
    <mergeCell ref="J20:K20"/>
    <mergeCell ref="J21:K21"/>
    <mergeCell ref="F18:F19"/>
    <mergeCell ref="J18:K18"/>
    <mergeCell ref="J19:K19"/>
    <mergeCell ref="F28:F29"/>
    <mergeCell ref="J28:K28"/>
    <mergeCell ref="J29:K29"/>
    <mergeCell ref="F36:F37"/>
    <mergeCell ref="G36:G37"/>
    <mergeCell ref="L36:L37"/>
    <mergeCell ref="J36:K37"/>
    <mergeCell ref="H36:H37"/>
    <mergeCell ref="I41:I43"/>
    <mergeCell ref="J41:K43"/>
    <mergeCell ref="J38:K40"/>
    <mergeCell ref="G38:G40"/>
    <mergeCell ref="H38:H40"/>
    <mergeCell ref="L38:L40"/>
    <mergeCell ref="E41:E43"/>
    <mergeCell ref="G41:G43"/>
    <mergeCell ref="H41:H43"/>
    <mergeCell ref="I38:I40"/>
    <mergeCell ref="A38:A40"/>
    <mergeCell ref="B38:B40"/>
    <mergeCell ref="C38:C40"/>
    <mergeCell ref="D38:D40"/>
    <mergeCell ref="E38:E40"/>
    <mergeCell ref="F38:F43"/>
    <mergeCell ref="L41:L43"/>
    <mergeCell ref="I44:I46"/>
    <mergeCell ref="J44:K46"/>
    <mergeCell ref="L44:L46"/>
    <mergeCell ref="A47:A49"/>
    <mergeCell ref="B47:B49"/>
    <mergeCell ref="C47:C49"/>
    <mergeCell ref="D47:D49"/>
    <mergeCell ref="E47:E49"/>
    <mergeCell ref="F44:F49"/>
    <mergeCell ref="A44:A46"/>
    <mergeCell ref="B44:B46"/>
    <mergeCell ref="C44:C46"/>
    <mergeCell ref="D44:D46"/>
    <mergeCell ref="H44:H46"/>
    <mergeCell ref="G47:G49"/>
    <mergeCell ref="H47:H49"/>
    <mergeCell ref="G44:G46"/>
    <mergeCell ref="E44:E46"/>
    <mergeCell ref="I47:I49"/>
    <mergeCell ref="A41:A43"/>
    <mergeCell ref="B41:B43"/>
    <mergeCell ref="C41:C43"/>
    <mergeCell ref="D41:D43"/>
    <mergeCell ref="I50:I52"/>
    <mergeCell ref="J50:K52"/>
    <mergeCell ref="L50:L52"/>
    <mergeCell ref="G50:G52"/>
    <mergeCell ref="J53:K55"/>
    <mergeCell ref="L53:L55"/>
    <mergeCell ref="J47:K49"/>
    <mergeCell ref="L47:L49"/>
    <mergeCell ref="I53:I55"/>
    <mergeCell ref="H50:H52"/>
    <mergeCell ref="I56:I58"/>
    <mergeCell ref="J56:K58"/>
    <mergeCell ref="L56:L58"/>
    <mergeCell ref="G56:G58"/>
    <mergeCell ref="I59:I61"/>
    <mergeCell ref="J59:K61"/>
    <mergeCell ref="L59:L61"/>
    <mergeCell ref="A56:A58"/>
    <mergeCell ref="B56:B58"/>
    <mergeCell ref="C56:C58"/>
    <mergeCell ref="D56:D58"/>
    <mergeCell ref="E56:E58"/>
    <mergeCell ref="H56:H58"/>
    <mergeCell ref="A53:A55"/>
    <mergeCell ref="B53:B55"/>
    <mergeCell ref="C53:C55"/>
    <mergeCell ref="D53:D55"/>
    <mergeCell ref="E53:E55"/>
    <mergeCell ref="F50:F55"/>
    <mergeCell ref="G53:G55"/>
    <mergeCell ref="H53:H55"/>
    <mergeCell ref="A50:A52"/>
    <mergeCell ref="B50:B52"/>
    <mergeCell ref="C50:C52"/>
    <mergeCell ref="D50:D52"/>
    <mergeCell ref="E50:E52"/>
    <mergeCell ref="M59:T61"/>
    <mergeCell ref="G62:G64"/>
    <mergeCell ref="H62:H64"/>
    <mergeCell ref="H65:H67"/>
    <mergeCell ref="A62:A64"/>
    <mergeCell ref="B62:B64"/>
    <mergeCell ref="C62:C64"/>
    <mergeCell ref="D62:D64"/>
    <mergeCell ref="E62:E64"/>
    <mergeCell ref="I62:I64"/>
    <mergeCell ref="A59:A61"/>
    <mergeCell ref="B59:B61"/>
    <mergeCell ref="C59:C61"/>
    <mergeCell ref="D59:D61"/>
    <mergeCell ref="E59:E61"/>
    <mergeCell ref="F56:F61"/>
    <mergeCell ref="G59:G61"/>
    <mergeCell ref="H59:H61"/>
    <mergeCell ref="J62:K64"/>
    <mergeCell ref="L62:L64"/>
    <mergeCell ref="A65:A67"/>
    <mergeCell ref="B65:B67"/>
    <mergeCell ref="C65:C67"/>
    <mergeCell ref="D65:D67"/>
    <mergeCell ref="D74:D76"/>
    <mergeCell ref="E74:E76"/>
    <mergeCell ref="G74:G76"/>
    <mergeCell ref="H71:H73"/>
    <mergeCell ref="I65:I67"/>
    <mergeCell ref="I68:I70"/>
    <mergeCell ref="J68:K70"/>
    <mergeCell ref="I74:I76"/>
    <mergeCell ref="J74:K76"/>
    <mergeCell ref="A71:A73"/>
    <mergeCell ref="B71:B73"/>
    <mergeCell ref="C71:C73"/>
    <mergeCell ref="D71:D73"/>
    <mergeCell ref="E71:E73"/>
    <mergeCell ref="L65:L67"/>
    <mergeCell ref="A68:A70"/>
    <mergeCell ref="B68:B70"/>
    <mergeCell ref="C68:C70"/>
    <mergeCell ref="D68:D70"/>
    <mergeCell ref="E68:E70"/>
    <mergeCell ref="G68:G70"/>
    <mergeCell ref="H68:H70"/>
    <mergeCell ref="I71:I73"/>
    <mergeCell ref="E65:E67"/>
    <mergeCell ref="G65:G67"/>
    <mergeCell ref="F62:F67"/>
    <mergeCell ref="J65:K67"/>
    <mergeCell ref="J77:K79"/>
    <mergeCell ref="L77:L79"/>
    <mergeCell ref="G71:G73"/>
    <mergeCell ref="F68:F73"/>
    <mergeCell ref="J71:K73"/>
    <mergeCell ref="L71:L73"/>
    <mergeCell ref="I77:I79"/>
    <mergeCell ref="I80:I82"/>
    <mergeCell ref="J80:K82"/>
    <mergeCell ref="L80:L82"/>
    <mergeCell ref="L68:L70"/>
    <mergeCell ref="L83:L85"/>
    <mergeCell ref="A80:A82"/>
    <mergeCell ref="B80:B82"/>
    <mergeCell ref="C80:C82"/>
    <mergeCell ref="D80:D82"/>
    <mergeCell ref="E80:E82"/>
    <mergeCell ref="G80:G82"/>
    <mergeCell ref="A77:A79"/>
    <mergeCell ref="B77:B79"/>
    <mergeCell ref="C77:C79"/>
    <mergeCell ref="D77:D79"/>
    <mergeCell ref="E77:E79"/>
    <mergeCell ref="G77:G79"/>
    <mergeCell ref="F74:F79"/>
    <mergeCell ref="H74:H76"/>
    <mergeCell ref="H77:H79"/>
    <mergeCell ref="A74:A76"/>
    <mergeCell ref="B74:B76"/>
    <mergeCell ref="C74:C76"/>
    <mergeCell ref="I83:I85"/>
    <mergeCell ref="A83:A85"/>
    <mergeCell ref="B83:B85"/>
    <mergeCell ref="C83:C85"/>
    <mergeCell ref="L74:L76"/>
    <mergeCell ref="L86:L88"/>
    <mergeCell ref="J89:K91"/>
    <mergeCell ref="L89:L91"/>
    <mergeCell ref="A86:A88"/>
    <mergeCell ref="B86:B88"/>
    <mergeCell ref="C86:C88"/>
    <mergeCell ref="D86:D88"/>
    <mergeCell ref="E86:E88"/>
    <mergeCell ref="G86:G88"/>
    <mergeCell ref="A89:A91"/>
    <mergeCell ref="B89:B91"/>
    <mergeCell ref="C89:C91"/>
    <mergeCell ref="D83:D85"/>
    <mergeCell ref="E83:E85"/>
    <mergeCell ref="G83:G85"/>
    <mergeCell ref="F80:F85"/>
    <mergeCell ref="H80:H82"/>
    <mergeCell ref="H83:H85"/>
    <mergeCell ref="I89:I91"/>
    <mergeCell ref="I92:I94"/>
    <mergeCell ref="J92:K94"/>
    <mergeCell ref="D89:D91"/>
    <mergeCell ref="E89:E91"/>
    <mergeCell ref="G89:G91"/>
    <mergeCell ref="F86:F91"/>
    <mergeCell ref="H86:H88"/>
    <mergeCell ref="H89:H91"/>
    <mergeCell ref="I86:I88"/>
    <mergeCell ref="J86:K88"/>
    <mergeCell ref="J83:K85"/>
    <mergeCell ref="L92:L94"/>
    <mergeCell ref="J95:K97"/>
    <mergeCell ref="L95:L97"/>
    <mergeCell ref="A92:A94"/>
    <mergeCell ref="B92:B94"/>
    <mergeCell ref="C92:C94"/>
    <mergeCell ref="D92:D94"/>
    <mergeCell ref="E92:E94"/>
    <mergeCell ref="G92:G94"/>
    <mergeCell ref="I95:I97"/>
    <mergeCell ref="A95:A97"/>
    <mergeCell ref="B95:B97"/>
    <mergeCell ref="C95:C97"/>
    <mergeCell ref="D95:D97"/>
    <mergeCell ref="E95:E97"/>
    <mergeCell ref="G95:G97"/>
    <mergeCell ref="F92:F97"/>
    <mergeCell ref="H92:H94"/>
    <mergeCell ref="H95:H97"/>
    <mergeCell ref="I98:I100"/>
    <mergeCell ref="J98:K100"/>
    <mergeCell ref="L98:L100"/>
    <mergeCell ref="I101:I103"/>
    <mergeCell ref="J101:K103"/>
    <mergeCell ref="L101:L103"/>
    <mergeCell ref="A98:A100"/>
    <mergeCell ref="B98:B100"/>
    <mergeCell ref="C98:C100"/>
    <mergeCell ref="D98:D100"/>
    <mergeCell ref="E98:E100"/>
    <mergeCell ref="G98:G100"/>
    <mergeCell ref="A101:A103"/>
    <mergeCell ref="B101:B103"/>
    <mergeCell ref="C101:C103"/>
    <mergeCell ref="D101:D103"/>
    <mergeCell ref="E101:E103"/>
    <mergeCell ref="G101:G103"/>
    <mergeCell ref="F98:F103"/>
    <mergeCell ref="H98:H100"/>
    <mergeCell ref="H101:H103"/>
    <mergeCell ref="J104:K106"/>
    <mergeCell ref="L104:L106"/>
    <mergeCell ref="L107:L109"/>
    <mergeCell ref="L110:L112"/>
    <mergeCell ref="A104:A106"/>
    <mergeCell ref="B104:B106"/>
    <mergeCell ref="C104:C106"/>
    <mergeCell ref="D104:D106"/>
    <mergeCell ref="E104:E106"/>
    <mergeCell ref="G104:G106"/>
    <mergeCell ref="C107:C109"/>
    <mergeCell ref="D107:D109"/>
    <mergeCell ref="E107:E109"/>
    <mergeCell ref="G107:G109"/>
    <mergeCell ref="F104:F109"/>
    <mergeCell ref="H104:H106"/>
    <mergeCell ref="H107:H109"/>
    <mergeCell ref="I110:I112"/>
    <mergeCell ref="I104:I106"/>
    <mergeCell ref="A113:A115"/>
    <mergeCell ref="B113:B115"/>
    <mergeCell ref="H117:H120"/>
    <mergeCell ref="H113:H115"/>
    <mergeCell ref="I107:I109"/>
    <mergeCell ref="J107:K109"/>
    <mergeCell ref="C113:C115"/>
    <mergeCell ref="D113:D115"/>
    <mergeCell ref="E113:E115"/>
    <mergeCell ref="G113:G115"/>
    <mergeCell ref="F110:F115"/>
    <mergeCell ref="G110:G112"/>
    <mergeCell ref="J113:K115"/>
    <mergeCell ref="A110:A112"/>
    <mergeCell ref="B110:B112"/>
    <mergeCell ref="C110:C112"/>
    <mergeCell ref="D110:D112"/>
    <mergeCell ref="E110:E112"/>
    <mergeCell ref="J110:K112"/>
    <mergeCell ref="H110:H112"/>
    <mergeCell ref="A107:A109"/>
    <mergeCell ref="B107:B109"/>
    <mergeCell ref="I113:I115"/>
    <mergeCell ref="I117:I120"/>
    <mergeCell ref="J117:K120"/>
    <mergeCell ref="L117:L120"/>
    <mergeCell ref="G117:G120"/>
    <mergeCell ref="J121:K123"/>
    <mergeCell ref="L121:L123"/>
    <mergeCell ref="L113:L115"/>
    <mergeCell ref="J116:K116"/>
    <mergeCell ref="I121:I123"/>
    <mergeCell ref="I124:I126"/>
    <mergeCell ref="J124:K126"/>
    <mergeCell ref="L124:L126"/>
    <mergeCell ref="G124:G126"/>
    <mergeCell ref="J127:K129"/>
    <mergeCell ref="L127:L129"/>
    <mergeCell ref="A124:A126"/>
    <mergeCell ref="B124:B126"/>
    <mergeCell ref="C124:C126"/>
    <mergeCell ref="D124:D126"/>
    <mergeCell ref="E124:E126"/>
    <mergeCell ref="H124:H126"/>
    <mergeCell ref="I127:I129"/>
    <mergeCell ref="A127:A129"/>
    <mergeCell ref="B127:B129"/>
    <mergeCell ref="C127:C129"/>
    <mergeCell ref="D127:D129"/>
    <mergeCell ref="E127:E129"/>
    <mergeCell ref="F124:F129"/>
    <mergeCell ref="G127:G129"/>
    <mergeCell ref="H127:H129"/>
    <mergeCell ref="A121:A123"/>
    <mergeCell ref="B121:B123"/>
    <mergeCell ref="C121:C123"/>
    <mergeCell ref="D121:D123"/>
    <mergeCell ref="E121:E123"/>
    <mergeCell ref="F117:F123"/>
    <mergeCell ref="G121:G123"/>
    <mergeCell ref="H121:H123"/>
    <mergeCell ref="A117:A120"/>
    <mergeCell ref="B117:B120"/>
    <mergeCell ref="C117:C120"/>
    <mergeCell ref="D117:D120"/>
    <mergeCell ref="E117:E120"/>
    <mergeCell ref="I130:I132"/>
    <mergeCell ref="J130:K132"/>
    <mergeCell ref="L130:L132"/>
    <mergeCell ref="G130:G132"/>
    <mergeCell ref="J133:K135"/>
    <mergeCell ref="L133:L135"/>
    <mergeCell ref="A130:A132"/>
    <mergeCell ref="B130:B132"/>
    <mergeCell ref="C130:C132"/>
    <mergeCell ref="D130:D132"/>
    <mergeCell ref="E130:E132"/>
    <mergeCell ref="H130:H132"/>
    <mergeCell ref="I133:I135"/>
    <mergeCell ref="A133:A135"/>
    <mergeCell ref="B133:B135"/>
    <mergeCell ref="C133:C135"/>
    <mergeCell ref="D133:D135"/>
    <mergeCell ref="E133:E135"/>
    <mergeCell ref="F130:F135"/>
    <mergeCell ref="G133:G135"/>
    <mergeCell ref="H133:H135"/>
    <mergeCell ref="I136:I138"/>
    <mergeCell ref="J136:K138"/>
    <mergeCell ref="L136:L138"/>
    <mergeCell ref="G136:G138"/>
    <mergeCell ref="J139:K141"/>
    <mergeCell ref="L139:L141"/>
    <mergeCell ref="A136:A138"/>
    <mergeCell ref="B136:B138"/>
    <mergeCell ref="C136:C138"/>
    <mergeCell ref="D136:D138"/>
    <mergeCell ref="E136:E138"/>
    <mergeCell ref="H136:H138"/>
    <mergeCell ref="I139:I141"/>
    <mergeCell ref="A139:A141"/>
    <mergeCell ref="B139:B141"/>
    <mergeCell ref="C139:C141"/>
    <mergeCell ref="D139:D141"/>
    <mergeCell ref="E139:E141"/>
    <mergeCell ref="F136:F141"/>
    <mergeCell ref="G139:G141"/>
    <mergeCell ref="H139:H141"/>
    <mergeCell ref="I142:I144"/>
    <mergeCell ref="J142:K144"/>
    <mergeCell ref="L142:L144"/>
    <mergeCell ref="G142:G144"/>
    <mergeCell ref="J145:K147"/>
    <mergeCell ref="L145:L147"/>
    <mergeCell ref="A142:A144"/>
    <mergeCell ref="B142:B144"/>
    <mergeCell ref="C142:C144"/>
    <mergeCell ref="D142:D144"/>
    <mergeCell ref="E142:E144"/>
    <mergeCell ref="H142:H144"/>
    <mergeCell ref="I145:I147"/>
    <mergeCell ref="A145:A147"/>
    <mergeCell ref="B145:B147"/>
    <mergeCell ref="C145:C147"/>
    <mergeCell ref="D145:D147"/>
    <mergeCell ref="E145:E147"/>
    <mergeCell ref="F142:F147"/>
    <mergeCell ref="G145:G147"/>
    <mergeCell ref="H145:H147"/>
    <mergeCell ref="I148:I150"/>
    <mergeCell ref="J148:K150"/>
    <mergeCell ref="L148:L150"/>
    <mergeCell ref="G148:G150"/>
    <mergeCell ref="J151:K153"/>
    <mergeCell ref="L151:L153"/>
    <mergeCell ref="A148:A150"/>
    <mergeCell ref="B148:B150"/>
    <mergeCell ref="C148:C150"/>
    <mergeCell ref="D148:D150"/>
    <mergeCell ref="E148:E150"/>
    <mergeCell ref="H148:H150"/>
    <mergeCell ref="I151:I153"/>
    <mergeCell ref="A151:A153"/>
    <mergeCell ref="B151:B153"/>
    <mergeCell ref="C151:C153"/>
    <mergeCell ref="D151:D153"/>
    <mergeCell ref="E151:E153"/>
    <mergeCell ref="F148:F153"/>
    <mergeCell ref="G151:G153"/>
    <mergeCell ref="H151:H153"/>
    <mergeCell ref="I154:I156"/>
    <mergeCell ref="J154:K156"/>
    <mergeCell ref="L154:L156"/>
    <mergeCell ref="G154:G156"/>
    <mergeCell ref="J157:K159"/>
    <mergeCell ref="L157:L159"/>
    <mergeCell ref="A154:A156"/>
    <mergeCell ref="B154:B156"/>
    <mergeCell ref="C154:C156"/>
    <mergeCell ref="D154:D156"/>
    <mergeCell ref="E154:E156"/>
    <mergeCell ref="H154:H156"/>
    <mergeCell ref="I157:I159"/>
    <mergeCell ref="A157:A159"/>
    <mergeCell ref="B157:B159"/>
    <mergeCell ref="C157:C159"/>
    <mergeCell ref="D157:D159"/>
    <mergeCell ref="E157:E159"/>
    <mergeCell ref="F154:F159"/>
    <mergeCell ref="G157:G159"/>
    <mergeCell ref="H157:H159"/>
    <mergeCell ref="I160:I162"/>
    <mergeCell ref="J160:K162"/>
    <mergeCell ref="L160:L162"/>
    <mergeCell ref="G160:G162"/>
    <mergeCell ref="J163:K165"/>
    <mergeCell ref="L163:L165"/>
    <mergeCell ref="A160:A162"/>
    <mergeCell ref="B160:B162"/>
    <mergeCell ref="C160:C162"/>
    <mergeCell ref="D160:D162"/>
    <mergeCell ref="E160:E162"/>
    <mergeCell ref="H160:H162"/>
    <mergeCell ref="I163:I165"/>
    <mergeCell ref="A163:A165"/>
    <mergeCell ref="B163:B165"/>
    <mergeCell ref="C163:C165"/>
    <mergeCell ref="D163:D165"/>
    <mergeCell ref="E163:E165"/>
    <mergeCell ref="F160:F165"/>
    <mergeCell ref="G163:G165"/>
    <mergeCell ref="H163:H165"/>
    <mergeCell ref="I166:I168"/>
    <mergeCell ref="J166:K168"/>
    <mergeCell ref="L166:L168"/>
    <mergeCell ref="G166:G168"/>
    <mergeCell ref="J169:K171"/>
    <mergeCell ref="L169:L171"/>
    <mergeCell ref="A166:A168"/>
    <mergeCell ref="B166:B168"/>
    <mergeCell ref="C166:C168"/>
    <mergeCell ref="D166:D168"/>
    <mergeCell ref="E166:E168"/>
    <mergeCell ref="H166:H168"/>
    <mergeCell ref="I169:I171"/>
    <mergeCell ref="A169:A171"/>
    <mergeCell ref="B169:B171"/>
    <mergeCell ref="C169:C171"/>
    <mergeCell ref="D169:D171"/>
    <mergeCell ref="E169:E171"/>
    <mergeCell ref="F166:F171"/>
    <mergeCell ref="G169:G171"/>
    <mergeCell ref="H169:H171"/>
    <mergeCell ref="I172:I174"/>
    <mergeCell ref="J172:K174"/>
    <mergeCell ref="L172:L174"/>
    <mergeCell ref="G172:G174"/>
    <mergeCell ref="J175:K177"/>
    <mergeCell ref="L175:L177"/>
    <mergeCell ref="A172:A174"/>
    <mergeCell ref="B172:B174"/>
    <mergeCell ref="C172:C174"/>
    <mergeCell ref="D172:D174"/>
    <mergeCell ref="E172:E174"/>
    <mergeCell ref="H172:H174"/>
    <mergeCell ref="I175:I177"/>
    <mergeCell ref="A175:A177"/>
    <mergeCell ref="B175:B177"/>
    <mergeCell ref="C175:C177"/>
    <mergeCell ref="D175:D177"/>
    <mergeCell ref="E175:E177"/>
    <mergeCell ref="F172:F177"/>
    <mergeCell ref="G175:G177"/>
    <mergeCell ref="H175:H177"/>
    <mergeCell ref="I178:I180"/>
    <mergeCell ref="J178:K180"/>
    <mergeCell ref="L178:L180"/>
    <mergeCell ref="G178:G180"/>
    <mergeCell ref="J181:K183"/>
    <mergeCell ref="L181:L183"/>
    <mergeCell ref="A178:A180"/>
    <mergeCell ref="B178:B180"/>
    <mergeCell ref="C178:C180"/>
    <mergeCell ref="D178:D180"/>
    <mergeCell ref="E178:E180"/>
    <mergeCell ref="H178:H180"/>
    <mergeCell ref="I181:I183"/>
    <mergeCell ref="A181:A183"/>
    <mergeCell ref="B181:B183"/>
    <mergeCell ref="C181:C183"/>
    <mergeCell ref="D181:D183"/>
    <mergeCell ref="E181:E183"/>
    <mergeCell ref="F178:F183"/>
    <mergeCell ref="G181:G183"/>
    <mergeCell ref="H181:H183"/>
    <mergeCell ref="I184:I186"/>
    <mergeCell ref="J184:K186"/>
    <mergeCell ref="L184:L186"/>
    <mergeCell ref="G184:G186"/>
    <mergeCell ref="J187:K189"/>
    <mergeCell ref="L187:L189"/>
    <mergeCell ref="A184:A186"/>
    <mergeCell ref="B184:B186"/>
    <mergeCell ref="C184:C186"/>
    <mergeCell ref="D184:D186"/>
    <mergeCell ref="E184:E186"/>
    <mergeCell ref="H184:H186"/>
    <mergeCell ref="I187:I189"/>
    <mergeCell ref="A187:A189"/>
    <mergeCell ref="B187:B189"/>
    <mergeCell ref="C187:C189"/>
    <mergeCell ref="D187:D189"/>
    <mergeCell ref="E187:E189"/>
    <mergeCell ref="F184:F189"/>
    <mergeCell ref="G187:G189"/>
    <mergeCell ref="H187:H189"/>
    <mergeCell ref="I190:I192"/>
    <mergeCell ref="J190:K192"/>
    <mergeCell ref="L190:L192"/>
    <mergeCell ref="G190:G192"/>
    <mergeCell ref="J193:K195"/>
    <mergeCell ref="L193:L195"/>
    <mergeCell ref="A190:A192"/>
    <mergeCell ref="B190:B192"/>
    <mergeCell ref="C190:C192"/>
    <mergeCell ref="D190:D192"/>
    <mergeCell ref="E190:E192"/>
    <mergeCell ref="H190:H192"/>
    <mergeCell ref="I193:I195"/>
    <mergeCell ref="A193:A195"/>
    <mergeCell ref="B193:B195"/>
    <mergeCell ref="C193:C195"/>
    <mergeCell ref="D193:D195"/>
    <mergeCell ref="E193:E195"/>
    <mergeCell ref="F190:F195"/>
    <mergeCell ref="G193:G195"/>
    <mergeCell ref="H193:H195"/>
    <mergeCell ref="I196:I198"/>
    <mergeCell ref="J196:K198"/>
    <mergeCell ref="L196:L198"/>
    <mergeCell ref="G196:G198"/>
    <mergeCell ref="J199:K201"/>
    <mergeCell ref="L199:L201"/>
    <mergeCell ref="A196:A198"/>
    <mergeCell ref="B196:B198"/>
    <mergeCell ref="C196:C198"/>
    <mergeCell ref="D196:D198"/>
    <mergeCell ref="E196:E198"/>
    <mergeCell ref="H196:H198"/>
    <mergeCell ref="I199:I201"/>
    <mergeCell ref="A199:A201"/>
    <mergeCell ref="B199:B201"/>
    <mergeCell ref="C199:C201"/>
    <mergeCell ref="D199:D201"/>
    <mergeCell ref="E199:E201"/>
    <mergeCell ref="F196:F201"/>
    <mergeCell ref="G199:G201"/>
    <mergeCell ref="H199:H201"/>
    <mergeCell ref="I202:I204"/>
    <mergeCell ref="J202:K204"/>
    <mergeCell ref="L202:L204"/>
    <mergeCell ref="G202:G204"/>
    <mergeCell ref="J205:K207"/>
    <mergeCell ref="L205:L207"/>
    <mergeCell ref="A202:A204"/>
    <mergeCell ref="B202:B204"/>
    <mergeCell ref="C202:C204"/>
    <mergeCell ref="D202:D204"/>
    <mergeCell ref="E202:E204"/>
    <mergeCell ref="H202:H204"/>
    <mergeCell ref="I205:I207"/>
    <mergeCell ref="A205:A207"/>
    <mergeCell ref="B205:B207"/>
    <mergeCell ref="C205:C207"/>
    <mergeCell ref="D205:D207"/>
    <mergeCell ref="E205:E207"/>
    <mergeCell ref="F202:F207"/>
    <mergeCell ref="G205:G207"/>
    <mergeCell ref="H205:H207"/>
    <mergeCell ref="I208:I210"/>
    <mergeCell ref="J208:K210"/>
    <mergeCell ref="L208:L210"/>
    <mergeCell ref="G208:G210"/>
    <mergeCell ref="J211:K213"/>
    <mergeCell ref="L211:L213"/>
    <mergeCell ref="A208:A210"/>
    <mergeCell ref="B208:B210"/>
    <mergeCell ref="C208:C210"/>
    <mergeCell ref="D208:D210"/>
    <mergeCell ref="E208:E210"/>
    <mergeCell ref="H208:H210"/>
    <mergeCell ref="I211:I213"/>
    <mergeCell ref="A211:A213"/>
    <mergeCell ref="B211:B213"/>
    <mergeCell ref="C211:C213"/>
    <mergeCell ref="D211:D213"/>
    <mergeCell ref="E211:E213"/>
    <mergeCell ref="F208:F213"/>
    <mergeCell ref="G211:G213"/>
    <mergeCell ref="H211:H213"/>
    <mergeCell ref="I214:I216"/>
    <mergeCell ref="J214:K216"/>
    <mergeCell ref="L214:L216"/>
    <mergeCell ref="G214:G216"/>
    <mergeCell ref="J217:K219"/>
    <mergeCell ref="L217:L219"/>
    <mergeCell ref="A214:A216"/>
    <mergeCell ref="B214:B216"/>
    <mergeCell ref="C214:C216"/>
    <mergeCell ref="D214:D216"/>
    <mergeCell ref="E214:E216"/>
    <mergeCell ref="H214:H216"/>
    <mergeCell ref="I217:I219"/>
    <mergeCell ref="A217:A219"/>
    <mergeCell ref="B217:B219"/>
    <mergeCell ref="C217:C219"/>
    <mergeCell ref="D217:D219"/>
    <mergeCell ref="E217:E219"/>
    <mergeCell ref="F214:F219"/>
    <mergeCell ref="G217:G219"/>
    <mergeCell ref="H217:H219"/>
    <mergeCell ref="I220:I222"/>
    <mergeCell ref="J220:K222"/>
    <mergeCell ref="L220:L222"/>
    <mergeCell ref="G220:G222"/>
    <mergeCell ref="J223:K225"/>
    <mergeCell ref="L223:L225"/>
    <mergeCell ref="A220:A222"/>
    <mergeCell ref="B220:B222"/>
    <mergeCell ref="C220:C222"/>
    <mergeCell ref="D220:D222"/>
    <mergeCell ref="E220:E222"/>
    <mergeCell ref="H220:H222"/>
    <mergeCell ref="I223:I225"/>
    <mergeCell ref="A223:A225"/>
    <mergeCell ref="B223:B225"/>
    <mergeCell ref="C223:C225"/>
    <mergeCell ref="D223:D225"/>
    <mergeCell ref="E223:E225"/>
    <mergeCell ref="F220:F225"/>
    <mergeCell ref="G223:G225"/>
    <mergeCell ref="H223:H225"/>
    <mergeCell ref="I226:I228"/>
    <mergeCell ref="J226:K228"/>
    <mergeCell ref="L226:L228"/>
    <mergeCell ref="G226:G228"/>
    <mergeCell ref="J229:K231"/>
    <mergeCell ref="L229:L231"/>
    <mergeCell ref="A226:A228"/>
    <mergeCell ref="B226:B228"/>
    <mergeCell ref="C226:C228"/>
    <mergeCell ref="D226:D228"/>
    <mergeCell ref="E226:E228"/>
    <mergeCell ref="H226:H228"/>
    <mergeCell ref="I229:I231"/>
    <mergeCell ref="A229:A231"/>
    <mergeCell ref="B229:B231"/>
    <mergeCell ref="C229:C231"/>
    <mergeCell ref="D229:D231"/>
    <mergeCell ref="E229:E231"/>
    <mergeCell ref="F226:F231"/>
    <mergeCell ref="G229:G231"/>
    <mergeCell ref="H229:H231"/>
    <mergeCell ref="I232:I234"/>
    <mergeCell ref="J232:K234"/>
    <mergeCell ref="L232:L234"/>
    <mergeCell ref="G232:G234"/>
    <mergeCell ref="J235:K237"/>
    <mergeCell ref="L235:L237"/>
    <mergeCell ref="A232:A234"/>
    <mergeCell ref="B232:B234"/>
    <mergeCell ref="C232:C234"/>
    <mergeCell ref="D232:D234"/>
    <mergeCell ref="E232:E234"/>
    <mergeCell ref="H232:H234"/>
    <mergeCell ref="I235:I237"/>
    <mergeCell ref="A235:A237"/>
    <mergeCell ref="B235:B237"/>
    <mergeCell ref="C235:C237"/>
    <mergeCell ref="D235:D237"/>
    <mergeCell ref="E235:E237"/>
    <mergeCell ref="F232:F237"/>
    <mergeCell ref="G235:G237"/>
    <mergeCell ref="H235:H237"/>
    <mergeCell ref="I238:I240"/>
    <mergeCell ref="J238:K240"/>
    <mergeCell ref="L238:L240"/>
    <mergeCell ref="G238:G240"/>
    <mergeCell ref="J241:K243"/>
    <mergeCell ref="L241:L243"/>
    <mergeCell ref="A238:A240"/>
    <mergeCell ref="B238:B240"/>
    <mergeCell ref="C238:C240"/>
    <mergeCell ref="D238:D240"/>
    <mergeCell ref="E238:E240"/>
    <mergeCell ref="H238:H240"/>
    <mergeCell ref="I241:I243"/>
    <mergeCell ref="A241:A243"/>
    <mergeCell ref="B241:B243"/>
    <mergeCell ref="C241:C243"/>
    <mergeCell ref="D241:D243"/>
    <mergeCell ref="E241:E243"/>
    <mergeCell ref="F238:F243"/>
    <mergeCell ref="G241:G243"/>
    <mergeCell ref="H241:H243"/>
    <mergeCell ref="I244:I246"/>
    <mergeCell ref="J244:K246"/>
    <mergeCell ref="L244:L246"/>
    <mergeCell ref="G244:G246"/>
    <mergeCell ref="J247:K249"/>
    <mergeCell ref="L247:L249"/>
    <mergeCell ref="A244:A246"/>
    <mergeCell ref="B244:B246"/>
    <mergeCell ref="C244:C246"/>
    <mergeCell ref="D244:D246"/>
    <mergeCell ref="E244:E246"/>
    <mergeCell ref="H244:H246"/>
    <mergeCell ref="I247:I249"/>
    <mergeCell ref="A247:A249"/>
    <mergeCell ref="B247:B249"/>
    <mergeCell ref="C247:C249"/>
    <mergeCell ref="D247:D249"/>
    <mergeCell ref="E247:E249"/>
    <mergeCell ref="F244:F249"/>
    <mergeCell ref="G247:G249"/>
    <mergeCell ref="H247:H249"/>
    <mergeCell ref="I250:I252"/>
    <mergeCell ref="J250:K252"/>
    <mergeCell ref="L250:L252"/>
    <mergeCell ref="G250:G252"/>
    <mergeCell ref="J253:K255"/>
    <mergeCell ref="L253:L255"/>
    <mergeCell ref="A250:A252"/>
    <mergeCell ref="B250:B252"/>
    <mergeCell ref="C250:C252"/>
    <mergeCell ref="D250:D252"/>
    <mergeCell ref="E250:E252"/>
    <mergeCell ref="H250:H252"/>
    <mergeCell ref="I253:I255"/>
    <mergeCell ref="A253:A255"/>
    <mergeCell ref="B253:B255"/>
    <mergeCell ref="C253:C255"/>
    <mergeCell ref="D253:D255"/>
    <mergeCell ref="E253:E255"/>
    <mergeCell ref="F250:F255"/>
    <mergeCell ref="G253:G255"/>
    <mergeCell ref="H253:H255"/>
    <mergeCell ref="I256:I258"/>
    <mergeCell ref="J256:K258"/>
    <mergeCell ref="L256:L258"/>
    <mergeCell ref="G256:G258"/>
    <mergeCell ref="J259:K261"/>
    <mergeCell ref="L259:L261"/>
    <mergeCell ref="A256:A258"/>
    <mergeCell ref="B256:B258"/>
    <mergeCell ref="C256:C258"/>
    <mergeCell ref="D256:D258"/>
    <mergeCell ref="E256:E258"/>
    <mergeCell ref="H256:H258"/>
    <mergeCell ref="I259:I261"/>
    <mergeCell ref="A259:A261"/>
    <mergeCell ref="B259:B261"/>
    <mergeCell ref="C259:C261"/>
    <mergeCell ref="D259:D261"/>
    <mergeCell ref="E259:E261"/>
    <mergeCell ref="F256:F261"/>
    <mergeCell ref="G259:G261"/>
    <mergeCell ref="H259:H261"/>
    <mergeCell ref="I262:I264"/>
    <mergeCell ref="J262:K264"/>
    <mergeCell ref="L262:L264"/>
    <mergeCell ref="G262:G264"/>
    <mergeCell ref="J265:K267"/>
    <mergeCell ref="L265:L267"/>
    <mergeCell ref="A262:A264"/>
    <mergeCell ref="B262:B264"/>
    <mergeCell ref="C262:C264"/>
    <mergeCell ref="D262:D264"/>
    <mergeCell ref="E262:E264"/>
    <mergeCell ref="H262:H264"/>
    <mergeCell ref="I265:I267"/>
    <mergeCell ref="A265:A267"/>
    <mergeCell ref="B265:B267"/>
    <mergeCell ref="C265:C267"/>
    <mergeCell ref="D265:D267"/>
    <mergeCell ref="E265:E267"/>
    <mergeCell ref="F262:F267"/>
    <mergeCell ref="G265:G267"/>
    <mergeCell ref="H265:H267"/>
    <mergeCell ref="I268:I270"/>
    <mergeCell ref="J268:K270"/>
    <mergeCell ref="L268:L270"/>
    <mergeCell ref="G268:G270"/>
    <mergeCell ref="J271:K273"/>
    <mergeCell ref="L271:L273"/>
    <mergeCell ref="A268:A270"/>
    <mergeCell ref="B268:B270"/>
    <mergeCell ref="C268:C270"/>
    <mergeCell ref="D268:D270"/>
    <mergeCell ref="E268:E270"/>
    <mergeCell ref="H268:H270"/>
    <mergeCell ref="I271:I273"/>
    <mergeCell ref="A271:A273"/>
    <mergeCell ref="B271:B273"/>
    <mergeCell ref="C271:C273"/>
    <mergeCell ref="D271:D273"/>
    <mergeCell ref="E271:E273"/>
    <mergeCell ref="F268:F273"/>
    <mergeCell ref="G271:G273"/>
    <mergeCell ref="H271:H273"/>
    <mergeCell ref="J274:K276"/>
    <mergeCell ref="L274:L276"/>
    <mergeCell ref="G274:G276"/>
    <mergeCell ref="I277:I279"/>
    <mergeCell ref="J277:K279"/>
    <mergeCell ref="L277:L279"/>
    <mergeCell ref="A274:A276"/>
    <mergeCell ref="B274:B276"/>
    <mergeCell ref="C274:C276"/>
    <mergeCell ref="D274:D276"/>
    <mergeCell ref="E274:E276"/>
    <mergeCell ref="H274:H276"/>
    <mergeCell ref="A277:A279"/>
    <mergeCell ref="B277:B279"/>
    <mergeCell ref="C277:C279"/>
    <mergeCell ref="D277:D279"/>
    <mergeCell ref="E277:E279"/>
    <mergeCell ref="F274:F279"/>
    <mergeCell ref="G277:G279"/>
    <mergeCell ref="H277:H279"/>
    <mergeCell ref="I274:I276"/>
    <mergeCell ref="L280:L282"/>
    <mergeCell ref="G280:G282"/>
    <mergeCell ref="I283:I285"/>
    <mergeCell ref="J283:K285"/>
    <mergeCell ref="L283:L285"/>
    <mergeCell ref="A280:A282"/>
    <mergeCell ref="B280:B282"/>
    <mergeCell ref="C280:C282"/>
    <mergeCell ref="D280:D282"/>
    <mergeCell ref="E280:E282"/>
    <mergeCell ref="H280:H282"/>
    <mergeCell ref="A283:A285"/>
    <mergeCell ref="B283:B285"/>
    <mergeCell ref="C283:C285"/>
    <mergeCell ref="D283:D285"/>
    <mergeCell ref="E283:E285"/>
    <mergeCell ref="F280:F285"/>
    <mergeCell ref="G283:G285"/>
    <mergeCell ref="H283:H285"/>
    <mergeCell ref="I280:I282"/>
    <mergeCell ref="J280:K282"/>
    <mergeCell ref="B288:B289"/>
    <mergeCell ref="C288:C289"/>
    <mergeCell ref="D288:D289"/>
    <mergeCell ref="E288:E289"/>
    <mergeCell ref="L288:L289"/>
    <mergeCell ref="F290:F291"/>
    <mergeCell ref="J290:K290"/>
    <mergeCell ref="J291:K291"/>
    <mergeCell ref="F288:F289"/>
    <mergeCell ref="G288:G289"/>
    <mergeCell ref="J288:K289"/>
    <mergeCell ref="H288:H289"/>
    <mergeCell ref="F296:F297"/>
    <mergeCell ref="J296:K296"/>
    <mergeCell ref="J297:K297"/>
    <mergeCell ref="F298:F299"/>
    <mergeCell ref="J298:K298"/>
    <mergeCell ref="J299:K299"/>
    <mergeCell ref="F292:F293"/>
    <mergeCell ref="J292:K292"/>
    <mergeCell ref="J293:K293"/>
    <mergeCell ref="F294:F295"/>
    <mergeCell ref="J294:K294"/>
    <mergeCell ref="J295:K295"/>
    <mergeCell ref="F304:F305"/>
    <mergeCell ref="J304:K304"/>
    <mergeCell ref="J305:K305"/>
    <mergeCell ref="F306:F307"/>
    <mergeCell ref="J306:K306"/>
    <mergeCell ref="J307:K307"/>
    <mergeCell ref="F300:F301"/>
    <mergeCell ref="J300:K300"/>
    <mergeCell ref="J301:K301"/>
    <mergeCell ref="F302:F303"/>
    <mergeCell ref="J302:K302"/>
    <mergeCell ref="J303:K303"/>
    <mergeCell ref="F312:F313"/>
    <mergeCell ref="J312:K312"/>
    <mergeCell ref="J313:K313"/>
    <mergeCell ref="F308:F309"/>
    <mergeCell ref="J308:K308"/>
    <mergeCell ref="J309:K309"/>
    <mergeCell ref="F310:F311"/>
    <mergeCell ref="J310:K310"/>
    <mergeCell ref="J311:K311"/>
  </mergeCells>
  <phoneticPr fontId="0" type="noConversion"/>
  <pageMargins left="0.70866141732283472" right="0.70866141732283472" top="0.74803149606299213" bottom="0.74803149606299213" header="0.31496062992125984" footer="0.31496062992125984"/>
  <pageSetup paperSize="5"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8"/>
  <sheetViews>
    <sheetView topLeftCell="C1" zoomScaleNormal="100" zoomScaleSheetLayoutView="70" workbookViewId="0">
      <selection sqref="A1:T1"/>
    </sheetView>
  </sheetViews>
  <sheetFormatPr baseColWidth="10" defaultColWidth="12.5703125" defaultRowHeight="15" x14ac:dyDescent="0.25"/>
  <cols>
    <col min="1" max="1" width="0" style="40" hidden="1" customWidth="1"/>
    <col min="2" max="2" width="0" style="41" hidden="1" customWidth="1"/>
    <col min="3" max="3" width="24" style="42" customWidth="1"/>
    <col min="4" max="4" width="58.85546875" style="43" customWidth="1"/>
    <col min="5" max="5" width="6.28515625" style="42" hidden="1" customWidth="1"/>
    <col min="6" max="6" width="4.5703125" style="42" hidden="1" customWidth="1"/>
    <col min="7" max="9" width="4.5703125" style="41" hidden="1" customWidth="1"/>
    <col min="10" max="11" width="4.5703125" style="42" hidden="1" customWidth="1"/>
    <col min="12" max="15" width="4.5703125" style="41" hidden="1" customWidth="1"/>
    <col min="16" max="16" width="18" style="41" customWidth="1"/>
    <col min="17" max="17" width="14.5703125" style="41" customWidth="1"/>
    <col min="18" max="18" width="12.5703125" style="41"/>
    <col min="19" max="19" width="19.140625" style="41" hidden="1" customWidth="1"/>
    <col min="20" max="20" width="15.28515625" style="41" hidden="1" customWidth="1"/>
    <col min="21" max="257" width="12.5703125" style="41"/>
    <col min="258" max="258" width="17.140625" style="41" customWidth="1"/>
    <col min="259" max="259" width="24.7109375" style="41" customWidth="1"/>
    <col min="260" max="260" width="24" style="41" customWidth="1"/>
    <col min="261" max="261" width="6.28515625" style="41" customWidth="1"/>
    <col min="262" max="271" width="4.5703125" style="41" customWidth="1"/>
    <col min="272" max="272" width="18" style="41" customWidth="1"/>
    <col min="273" max="273" width="14.5703125" style="41" customWidth="1"/>
    <col min="274" max="275" width="12.5703125" style="41"/>
    <col min="276" max="276" width="15.28515625" style="41" bestFit="1" customWidth="1"/>
    <col min="277" max="513" width="12.5703125" style="41"/>
    <col min="514" max="514" width="17.140625" style="41" customWidth="1"/>
    <col min="515" max="515" width="24.7109375" style="41" customWidth="1"/>
    <col min="516" max="516" width="24" style="41" customWidth="1"/>
    <col min="517" max="517" width="6.28515625" style="41" customWidth="1"/>
    <col min="518" max="527" width="4.5703125" style="41" customWidth="1"/>
    <col min="528" max="528" width="18" style="41" customWidth="1"/>
    <col min="529" max="529" width="14.5703125" style="41" customWidth="1"/>
    <col min="530" max="531" width="12.5703125" style="41"/>
    <col min="532" max="532" width="15.28515625" style="41" bestFit="1" customWidth="1"/>
    <col min="533" max="769" width="12.5703125" style="41"/>
    <col min="770" max="770" width="17.140625" style="41" customWidth="1"/>
    <col min="771" max="771" width="24.7109375" style="41" customWidth="1"/>
    <col min="772" max="772" width="24" style="41" customWidth="1"/>
    <col min="773" max="773" width="6.28515625" style="41" customWidth="1"/>
    <col min="774" max="783" width="4.5703125" style="41" customWidth="1"/>
    <col min="784" max="784" width="18" style="41" customWidth="1"/>
    <col min="785" max="785" width="14.5703125" style="41" customWidth="1"/>
    <col min="786" max="787" width="12.5703125" style="41"/>
    <col min="788" max="788" width="15.28515625" style="41" bestFit="1" customWidth="1"/>
    <col min="789" max="1025" width="12.5703125" style="41"/>
    <col min="1026" max="1026" width="17.140625" style="41" customWidth="1"/>
    <col min="1027" max="1027" width="24.7109375" style="41" customWidth="1"/>
    <col min="1028" max="1028" width="24" style="41" customWidth="1"/>
    <col min="1029" max="1029" width="6.28515625" style="41" customWidth="1"/>
    <col min="1030" max="1039" width="4.5703125" style="41" customWidth="1"/>
    <col min="1040" max="1040" width="18" style="41" customWidth="1"/>
    <col min="1041" max="1041" width="14.5703125" style="41" customWidth="1"/>
    <col min="1042" max="1043" width="12.5703125" style="41"/>
    <col min="1044" max="1044" width="15.28515625" style="41" bestFit="1" customWidth="1"/>
    <col min="1045" max="1281" width="12.5703125" style="41"/>
    <col min="1282" max="1282" width="17.140625" style="41" customWidth="1"/>
    <col min="1283" max="1283" width="24.7109375" style="41" customWidth="1"/>
    <col min="1284" max="1284" width="24" style="41" customWidth="1"/>
    <col min="1285" max="1285" width="6.28515625" style="41" customWidth="1"/>
    <col min="1286" max="1295" width="4.5703125" style="41" customWidth="1"/>
    <col min="1296" max="1296" width="18" style="41" customWidth="1"/>
    <col min="1297" max="1297" width="14.5703125" style="41" customWidth="1"/>
    <col min="1298" max="1299" width="12.5703125" style="41"/>
    <col min="1300" max="1300" width="15.28515625" style="41" bestFit="1" customWidth="1"/>
    <col min="1301" max="1537" width="12.5703125" style="41"/>
    <col min="1538" max="1538" width="17.140625" style="41" customWidth="1"/>
    <col min="1539" max="1539" width="24.7109375" style="41" customWidth="1"/>
    <col min="1540" max="1540" width="24" style="41" customWidth="1"/>
    <col min="1541" max="1541" width="6.28515625" style="41" customWidth="1"/>
    <col min="1542" max="1551" width="4.5703125" style="41" customWidth="1"/>
    <col min="1552" max="1552" width="18" style="41" customWidth="1"/>
    <col min="1553" max="1553" width="14.5703125" style="41" customWidth="1"/>
    <col min="1554" max="1555" width="12.5703125" style="41"/>
    <col min="1556" max="1556" width="15.28515625" style="41" bestFit="1" customWidth="1"/>
    <col min="1557" max="1793" width="12.5703125" style="41"/>
    <col min="1794" max="1794" width="17.140625" style="41" customWidth="1"/>
    <col min="1795" max="1795" width="24.7109375" style="41" customWidth="1"/>
    <col min="1796" max="1796" width="24" style="41" customWidth="1"/>
    <col min="1797" max="1797" width="6.28515625" style="41" customWidth="1"/>
    <col min="1798" max="1807" width="4.5703125" style="41" customWidth="1"/>
    <col min="1808" max="1808" width="18" style="41" customWidth="1"/>
    <col min="1809" max="1809" width="14.5703125" style="41" customWidth="1"/>
    <col min="1810" max="1811" width="12.5703125" style="41"/>
    <col min="1812" max="1812" width="15.28515625" style="41" bestFit="1" customWidth="1"/>
    <col min="1813" max="2049" width="12.5703125" style="41"/>
    <col min="2050" max="2050" width="17.140625" style="41" customWidth="1"/>
    <col min="2051" max="2051" width="24.7109375" style="41" customWidth="1"/>
    <col min="2052" max="2052" width="24" style="41" customWidth="1"/>
    <col min="2053" max="2053" width="6.28515625" style="41" customWidth="1"/>
    <col min="2054" max="2063" width="4.5703125" style="41" customWidth="1"/>
    <col min="2064" max="2064" width="18" style="41" customWidth="1"/>
    <col min="2065" max="2065" width="14.5703125" style="41" customWidth="1"/>
    <col min="2066" max="2067" width="12.5703125" style="41"/>
    <col min="2068" max="2068" width="15.28515625" style="41" bestFit="1" customWidth="1"/>
    <col min="2069" max="2305" width="12.5703125" style="41"/>
    <col min="2306" max="2306" width="17.140625" style="41" customWidth="1"/>
    <col min="2307" max="2307" width="24.7109375" style="41" customWidth="1"/>
    <col min="2308" max="2308" width="24" style="41" customWidth="1"/>
    <col min="2309" max="2309" width="6.28515625" style="41" customWidth="1"/>
    <col min="2310" max="2319" width="4.5703125" style="41" customWidth="1"/>
    <col min="2320" max="2320" width="18" style="41" customWidth="1"/>
    <col min="2321" max="2321" width="14.5703125" style="41" customWidth="1"/>
    <col min="2322" max="2323" width="12.5703125" style="41"/>
    <col min="2324" max="2324" width="15.28515625" style="41" bestFit="1" customWidth="1"/>
    <col min="2325" max="2561" width="12.5703125" style="41"/>
    <col min="2562" max="2562" width="17.140625" style="41" customWidth="1"/>
    <col min="2563" max="2563" width="24.7109375" style="41" customWidth="1"/>
    <col min="2564" max="2564" width="24" style="41" customWidth="1"/>
    <col min="2565" max="2565" width="6.28515625" style="41" customWidth="1"/>
    <col min="2566" max="2575" width="4.5703125" style="41" customWidth="1"/>
    <col min="2576" max="2576" width="18" style="41" customWidth="1"/>
    <col min="2577" max="2577" width="14.5703125" style="41" customWidth="1"/>
    <col min="2578" max="2579" width="12.5703125" style="41"/>
    <col min="2580" max="2580" width="15.28515625" style="41" bestFit="1" customWidth="1"/>
    <col min="2581" max="2817" width="12.5703125" style="41"/>
    <col min="2818" max="2818" width="17.140625" style="41" customWidth="1"/>
    <col min="2819" max="2819" width="24.7109375" style="41" customWidth="1"/>
    <col min="2820" max="2820" width="24" style="41" customWidth="1"/>
    <col min="2821" max="2821" width="6.28515625" style="41" customWidth="1"/>
    <col min="2822" max="2831" width="4.5703125" style="41" customWidth="1"/>
    <col min="2832" max="2832" width="18" style="41" customWidth="1"/>
    <col min="2833" max="2833" width="14.5703125" style="41" customWidth="1"/>
    <col min="2834" max="2835" width="12.5703125" style="41"/>
    <col min="2836" max="2836" width="15.28515625" style="41" bestFit="1" customWidth="1"/>
    <col min="2837" max="3073" width="12.5703125" style="41"/>
    <col min="3074" max="3074" width="17.140625" style="41" customWidth="1"/>
    <col min="3075" max="3075" width="24.7109375" style="41" customWidth="1"/>
    <col min="3076" max="3076" width="24" style="41" customWidth="1"/>
    <col min="3077" max="3077" width="6.28515625" style="41" customWidth="1"/>
    <col min="3078" max="3087" width="4.5703125" style="41" customWidth="1"/>
    <col min="3088" max="3088" width="18" style="41" customWidth="1"/>
    <col min="3089" max="3089" width="14.5703125" style="41" customWidth="1"/>
    <col min="3090" max="3091" width="12.5703125" style="41"/>
    <col min="3092" max="3092" width="15.28515625" style="41" bestFit="1" customWidth="1"/>
    <col min="3093" max="3329" width="12.5703125" style="41"/>
    <col min="3330" max="3330" width="17.140625" style="41" customWidth="1"/>
    <col min="3331" max="3331" width="24.7109375" style="41" customWidth="1"/>
    <col min="3332" max="3332" width="24" style="41" customWidth="1"/>
    <col min="3333" max="3333" width="6.28515625" style="41" customWidth="1"/>
    <col min="3334" max="3343" width="4.5703125" style="41" customWidth="1"/>
    <col min="3344" max="3344" width="18" style="41" customWidth="1"/>
    <col min="3345" max="3345" width="14.5703125" style="41" customWidth="1"/>
    <col min="3346" max="3347" width="12.5703125" style="41"/>
    <col min="3348" max="3348" width="15.28515625" style="41" bestFit="1" customWidth="1"/>
    <col min="3349" max="3585" width="12.5703125" style="41"/>
    <col min="3586" max="3586" width="17.140625" style="41" customWidth="1"/>
    <col min="3587" max="3587" width="24.7109375" style="41" customWidth="1"/>
    <col min="3588" max="3588" width="24" style="41" customWidth="1"/>
    <col min="3589" max="3589" width="6.28515625" style="41" customWidth="1"/>
    <col min="3590" max="3599" width="4.5703125" style="41" customWidth="1"/>
    <col min="3600" max="3600" width="18" style="41" customWidth="1"/>
    <col min="3601" max="3601" width="14.5703125" style="41" customWidth="1"/>
    <col min="3602" max="3603" width="12.5703125" style="41"/>
    <col min="3604" max="3604" width="15.28515625" style="41" bestFit="1" customWidth="1"/>
    <col min="3605" max="3841" width="12.5703125" style="41"/>
    <col min="3842" max="3842" width="17.140625" style="41" customWidth="1"/>
    <col min="3843" max="3843" width="24.7109375" style="41" customWidth="1"/>
    <col min="3844" max="3844" width="24" style="41" customWidth="1"/>
    <col min="3845" max="3845" width="6.28515625" style="41" customWidth="1"/>
    <col min="3846" max="3855" width="4.5703125" style="41" customWidth="1"/>
    <col min="3856" max="3856" width="18" style="41" customWidth="1"/>
    <col min="3857" max="3857" width="14.5703125" style="41" customWidth="1"/>
    <col min="3858" max="3859" width="12.5703125" style="41"/>
    <col min="3860" max="3860" width="15.28515625" style="41" bestFit="1" customWidth="1"/>
    <col min="3861" max="4097" width="12.5703125" style="41"/>
    <col min="4098" max="4098" width="17.140625" style="41" customWidth="1"/>
    <col min="4099" max="4099" width="24.7109375" style="41" customWidth="1"/>
    <col min="4100" max="4100" width="24" style="41" customWidth="1"/>
    <col min="4101" max="4101" width="6.28515625" style="41" customWidth="1"/>
    <col min="4102" max="4111" width="4.5703125" style="41" customWidth="1"/>
    <col min="4112" max="4112" width="18" style="41" customWidth="1"/>
    <col min="4113" max="4113" width="14.5703125" style="41" customWidth="1"/>
    <col min="4114" max="4115" width="12.5703125" style="41"/>
    <col min="4116" max="4116" width="15.28515625" style="41" bestFit="1" customWidth="1"/>
    <col min="4117" max="4353" width="12.5703125" style="41"/>
    <col min="4354" max="4354" width="17.140625" style="41" customWidth="1"/>
    <col min="4355" max="4355" width="24.7109375" style="41" customWidth="1"/>
    <col min="4356" max="4356" width="24" style="41" customWidth="1"/>
    <col min="4357" max="4357" width="6.28515625" style="41" customWidth="1"/>
    <col min="4358" max="4367" width="4.5703125" style="41" customWidth="1"/>
    <col min="4368" max="4368" width="18" style="41" customWidth="1"/>
    <col min="4369" max="4369" width="14.5703125" style="41" customWidth="1"/>
    <col min="4370" max="4371" width="12.5703125" style="41"/>
    <col min="4372" max="4372" width="15.28515625" style="41" bestFit="1" customWidth="1"/>
    <col min="4373" max="4609" width="12.5703125" style="41"/>
    <col min="4610" max="4610" width="17.140625" style="41" customWidth="1"/>
    <col min="4611" max="4611" width="24.7109375" style="41" customWidth="1"/>
    <col min="4612" max="4612" width="24" style="41" customWidth="1"/>
    <col min="4613" max="4613" width="6.28515625" style="41" customWidth="1"/>
    <col min="4614" max="4623" width="4.5703125" style="41" customWidth="1"/>
    <col min="4624" max="4624" width="18" style="41" customWidth="1"/>
    <col min="4625" max="4625" width="14.5703125" style="41" customWidth="1"/>
    <col min="4626" max="4627" width="12.5703125" style="41"/>
    <col min="4628" max="4628" width="15.28515625" style="41" bestFit="1" customWidth="1"/>
    <col min="4629" max="4865" width="12.5703125" style="41"/>
    <col min="4866" max="4866" width="17.140625" style="41" customWidth="1"/>
    <col min="4867" max="4867" width="24.7109375" style="41" customWidth="1"/>
    <col min="4868" max="4868" width="24" style="41" customWidth="1"/>
    <col min="4869" max="4869" width="6.28515625" style="41" customWidth="1"/>
    <col min="4870" max="4879" width="4.5703125" style="41" customWidth="1"/>
    <col min="4880" max="4880" width="18" style="41" customWidth="1"/>
    <col min="4881" max="4881" width="14.5703125" style="41" customWidth="1"/>
    <col min="4882" max="4883" width="12.5703125" style="41"/>
    <col min="4884" max="4884" width="15.28515625" style="41" bestFit="1" customWidth="1"/>
    <col min="4885" max="5121" width="12.5703125" style="41"/>
    <col min="5122" max="5122" width="17.140625" style="41" customWidth="1"/>
    <col min="5123" max="5123" width="24.7109375" style="41" customWidth="1"/>
    <col min="5124" max="5124" width="24" style="41" customWidth="1"/>
    <col min="5125" max="5125" width="6.28515625" style="41" customWidth="1"/>
    <col min="5126" max="5135" width="4.5703125" style="41" customWidth="1"/>
    <col min="5136" max="5136" width="18" style="41" customWidth="1"/>
    <col min="5137" max="5137" width="14.5703125" style="41" customWidth="1"/>
    <col min="5138" max="5139" width="12.5703125" style="41"/>
    <col min="5140" max="5140" width="15.28515625" style="41" bestFit="1" customWidth="1"/>
    <col min="5141" max="5377" width="12.5703125" style="41"/>
    <col min="5378" max="5378" width="17.140625" style="41" customWidth="1"/>
    <col min="5379" max="5379" width="24.7109375" style="41" customWidth="1"/>
    <col min="5380" max="5380" width="24" style="41" customWidth="1"/>
    <col min="5381" max="5381" width="6.28515625" style="41" customWidth="1"/>
    <col min="5382" max="5391" width="4.5703125" style="41" customWidth="1"/>
    <col min="5392" max="5392" width="18" style="41" customWidth="1"/>
    <col min="5393" max="5393" width="14.5703125" style="41" customWidth="1"/>
    <col min="5394" max="5395" width="12.5703125" style="41"/>
    <col min="5396" max="5396" width="15.28515625" style="41" bestFit="1" customWidth="1"/>
    <col min="5397" max="5633" width="12.5703125" style="41"/>
    <col min="5634" max="5634" width="17.140625" style="41" customWidth="1"/>
    <col min="5635" max="5635" width="24.7109375" style="41" customWidth="1"/>
    <col min="5636" max="5636" width="24" style="41" customWidth="1"/>
    <col min="5637" max="5637" width="6.28515625" style="41" customWidth="1"/>
    <col min="5638" max="5647" width="4.5703125" style="41" customWidth="1"/>
    <col min="5648" max="5648" width="18" style="41" customWidth="1"/>
    <col min="5649" max="5649" width="14.5703125" style="41" customWidth="1"/>
    <col min="5650" max="5651" width="12.5703125" style="41"/>
    <col min="5652" max="5652" width="15.28515625" style="41" bestFit="1" customWidth="1"/>
    <col min="5653" max="5889" width="12.5703125" style="41"/>
    <col min="5890" max="5890" width="17.140625" style="41" customWidth="1"/>
    <col min="5891" max="5891" width="24.7109375" style="41" customWidth="1"/>
    <col min="5892" max="5892" width="24" style="41" customWidth="1"/>
    <col min="5893" max="5893" width="6.28515625" style="41" customWidth="1"/>
    <col min="5894" max="5903" width="4.5703125" style="41" customWidth="1"/>
    <col min="5904" max="5904" width="18" style="41" customWidth="1"/>
    <col min="5905" max="5905" width="14.5703125" style="41" customWidth="1"/>
    <col min="5906" max="5907" width="12.5703125" style="41"/>
    <col min="5908" max="5908" width="15.28515625" style="41" bestFit="1" customWidth="1"/>
    <col min="5909" max="6145" width="12.5703125" style="41"/>
    <col min="6146" max="6146" width="17.140625" style="41" customWidth="1"/>
    <col min="6147" max="6147" width="24.7109375" style="41" customWidth="1"/>
    <col min="6148" max="6148" width="24" style="41" customWidth="1"/>
    <col min="6149" max="6149" width="6.28515625" style="41" customWidth="1"/>
    <col min="6150" max="6159" width="4.5703125" style="41" customWidth="1"/>
    <col min="6160" max="6160" width="18" style="41" customWidth="1"/>
    <col min="6161" max="6161" width="14.5703125" style="41" customWidth="1"/>
    <col min="6162" max="6163" width="12.5703125" style="41"/>
    <col min="6164" max="6164" width="15.28515625" style="41" bestFit="1" customWidth="1"/>
    <col min="6165" max="6401" width="12.5703125" style="41"/>
    <col min="6402" max="6402" width="17.140625" style="41" customWidth="1"/>
    <col min="6403" max="6403" width="24.7109375" style="41" customWidth="1"/>
    <col min="6404" max="6404" width="24" style="41" customWidth="1"/>
    <col min="6405" max="6405" width="6.28515625" style="41" customWidth="1"/>
    <col min="6406" max="6415" width="4.5703125" style="41" customWidth="1"/>
    <col min="6416" max="6416" width="18" style="41" customWidth="1"/>
    <col min="6417" max="6417" width="14.5703125" style="41" customWidth="1"/>
    <col min="6418" max="6419" width="12.5703125" style="41"/>
    <col min="6420" max="6420" width="15.28515625" style="41" bestFit="1" customWidth="1"/>
    <col min="6421" max="6657" width="12.5703125" style="41"/>
    <col min="6658" max="6658" width="17.140625" style="41" customWidth="1"/>
    <col min="6659" max="6659" width="24.7109375" style="41" customWidth="1"/>
    <col min="6660" max="6660" width="24" style="41" customWidth="1"/>
    <col min="6661" max="6661" width="6.28515625" style="41" customWidth="1"/>
    <col min="6662" max="6671" width="4.5703125" style="41" customWidth="1"/>
    <col min="6672" max="6672" width="18" style="41" customWidth="1"/>
    <col min="6673" max="6673" width="14.5703125" style="41" customWidth="1"/>
    <col min="6674" max="6675" width="12.5703125" style="41"/>
    <col min="6676" max="6676" width="15.28515625" style="41" bestFit="1" customWidth="1"/>
    <col min="6677" max="6913" width="12.5703125" style="41"/>
    <col min="6914" max="6914" width="17.140625" style="41" customWidth="1"/>
    <col min="6915" max="6915" width="24.7109375" style="41" customWidth="1"/>
    <col min="6916" max="6916" width="24" style="41" customWidth="1"/>
    <col min="6917" max="6917" width="6.28515625" style="41" customWidth="1"/>
    <col min="6918" max="6927" width="4.5703125" style="41" customWidth="1"/>
    <col min="6928" max="6928" width="18" style="41" customWidth="1"/>
    <col min="6929" max="6929" width="14.5703125" style="41" customWidth="1"/>
    <col min="6930" max="6931" width="12.5703125" style="41"/>
    <col min="6932" max="6932" width="15.28515625" style="41" bestFit="1" customWidth="1"/>
    <col min="6933" max="7169" width="12.5703125" style="41"/>
    <col min="7170" max="7170" width="17.140625" style="41" customWidth="1"/>
    <col min="7171" max="7171" width="24.7109375" style="41" customWidth="1"/>
    <col min="7172" max="7172" width="24" style="41" customWidth="1"/>
    <col min="7173" max="7173" width="6.28515625" style="41" customWidth="1"/>
    <col min="7174" max="7183" width="4.5703125" style="41" customWidth="1"/>
    <col min="7184" max="7184" width="18" style="41" customWidth="1"/>
    <col min="7185" max="7185" width="14.5703125" style="41" customWidth="1"/>
    <col min="7186" max="7187" width="12.5703125" style="41"/>
    <col min="7188" max="7188" width="15.28515625" style="41" bestFit="1" customWidth="1"/>
    <col min="7189" max="7425" width="12.5703125" style="41"/>
    <col min="7426" max="7426" width="17.140625" style="41" customWidth="1"/>
    <col min="7427" max="7427" width="24.7109375" style="41" customWidth="1"/>
    <col min="7428" max="7428" width="24" style="41" customWidth="1"/>
    <col min="7429" max="7429" width="6.28515625" style="41" customWidth="1"/>
    <col min="7430" max="7439" width="4.5703125" style="41" customWidth="1"/>
    <col min="7440" max="7440" width="18" style="41" customWidth="1"/>
    <col min="7441" max="7441" width="14.5703125" style="41" customWidth="1"/>
    <col min="7442" max="7443" width="12.5703125" style="41"/>
    <col min="7444" max="7444" width="15.28515625" style="41" bestFit="1" customWidth="1"/>
    <col min="7445" max="7681" width="12.5703125" style="41"/>
    <col min="7682" max="7682" width="17.140625" style="41" customWidth="1"/>
    <col min="7683" max="7683" width="24.7109375" style="41" customWidth="1"/>
    <col min="7684" max="7684" width="24" style="41" customWidth="1"/>
    <col min="7685" max="7685" width="6.28515625" style="41" customWidth="1"/>
    <col min="7686" max="7695" width="4.5703125" style="41" customWidth="1"/>
    <col min="7696" max="7696" width="18" style="41" customWidth="1"/>
    <col min="7697" max="7697" width="14.5703125" style="41" customWidth="1"/>
    <col min="7698" max="7699" width="12.5703125" style="41"/>
    <col min="7700" max="7700" width="15.28515625" style="41" bestFit="1" customWidth="1"/>
    <col min="7701" max="7937" width="12.5703125" style="41"/>
    <col min="7938" max="7938" width="17.140625" style="41" customWidth="1"/>
    <col min="7939" max="7939" width="24.7109375" style="41" customWidth="1"/>
    <col min="7940" max="7940" width="24" style="41" customWidth="1"/>
    <col min="7941" max="7941" width="6.28515625" style="41" customWidth="1"/>
    <col min="7942" max="7951" width="4.5703125" style="41" customWidth="1"/>
    <col min="7952" max="7952" width="18" style="41" customWidth="1"/>
    <col min="7953" max="7953" width="14.5703125" style="41" customWidth="1"/>
    <col min="7954" max="7955" width="12.5703125" style="41"/>
    <col min="7956" max="7956" width="15.28515625" style="41" bestFit="1" customWidth="1"/>
    <col min="7957" max="8193" width="12.5703125" style="41"/>
    <col min="8194" max="8194" width="17.140625" style="41" customWidth="1"/>
    <col min="8195" max="8195" width="24.7109375" style="41" customWidth="1"/>
    <col min="8196" max="8196" width="24" style="41" customWidth="1"/>
    <col min="8197" max="8197" width="6.28515625" style="41" customWidth="1"/>
    <col min="8198" max="8207" width="4.5703125" style="41" customWidth="1"/>
    <col min="8208" max="8208" width="18" style="41" customWidth="1"/>
    <col min="8209" max="8209" width="14.5703125" style="41" customWidth="1"/>
    <col min="8210" max="8211" width="12.5703125" style="41"/>
    <col min="8212" max="8212" width="15.28515625" style="41" bestFit="1" customWidth="1"/>
    <col min="8213" max="8449" width="12.5703125" style="41"/>
    <col min="8450" max="8450" width="17.140625" style="41" customWidth="1"/>
    <col min="8451" max="8451" width="24.7109375" style="41" customWidth="1"/>
    <col min="8452" max="8452" width="24" style="41" customWidth="1"/>
    <col min="8453" max="8453" width="6.28515625" style="41" customWidth="1"/>
    <col min="8454" max="8463" width="4.5703125" style="41" customWidth="1"/>
    <col min="8464" max="8464" width="18" style="41" customWidth="1"/>
    <col min="8465" max="8465" width="14.5703125" style="41" customWidth="1"/>
    <col min="8466" max="8467" width="12.5703125" style="41"/>
    <col min="8468" max="8468" width="15.28515625" style="41" bestFit="1" customWidth="1"/>
    <col min="8469" max="8705" width="12.5703125" style="41"/>
    <col min="8706" max="8706" width="17.140625" style="41" customWidth="1"/>
    <col min="8707" max="8707" width="24.7109375" style="41" customWidth="1"/>
    <col min="8708" max="8708" width="24" style="41" customWidth="1"/>
    <col min="8709" max="8709" width="6.28515625" style="41" customWidth="1"/>
    <col min="8710" max="8719" width="4.5703125" style="41" customWidth="1"/>
    <col min="8720" max="8720" width="18" style="41" customWidth="1"/>
    <col min="8721" max="8721" width="14.5703125" style="41" customWidth="1"/>
    <col min="8722" max="8723" width="12.5703125" style="41"/>
    <col min="8724" max="8724" width="15.28515625" style="41" bestFit="1" customWidth="1"/>
    <col min="8725" max="8961" width="12.5703125" style="41"/>
    <col min="8962" max="8962" width="17.140625" style="41" customWidth="1"/>
    <col min="8963" max="8963" width="24.7109375" style="41" customWidth="1"/>
    <col min="8964" max="8964" width="24" style="41" customWidth="1"/>
    <col min="8965" max="8965" width="6.28515625" style="41" customWidth="1"/>
    <col min="8966" max="8975" width="4.5703125" style="41" customWidth="1"/>
    <col min="8976" max="8976" width="18" style="41" customWidth="1"/>
    <col min="8977" max="8977" width="14.5703125" style="41" customWidth="1"/>
    <col min="8978" max="8979" width="12.5703125" style="41"/>
    <col min="8980" max="8980" width="15.28515625" style="41" bestFit="1" customWidth="1"/>
    <col min="8981" max="9217" width="12.5703125" style="41"/>
    <col min="9218" max="9218" width="17.140625" style="41" customWidth="1"/>
    <col min="9219" max="9219" width="24.7109375" style="41" customWidth="1"/>
    <col min="9220" max="9220" width="24" style="41" customWidth="1"/>
    <col min="9221" max="9221" width="6.28515625" style="41" customWidth="1"/>
    <col min="9222" max="9231" width="4.5703125" style="41" customWidth="1"/>
    <col min="9232" max="9232" width="18" style="41" customWidth="1"/>
    <col min="9233" max="9233" width="14.5703125" style="41" customWidth="1"/>
    <col min="9234" max="9235" width="12.5703125" style="41"/>
    <col min="9236" max="9236" width="15.28515625" style="41" bestFit="1" customWidth="1"/>
    <col min="9237" max="9473" width="12.5703125" style="41"/>
    <col min="9474" max="9474" width="17.140625" style="41" customWidth="1"/>
    <col min="9475" max="9475" width="24.7109375" style="41" customWidth="1"/>
    <col min="9476" max="9476" width="24" style="41" customWidth="1"/>
    <col min="9477" max="9477" width="6.28515625" style="41" customWidth="1"/>
    <col min="9478" max="9487" width="4.5703125" style="41" customWidth="1"/>
    <col min="9488" max="9488" width="18" style="41" customWidth="1"/>
    <col min="9489" max="9489" width="14.5703125" style="41" customWidth="1"/>
    <col min="9490" max="9491" width="12.5703125" style="41"/>
    <col min="9492" max="9492" width="15.28515625" style="41" bestFit="1" customWidth="1"/>
    <col min="9493" max="9729" width="12.5703125" style="41"/>
    <col min="9730" max="9730" width="17.140625" style="41" customWidth="1"/>
    <col min="9731" max="9731" width="24.7109375" style="41" customWidth="1"/>
    <col min="9732" max="9732" width="24" style="41" customWidth="1"/>
    <col min="9733" max="9733" width="6.28515625" style="41" customWidth="1"/>
    <col min="9734" max="9743" width="4.5703125" style="41" customWidth="1"/>
    <col min="9744" max="9744" width="18" style="41" customWidth="1"/>
    <col min="9745" max="9745" width="14.5703125" style="41" customWidth="1"/>
    <col min="9746" max="9747" width="12.5703125" style="41"/>
    <col min="9748" max="9748" width="15.28515625" style="41" bestFit="1" customWidth="1"/>
    <col min="9749" max="9985" width="12.5703125" style="41"/>
    <col min="9986" max="9986" width="17.140625" style="41" customWidth="1"/>
    <col min="9987" max="9987" width="24.7109375" style="41" customWidth="1"/>
    <col min="9988" max="9988" width="24" style="41" customWidth="1"/>
    <col min="9989" max="9989" width="6.28515625" style="41" customWidth="1"/>
    <col min="9990" max="9999" width="4.5703125" style="41" customWidth="1"/>
    <col min="10000" max="10000" width="18" style="41" customWidth="1"/>
    <col min="10001" max="10001" width="14.5703125" style="41" customWidth="1"/>
    <col min="10002" max="10003" width="12.5703125" style="41"/>
    <col min="10004" max="10004" width="15.28515625" style="41" bestFit="1" customWidth="1"/>
    <col min="10005" max="10241" width="12.5703125" style="41"/>
    <col min="10242" max="10242" width="17.140625" style="41" customWidth="1"/>
    <col min="10243" max="10243" width="24.7109375" style="41" customWidth="1"/>
    <col min="10244" max="10244" width="24" style="41" customWidth="1"/>
    <col min="10245" max="10245" width="6.28515625" style="41" customWidth="1"/>
    <col min="10246" max="10255" width="4.5703125" style="41" customWidth="1"/>
    <col min="10256" max="10256" width="18" style="41" customWidth="1"/>
    <col min="10257" max="10257" width="14.5703125" style="41" customWidth="1"/>
    <col min="10258" max="10259" width="12.5703125" style="41"/>
    <col min="10260" max="10260" width="15.28515625" style="41" bestFit="1" customWidth="1"/>
    <col min="10261" max="10497" width="12.5703125" style="41"/>
    <col min="10498" max="10498" width="17.140625" style="41" customWidth="1"/>
    <col min="10499" max="10499" width="24.7109375" style="41" customWidth="1"/>
    <col min="10500" max="10500" width="24" style="41" customWidth="1"/>
    <col min="10501" max="10501" width="6.28515625" style="41" customWidth="1"/>
    <col min="10502" max="10511" width="4.5703125" style="41" customWidth="1"/>
    <col min="10512" max="10512" width="18" style="41" customWidth="1"/>
    <col min="10513" max="10513" width="14.5703125" style="41" customWidth="1"/>
    <col min="10514" max="10515" width="12.5703125" style="41"/>
    <col min="10516" max="10516" width="15.28515625" style="41" bestFit="1" customWidth="1"/>
    <col min="10517" max="10753" width="12.5703125" style="41"/>
    <col min="10754" max="10754" width="17.140625" style="41" customWidth="1"/>
    <col min="10755" max="10755" width="24.7109375" style="41" customWidth="1"/>
    <col min="10756" max="10756" width="24" style="41" customWidth="1"/>
    <col min="10757" max="10757" width="6.28515625" style="41" customWidth="1"/>
    <col min="10758" max="10767" width="4.5703125" style="41" customWidth="1"/>
    <col min="10768" max="10768" width="18" style="41" customWidth="1"/>
    <col min="10769" max="10769" width="14.5703125" style="41" customWidth="1"/>
    <col min="10770" max="10771" width="12.5703125" style="41"/>
    <col min="10772" max="10772" width="15.28515625" style="41" bestFit="1" customWidth="1"/>
    <col min="10773" max="11009" width="12.5703125" style="41"/>
    <col min="11010" max="11010" width="17.140625" style="41" customWidth="1"/>
    <col min="11011" max="11011" width="24.7109375" style="41" customWidth="1"/>
    <col min="11012" max="11012" width="24" style="41" customWidth="1"/>
    <col min="11013" max="11013" width="6.28515625" style="41" customWidth="1"/>
    <col min="11014" max="11023" width="4.5703125" style="41" customWidth="1"/>
    <col min="11024" max="11024" width="18" style="41" customWidth="1"/>
    <col min="11025" max="11025" width="14.5703125" style="41" customWidth="1"/>
    <col min="11026" max="11027" width="12.5703125" style="41"/>
    <col min="11028" max="11028" width="15.28515625" style="41" bestFit="1" customWidth="1"/>
    <col min="11029" max="11265" width="12.5703125" style="41"/>
    <col min="11266" max="11266" width="17.140625" style="41" customWidth="1"/>
    <col min="11267" max="11267" width="24.7109375" style="41" customWidth="1"/>
    <col min="11268" max="11268" width="24" style="41" customWidth="1"/>
    <col min="11269" max="11269" width="6.28515625" style="41" customWidth="1"/>
    <col min="11270" max="11279" width="4.5703125" style="41" customWidth="1"/>
    <col min="11280" max="11280" width="18" style="41" customWidth="1"/>
    <col min="11281" max="11281" width="14.5703125" style="41" customWidth="1"/>
    <col min="11282" max="11283" width="12.5703125" style="41"/>
    <col min="11284" max="11284" width="15.28515625" style="41" bestFit="1" customWidth="1"/>
    <col min="11285" max="11521" width="12.5703125" style="41"/>
    <col min="11522" max="11522" width="17.140625" style="41" customWidth="1"/>
    <col min="11523" max="11523" width="24.7109375" style="41" customWidth="1"/>
    <col min="11524" max="11524" width="24" style="41" customWidth="1"/>
    <col min="11525" max="11525" width="6.28515625" style="41" customWidth="1"/>
    <col min="11526" max="11535" width="4.5703125" style="41" customWidth="1"/>
    <col min="11536" max="11536" width="18" style="41" customWidth="1"/>
    <col min="11537" max="11537" width="14.5703125" style="41" customWidth="1"/>
    <col min="11538" max="11539" width="12.5703125" style="41"/>
    <col min="11540" max="11540" width="15.28515625" style="41" bestFit="1" customWidth="1"/>
    <col min="11541" max="11777" width="12.5703125" style="41"/>
    <col min="11778" max="11778" width="17.140625" style="41" customWidth="1"/>
    <col min="11779" max="11779" width="24.7109375" style="41" customWidth="1"/>
    <col min="11780" max="11780" width="24" style="41" customWidth="1"/>
    <col min="11781" max="11781" width="6.28515625" style="41" customWidth="1"/>
    <col min="11782" max="11791" width="4.5703125" style="41" customWidth="1"/>
    <col min="11792" max="11792" width="18" style="41" customWidth="1"/>
    <col min="11793" max="11793" width="14.5703125" style="41" customWidth="1"/>
    <col min="11794" max="11795" width="12.5703125" style="41"/>
    <col min="11796" max="11796" width="15.28515625" style="41" bestFit="1" customWidth="1"/>
    <col min="11797" max="12033" width="12.5703125" style="41"/>
    <col min="12034" max="12034" width="17.140625" style="41" customWidth="1"/>
    <col min="12035" max="12035" width="24.7109375" style="41" customWidth="1"/>
    <col min="12036" max="12036" width="24" style="41" customWidth="1"/>
    <col min="12037" max="12037" width="6.28515625" style="41" customWidth="1"/>
    <col min="12038" max="12047" width="4.5703125" style="41" customWidth="1"/>
    <col min="12048" max="12048" width="18" style="41" customWidth="1"/>
    <col min="12049" max="12049" width="14.5703125" style="41" customWidth="1"/>
    <col min="12050" max="12051" width="12.5703125" style="41"/>
    <col min="12052" max="12052" width="15.28515625" style="41" bestFit="1" customWidth="1"/>
    <col min="12053" max="12289" width="12.5703125" style="41"/>
    <col min="12290" max="12290" width="17.140625" style="41" customWidth="1"/>
    <col min="12291" max="12291" width="24.7109375" style="41" customWidth="1"/>
    <col min="12292" max="12292" width="24" style="41" customWidth="1"/>
    <col min="12293" max="12293" width="6.28515625" style="41" customWidth="1"/>
    <col min="12294" max="12303" width="4.5703125" style="41" customWidth="1"/>
    <col min="12304" max="12304" width="18" style="41" customWidth="1"/>
    <col min="12305" max="12305" width="14.5703125" style="41" customWidth="1"/>
    <col min="12306" max="12307" width="12.5703125" style="41"/>
    <col min="12308" max="12308" width="15.28515625" style="41" bestFit="1" customWidth="1"/>
    <col min="12309" max="12545" width="12.5703125" style="41"/>
    <col min="12546" max="12546" width="17.140625" style="41" customWidth="1"/>
    <col min="12547" max="12547" width="24.7109375" style="41" customWidth="1"/>
    <col min="12548" max="12548" width="24" style="41" customWidth="1"/>
    <col min="12549" max="12549" width="6.28515625" style="41" customWidth="1"/>
    <col min="12550" max="12559" width="4.5703125" style="41" customWidth="1"/>
    <col min="12560" max="12560" width="18" style="41" customWidth="1"/>
    <col min="12561" max="12561" width="14.5703125" style="41" customWidth="1"/>
    <col min="12562" max="12563" width="12.5703125" style="41"/>
    <col min="12564" max="12564" width="15.28515625" style="41" bestFit="1" customWidth="1"/>
    <col min="12565" max="12801" width="12.5703125" style="41"/>
    <col min="12802" max="12802" width="17.140625" style="41" customWidth="1"/>
    <col min="12803" max="12803" width="24.7109375" style="41" customWidth="1"/>
    <col min="12804" max="12804" width="24" style="41" customWidth="1"/>
    <col min="12805" max="12805" width="6.28515625" style="41" customWidth="1"/>
    <col min="12806" max="12815" width="4.5703125" style="41" customWidth="1"/>
    <col min="12816" max="12816" width="18" style="41" customWidth="1"/>
    <col min="12817" max="12817" width="14.5703125" style="41" customWidth="1"/>
    <col min="12818" max="12819" width="12.5703125" style="41"/>
    <col min="12820" max="12820" width="15.28515625" style="41" bestFit="1" customWidth="1"/>
    <col min="12821" max="13057" width="12.5703125" style="41"/>
    <col min="13058" max="13058" width="17.140625" style="41" customWidth="1"/>
    <col min="13059" max="13059" width="24.7109375" style="41" customWidth="1"/>
    <col min="13060" max="13060" width="24" style="41" customWidth="1"/>
    <col min="13061" max="13061" width="6.28515625" style="41" customWidth="1"/>
    <col min="13062" max="13071" width="4.5703125" style="41" customWidth="1"/>
    <col min="13072" max="13072" width="18" style="41" customWidth="1"/>
    <col min="13073" max="13073" width="14.5703125" style="41" customWidth="1"/>
    <col min="13074" max="13075" width="12.5703125" style="41"/>
    <col min="13076" max="13076" width="15.28515625" style="41" bestFit="1" customWidth="1"/>
    <col min="13077" max="13313" width="12.5703125" style="41"/>
    <col min="13314" max="13314" width="17.140625" style="41" customWidth="1"/>
    <col min="13315" max="13315" width="24.7109375" style="41" customWidth="1"/>
    <col min="13316" max="13316" width="24" style="41" customWidth="1"/>
    <col min="13317" max="13317" width="6.28515625" style="41" customWidth="1"/>
    <col min="13318" max="13327" width="4.5703125" style="41" customWidth="1"/>
    <col min="13328" max="13328" width="18" style="41" customWidth="1"/>
    <col min="13329" max="13329" width="14.5703125" style="41" customWidth="1"/>
    <col min="13330" max="13331" width="12.5703125" style="41"/>
    <col min="13332" max="13332" width="15.28515625" style="41" bestFit="1" customWidth="1"/>
    <col min="13333" max="13569" width="12.5703125" style="41"/>
    <col min="13570" max="13570" width="17.140625" style="41" customWidth="1"/>
    <col min="13571" max="13571" width="24.7109375" style="41" customWidth="1"/>
    <col min="13572" max="13572" width="24" style="41" customWidth="1"/>
    <col min="13573" max="13573" width="6.28515625" style="41" customWidth="1"/>
    <col min="13574" max="13583" width="4.5703125" style="41" customWidth="1"/>
    <col min="13584" max="13584" width="18" style="41" customWidth="1"/>
    <col min="13585" max="13585" width="14.5703125" style="41" customWidth="1"/>
    <col min="13586" max="13587" width="12.5703125" style="41"/>
    <col min="13588" max="13588" width="15.28515625" style="41" bestFit="1" customWidth="1"/>
    <col min="13589" max="13825" width="12.5703125" style="41"/>
    <col min="13826" max="13826" width="17.140625" style="41" customWidth="1"/>
    <col min="13827" max="13827" width="24.7109375" style="41" customWidth="1"/>
    <col min="13828" max="13828" width="24" style="41" customWidth="1"/>
    <col min="13829" max="13829" width="6.28515625" style="41" customWidth="1"/>
    <col min="13830" max="13839" width="4.5703125" style="41" customWidth="1"/>
    <col min="13840" max="13840" width="18" style="41" customWidth="1"/>
    <col min="13841" max="13841" width="14.5703125" style="41" customWidth="1"/>
    <col min="13842" max="13843" width="12.5703125" style="41"/>
    <col min="13844" max="13844" width="15.28515625" style="41" bestFit="1" customWidth="1"/>
    <col min="13845" max="14081" width="12.5703125" style="41"/>
    <col min="14082" max="14082" width="17.140625" style="41" customWidth="1"/>
    <col min="14083" max="14083" width="24.7109375" style="41" customWidth="1"/>
    <col min="14084" max="14084" width="24" style="41" customWidth="1"/>
    <col min="14085" max="14085" width="6.28515625" style="41" customWidth="1"/>
    <col min="14086" max="14095" width="4.5703125" style="41" customWidth="1"/>
    <col min="14096" max="14096" width="18" style="41" customWidth="1"/>
    <col min="14097" max="14097" width="14.5703125" style="41" customWidth="1"/>
    <col min="14098" max="14099" width="12.5703125" style="41"/>
    <col min="14100" max="14100" width="15.28515625" style="41" bestFit="1" customWidth="1"/>
    <col min="14101" max="14337" width="12.5703125" style="41"/>
    <col min="14338" max="14338" width="17.140625" style="41" customWidth="1"/>
    <col min="14339" max="14339" width="24.7109375" style="41" customWidth="1"/>
    <col min="14340" max="14340" width="24" style="41" customWidth="1"/>
    <col min="14341" max="14341" width="6.28515625" style="41" customWidth="1"/>
    <col min="14342" max="14351" width="4.5703125" style="41" customWidth="1"/>
    <col min="14352" max="14352" width="18" style="41" customWidth="1"/>
    <col min="14353" max="14353" width="14.5703125" style="41" customWidth="1"/>
    <col min="14354" max="14355" width="12.5703125" style="41"/>
    <col min="14356" max="14356" width="15.28515625" style="41" bestFit="1" customWidth="1"/>
    <col min="14357" max="14593" width="12.5703125" style="41"/>
    <col min="14594" max="14594" width="17.140625" style="41" customWidth="1"/>
    <col min="14595" max="14595" width="24.7109375" style="41" customWidth="1"/>
    <col min="14596" max="14596" width="24" style="41" customWidth="1"/>
    <col min="14597" max="14597" width="6.28515625" style="41" customWidth="1"/>
    <col min="14598" max="14607" width="4.5703125" style="41" customWidth="1"/>
    <col min="14608" max="14608" width="18" style="41" customWidth="1"/>
    <col min="14609" max="14609" width="14.5703125" style="41" customWidth="1"/>
    <col min="14610" max="14611" width="12.5703125" style="41"/>
    <col min="14612" max="14612" width="15.28515625" style="41" bestFit="1" customWidth="1"/>
    <col min="14613" max="14849" width="12.5703125" style="41"/>
    <col min="14850" max="14850" width="17.140625" style="41" customWidth="1"/>
    <col min="14851" max="14851" width="24.7109375" style="41" customWidth="1"/>
    <col min="14852" max="14852" width="24" style="41" customWidth="1"/>
    <col min="14853" max="14853" width="6.28515625" style="41" customWidth="1"/>
    <col min="14854" max="14863" width="4.5703125" style="41" customWidth="1"/>
    <col min="14864" max="14864" width="18" style="41" customWidth="1"/>
    <col min="14865" max="14865" width="14.5703125" style="41" customWidth="1"/>
    <col min="14866" max="14867" width="12.5703125" style="41"/>
    <col min="14868" max="14868" width="15.28515625" style="41" bestFit="1" customWidth="1"/>
    <col min="14869" max="15105" width="12.5703125" style="41"/>
    <col min="15106" max="15106" width="17.140625" style="41" customWidth="1"/>
    <col min="15107" max="15107" width="24.7109375" style="41" customWidth="1"/>
    <col min="15108" max="15108" width="24" style="41" customWidth="1"/>
    <col min="15109" max="15109" width="6.28515625" style="41" customWidth="1"/>
    <col min="15110" max="15119" width="4.5703125" style="41" customWidth="1"/>
    <col min="15120" max="15120" width="18" style="41" customWidth="1"/>
    <col min="15121" max="15121" width="14.5703125" style="41" customWidth="1"/>
    <col min="15122" max="15123" width="12.5703125" style="41"/>
    <col min="15124" max="15124" width="15.28515625" style="41" bestFit="1" customWidth="1"/>
    <col min="15125" max="15361" width="12.5703125" style="41"/>
    <col min="15362" max="15362" width="17.140625" style="41" customWidth="1"/>
    <col min="15363" max="15363" width="24.7109375" style="41" customWidth="1"/>
    <col min="15364" max="15364" width="24" style="41" customWidth="1"/>
    <col min="15365" max="15365" width="6.28515625" style="41" customWidth="1"/>
    <col min="15366" max="15375" width="4.5703125" style="41" customWidth="1"/>
    <col min="15376" max="15376" width="18" style="41" customWidth="1"/>
    <col min="15377" max="15377" width="14.5703125" style="41" customWidth="1"/>
    <col min="15378" max="15379" width="12.5703125" style="41"/>
    <col min="15380" max="15380" width="15.28515625" style="41" bestFit="1" customWidth="1"/>
    <col min="15381" max="15617" width="12.5703125" style="41"/>
    <col min="15618" max="15618" width="17.140625" style="41" customWidth="1"/>
    <col min="15619" max="15619" width="24.7109375" style="41" customWidth="1"/>
    <col min="15620" max="15620" width="24" style="41" customWidth="1"/>
    <col min="15621" max="15621" width="6.28515625" style="41" customWidth="1"/>
    <col min="15622" max="15631" width="4.5703125" style="41" customWidth="1"/>
    <col min="15632" max="15632" width="18" style="41" customWidth="1"/>
    <col min="15633" max="15633" width="14.5703125" style="41" customWidth="1"/>
    <col min="15634" max="15635" width="12.5703125" style="41"/>
    <col min="15636" max="15636" width="15.28515625" style="41" bestFit="1" customWidth="1"/>
    <col min="15637" max="15873" width="12.5703125" style="41"/>
    <col min="15874" max="15874" width="17.140625" style="41" customWidth="1"/>
    <col min="15875" max="15875" width="24.7109375" style="41" customWidth="1"/>
    <col min="15876" max="15876" width="24" style="41" customWidth="1"/>
    <col min="15877" max="15877" width="6.28515625" style="41" customWidth="1"/>
    <col min="15878" max="15887" width="4.5703125" style="41" customWidth="1"/>
    <col min="15888" max="15888" width="18" style="41" customWidth="1"/>
    <col min="15889" max="15889" width="14.5703125" style="41" customWidth="1"/>
    <col min="15890" max="15891" width="12.5703125" style="41"/>
    <col min="15892" max="15892" width="15.28515625" style="41" bestFit="1" customWidth="1"/>
    <col min="15893" max="16129" width="12.5703125" style="41"/>
    <col min="16130" max="16130" width="17.140625" style="41" customWidth="1"/>
    <col min="16131" max="16131" width="24.7109375" style="41" customWidth="1"/>
    <col min="16132" max="16132" width="24" style="41" customWidth="1"/>
    <col min="16133" max="16133" width="6.28515625" style="41" customWidth="1"/>
    <col min="16134" max="16143" width="4.5703125" style="41" customWidth="1"/>
    <col min="16144" max="16144" width="18" style="41" customWidth="1"/>
    <col min="16145" max="16145" width="14.5703125" style="41" customWidth="1"/>
    <col min="16146" max="16147" width="12.5703125" style="41"/>
    <col min="16148" max="16148" width="15.28515625" style="41" bestFit="1" customWidth="1"/>
    <col min="16149" max="16384" width="12.5703125" style="41"/>
  </cols>
  <sheetData>
    <row r="1" spans="1:20" s="39" customFormat="1" ht="15.75" customHeight="1" x14ac:dyDescent="0.25">
      <c r="A1" s="141" t="s">
        <v>325</v>
      </c>
      <c r="B1" s="142"/>
      <c r="C1" s="142"/>
      <c r="D1" s="142"/>
      <c r="E1" s="142"/>
      <c r="F1" s="142"/>
      <c r="G1" s="142"/>
      <c r="H1" s="142"/>
      <c r="I1" s="142"/>
      <c r="J1" s="142"/>
      <c r="K1" s="142"/>
      <c r="L1" s="142"/>
      <c r="M1" s="142"/>
      <c r="N1" s="142"/>
      <c r="O1" s="142"/>
      <c r="P1" s="142"/>
      <c r="Q1" s="142"/>
      <c r="R1" s="142"/>
      <c r="S1" s="142"/>
      <c r="T1" s="143"/>
    </row>
    <row r="2" spans="1:20" s="39" customFormat="1" ht="21" customHeight="1" x14ac:dyDescent="0.25">
      <c r="A2" s="144" t="s">
        <v>326</v>
      </c>
      <c r="B2" s="145"/>
      <c r="C2" s="145"/>
      <c r="D2" s="145"/>
      <c r="E2" s="145"/>
      <c r="F2" s="145"/>
      <c r="G2" s="145"/>
      <c r="H2" s="145"/>
      <c r="I2" s="145"/>
      <c r="J2" s="145"/>
      <c r="K2" s="145"/>
      <c r="L2" s="145"/>
      <c r="M2" s="145"/>
      <c r="N2" s="145"/>
      <c r="O2" s="145"/>
      <c r="P2" s="145"/>
      <c r="Q2" s="145"/>
      <c r="R2" s="145"/>
      <c r="S2" s="145"/>
      <c r="T2" s="146"/>
    </row>
    <row r="3" spans="1:20" ht="18.75" x14ac:dyDescent="0.3">
      <c r="A3" s="152" t="s">
        <v>620</v>
      </c>
      <c r="B3" s="152"/>
      <c r="C3" s="152"/>
      <c r="D3" s="152"/>
      <c r="E3" s="152"/>
      <c r="F3" s="152"/>
      <c r="G3" s="152"/>
      <c r="H3" s="152"/>
      <c r="I3" s="152"/>
      <c r="J3" s="152"/>
      <c r="K3" s="152"/>
      <c r="L3" s="152"/>
      <c r="M3" s="152"/>
      <c r="N3" s="152"/>
      <c r="O3" s="152"/>
      <c r="P3" s="152"/>
      <c r="Q3" s="152"/>
      <c r="R3" s="152"/>
      <c r="S3" s="41" t="s">
        <v>613</v>
      </c>
    </row>
    <row r="4" spans="1:20" x14ac:dyDescent="0.25">
      <c r="B4" s="147" t="s">
        <v>327</v>
      </c>
      <c r="C4" s="147" t="s">
        <v>328</v>
      </c>
      <c r="D4" s="147" t="s">
        <v>614</v>
      </c>
      <c r="E4" s="148" t="s">
        <v>329</v>
      </c>
      <c r="F4" s="149" t="s">
        <v>330</v>
      </c>
      <c r="G4" s="149"/>
      <c r="H4" s="149"/>
      <c r="I4" s="149"/>
      <c r="J4" s="149"/>
      <c r="K4" s="149"/>
      <c r="L4" s="149"/>
      <c r="M4" s="149"/>
      <c r="N4" s="149"/>
      <c r="O4" s="149"/>
      <c r="P4" s="149" t="s">
        <v>331</v>
      </c>
      <c r="Q4" s="149"/>
      <c r="R4" s="154" t="s">
        <v>85</v>
      </c>
      <c r="S4" s="44"/>
      <c r="T4" s="45"/>
    </row>
    <row r="5" spans="1:20" x14ac:dyDescent="0.25">
      <c r="B5" s="147"/>
      <c r="C5" s="147"/>
      <c r="D5" s="147"/>
      <c r="E5" s="148"/>
      <c r="F5" s="149" t="s">
        <v>332</v>
      </c>
      <c r="G5" s="149"/>
      <c r="H5" s="149"/>
      <c r="I5" s="149" t="s">
        <v>333</v>
      </c>
      <c r="J5" s="149"/>
      <c r="K5" s="149"/>
      <c r="L5" s="149"/>
      <c r="M5" s="149"/>
      <c r="N5" s="149"/>
      <c r="O5" s="149"/>
      <c r="P5" s="149"/>
      <c r="Q5" s="149"/>
      <c r="R5" s="155"/>
      <c r="S5" s="46"/>
      <c r="T5" s="47"/>
    </row>
    <row r="6" spans="1:20" ht="39.75" customHeight="1" x14ac:dyDescent="0.25">
      <c r="B6" s="147"/>
      <c r="C6" s="147"/>
      <c r="D6" s="147"/>
      <c r="E6" s="148"/>
      <c r="F6" s="48" t="s">
        <v>334</v>
      </c>
      <c r="G6" s="48" t="s">
        <v>335</v>
      </c>
      <c r="H6" s="48" t="s">
        <v>336</v>
      </c>
      <c r="I6" s="48" t="s">
        <v>337</v>
      </c>
      <c r="J6" s="48" t="s">
        <v>338</v>
      </c>
      <c r="K6" s="48" t="s">
        <v>339</v>
      </c>
      <c r="L6" s="48" t="s">
        <v>340</v>
      </c>
      <c r="M6" s="48" t="s">
        <v>341</v>
      </c>
      <c r="N6" s="48" t="s">
        <v>342</v>
      </c>
      <c r="O6" s="48" t="s">
        <v>343</v>
      </c>
      <c r="P6" s="49" t="s">
        <v>344</v>
      </c>
      <c r="Q6" s="49" t="s">
        <v>345</v>
      </c>
      <c r="R6" s="156"/>
      <c r="S6" s="50"/>
      <c r="T6" s="50" t="s">
        <v>347</v>
      </c>
    </row>
    <row r="7" spans="1:20" ht="36.75" customHeight="1" x14ac:dyDescent="0.25">
      <c r="A7" s="40" t="s">
        <v>348</v>
      </c>
      <c r="B7" s="51" t="s">
        <v>349</v>
      </c>
      <c r="C7" s="55" t="s">
        <v>351</v>
      </c>
      <c r="D7" s="56" t="s">
        <v>350</v>
      </c>
      <c r="E7" s="56">
        <f>58-38+(81-73)+(108-104)</f>
        <v>32</v>
      </c>
      <c r="F7" s="56"/>
      <c r="G7" s="56" t="s">
        <v>352</v>
      </c>
      <c r="H7" s="56"/>
      <c r="I7" s="56"/>
      <c r="J7" s="56" t="s">
        <v>352</v>
      </c>
      <c r="K7" s="56"/>
      <c r="L7" s="56"/>
      <c r="M7" s="56"/>
      <c r="N7" s="56"/>
      <c r="O7" s="56"/>
      <c r="P7" s="57">
        <v>6000000000</v>
      </c>
      <c r="Q7" s="58"/>
      <c r="R7" s="59" t="s">
        <v>353</v>
      </c>
      <c r="S7" s="51" t="s">
        <v>354</v>
      </c>
      <c r="T7" s="51"/>
    </row>
    <row r="8" spans="1:20" ht="21.75" customHeight="1" x14ac:dyDescent="0.25">
      <c r="B8" s="51" t="s">
        <v>349</v>
      </c>
      <c r="C8" s="55" t="s">
        <v>351</v>
      </c>
      <c r="D8" s="60" t="s">
        <v>355</v>
      </c>
      <c r="E8" s="56"/>
      <c r="F8" s="61" t="s">
        <v>356</v>
      </c>
      <c r="G8" s="61"/>
      <c r="H8" s="61"/>
      <c r="I8" s="61"/>
      <c r="J8" s="61"/>
      <c r="K8" s="61" t="s">
        <v>356</v>
      </c>
      <c r="L8" s="61"/>
      <c r="M8" s="61"/>
      <c r="N8" s="61"/>
      <c r="O8" s="61"/>
      <c r="P8" s="62">
        <v>400000000</v>
      </c>
      <c r="Q8" s="63"/>
      <c r="R8" s="63" t="s">
        <v>346</v>
      </c>
      <c r="S8" s="52"/>
      <c r="T8" s="52"/>
    </row>
    <row r="9" spans="1:20" ht="21.75" customHeight="1" x14ac:dyDescent="0.25">
      <c r="B9" s="51" t="s">
        <v>349</v>
      </c>
      <c r="C9" s="55" t="s">
        <v>351</v>
      </c>
      <c r="D9" s="60" t="s">
        <v>357</v>
      </c>
      <c r="E9" s="56"/>
      <c r="F9" s="61" t="s">
        <v>356</v>
      </c>
      <c r="G9" s="61"/>
      <c r="H9" s="61"/>
      <c r="I9" s="61"/>
      <c r="J9" s="61"/>
      <c r="K9" s="61" t="s">
        <v>356</v>
      </c>
      <c r="L9" s="61"/>
      <c r="M9" s="61"/>
      <c r="N9" s="61"/>
      <c r="O9" s="61"/>
      <c r="P9" s="62">
        <v>799681232</v>
      </c>
      <c r="Q9" s="63"/>
      <c r="R9" s="63" t="s">
        <v>346</v>
      </c>
      <c r="S9" s="52"/>
      <c r="T9" s="52"/>
    </row>
    <row r="10" spans="1:20" ht="21.75" customHeight="1" x14ac:dyDescent="0.25">
      <c r="B10" s="51" t="s">
        <v>349</v>
      </c>
      <c r="C10" s="55" t="s">
        <v>351</v>
      </c>
      <c r="D10" s="60" t="s">
        <v>358</v>
      </c>
      <c r="E10" s="56"/>
      <c r="F10" s="61" t="s">
        <v>356</v>
      </c>
      <c r="G10" s="61"/>
      <c r="H10" s="61"/>
      <c r="I10" s="61"/>
      <c r="J10" s="61"/>
      <c r="K10" s="61" t="s">
        <v>356</v>
      </c>
      <c r="L10" s="61"/>
      <c r="M10" s="61"/>
      <c r="N10" s="61"/>
      <c r="O10" s="61"/>
      <c r="P10" s="62">
        <f>219302524+81915000</f>
        <v>301217524</v>
      </c>
      <c r="Q10" s="63"/>
      <c r="R10" s="63" t="s">
        <v>346</v>
      </c>
      <c r="S10" s="52"/>
      <c r="T10" s="52"/>
    </row>
    <row r="11" spans="1:20" ht="30" customHeight="1" x14ac:dyDescent="0.25">
      <c r="B11" s="51" t="s">
        <v>349</v>
      </c>
      <c r="C11" s="55" t="s">
        <v>351</v>
      </c>
      <c r="D11" s="60" t="s">
        <v>359</v>
      </c>
      <c r="E11" s="56"/>
      <c r="F11" s="61" t="s">
        <v>356</v>
      </c>
      <c r="G11" s="61"/>
      <c r="H11" s="61"/>
      <c r="I11" s="61"/>
      <c r="J11" s="61"/>
      <c r="K11" s="61" t="s">
        <v>356</v>
      </c>
      <c r="L11" s="61"/>
      <c r="M11" s="61"/>
      <c r="N11" s="61"/>
      <c r="O11" s="61"/>
      <c r="P11" s="64">
        <v>2140000000</v>
      </c>
      <c r="Q11" s="63"/>
      <c r="R11" s="63" t="s">
        <v>346</v>
      </c>
      <c r="S11" s="52"/>
      <c r="T11" s="52"/>
    </row>
    <row r="12" spans="1:20" ht="21.75" customHeight="1" x14ac:dyDescent="0.25">
      <c r="B12" s="51" t="s">
        <v>349</v>
      </c>
      <c r="C12" s="55" t="s">
        <v>351</v>
      </c>
      <c r="D12" s="60" t="s">
        <v>360</v>
      </c>
      <c r="E12" s="56"/>
      <c r="F12" s="61" t="s">
        <v>356</v>
      </c>
      <c r="G12" s="61"/>
      <c r="H12" s="61"/>
      <c r="I12" s="61"/>
      <c r="J12" s="61"/>
      <c r="K12" s="61" t="s">
        <v>356</v>
      </c>
      <c r="L12" s="61"/>
      <c r="M12" s="61"/>
      <c r="N12" s="61"/>
      <c r="O12" s="61"/>
      <c r="P12" s="64">
        <v>390000000</v>
      </c>
      <c r="Q12" s="63"/>
      <c r="R12" s="63" t="s">
        <v>346</v>
      </c>
      <c r="S12" s="52"/>
      <c r="T12" s="52"/>
    </row>
    <row r="13" spans="1:20" ht="36.75" customHeight="1" x14ac:dyDescent="0.25">
      <c r="B13" s="51" t="s">
        <v>349</v>
      </c>
      <c r="C13" s="55" t="s">
        <v>351</v>
      </c>
      <c r="D13" s="60" t="s">
        <v>361</v>
      </c>
      <c r="E13" s="56"/>
      <c r="F13" s="61" t="s">
        <v>356</v>
      </c>
      <c r="G13" s="61"/>
      <c r="H13" s="61"/>
      <c r="I13" s="61"/>
      <c r="J13" s="61"/>
      <c r="K13" s="61" t="s">
        <v>356</v>
      </c>
      <c r="L13" s="61"/>
      <c r="M13" s="61"/>
      <c r="N13" s="61"/>
      <c r="O13" s="61"/>
      <c r="P13" s="64">
        <v>5478064707</v>
      </c>
      <c r="Q13" s="63"/>
      <c r="R13" s="63" t="s">
        <v>346</v>
      </c>
      <c r="S13" s="52"/>
      <c r="T13" s="52"/>
    </row>
    <row r="14" spans="1:20" ht="21.75" customHeight="1" x14ac:dyDescent="0.25">
      <c r="B14" s="51" t="s">
        <v>349</v>
      </c>
      <c r="C14" s="55" t="s">
        <v>351</v>
      </c>
      <c r="D14" s="60" t="s">
        <v>362</v>
      </c>
      <c r="E14" s="56"/>
      <c r="F14" s="61" t="s">
        <v>356</v>
      </c>
      <c r="G14" s="61"/>
      <c r="H14" s="61"/>
      <c r="I14" s="61"/>
      <c r="J14" s="61"/>
      <c r="K14" s="61" t="s">
        <v>356</v>
      </c>
      <c r="L14" s="61"/>
      <c r="M14" s="61"/>
      <c r="N14" s="61"/>
      <c r="O14" s="61"/>
      <c r="P14" s="64">
        <v>1596400000</v>
      </c>
      <c r="Q14" s="63"/>
      <c r="R14" s="63" t="s">
        <v>346</v>
      </c>
      <c r="S14" s="52"/>
      <c r="T14" s="52"/>
    </row>
    <row r="15" spans="1:20" ht="21.75" customHeight="1" x14ac:dyDescent="0.25">
      <c r="B15" s="51" t="s">
        <v>349</v>
      </c>
      <c r="C15" s="55" t="s">
        <v>351</v>
      </c>
      <c r="D15" s="60" t="s">
        <v>363</v>
      </c>
      <c r="E15" s="56"/>
      <c r="F15" s="61" t="s">
        <v>356</v>
      </c>
      <c r="G15" s="61"/>
      <c r="H15" s="61"/>
      <c r="I15" s="61"/>
      <c r="J15" s="61"/>
      <c r="K15" s="61" t="s">
        <v>356</v>
      </c>
      <c r="L15" s="61"/>
      <c r="M15" s="61"/>
      <c r="N15" s="61"/>
      <c r="O15" s="61"/>
      <c r="P15" s="64">
        <f>1169998+1287011+501840+2310011</f>
        <v>5268860</v>
      </c>
      <c r="Q15" s="63"/>
      <c r="R15" s="63" t="s">
        <v>346</v>
      </c>
      <c r="S15" s="52"/>
      <c r="T15" s="52"/>
    </row>
    <row r="16" spans="1:20" ht="27" customHeight="1" x14ac:dyDescent="0.25">
      <c r="B16" s="51" t="s">
        <v>349</v>
      </c>
      <c r="C16" s="55" t="s">
        <v>351</v>
      </c>
      <c r="D16" s="60" t="s">
        <v>364</v>
      </c>
      <c r="E16" s="56"/>
      <c r="F16" s="61" t="s">
        <v>356</v>
      </c>
      <c r="G16" s="61"/>
      <c r="H16" s="61"/>
      <c r="I16" s="61"/>
      <c r="J16" s="61"/>
      <c r="K16" s="61" t="s">
        <v>356</v>
      </c>
      <c r="L16" s="61"/>
      <c r="M16" s="61"/>
      <c r="N16" s="61"/>
      <c r="O16" s="61"/>
      <c r="P16" s="65">
        <v>51285000</v>
      </c>
      <c r="Q16" s="63"/>
      <c r="R16" s="63" t="s">
        <v>346</v>
      </c>
      <c r="S16" s="52"/>
      <c r="T16" s="52"/>
    </row>
    <row r="17" spans="2:20" s="41" customFormat="1" ht="21.75" customHeight="1" x14ac:dyDescent="0.25">
      <c r="B17" s="51" t="s">
        <v>349</v>
      </c>
      <c r="C17" s="55" t="s">
        <v>351</v>
      </c>
      <c r="D17" s="60" t="s">
        <v>365</v>
      </c>
      <c r="E17" s="56"/>
      <c r="F17" s="61" t="s">
        <v>356</v>
      </c>
      <c r="G17" s="61"/>
      <c r="H17" s="61"/>
      <c r="I17" s="61"/>
      <c r="J17" s="61"/>
      <c r="K17" s="61" t="s">
        <v>356</v>
      </c>
      <c r="L17" s="61"/>
      <c r="M17" s="61"/>
      <c r="N17" s="61"/>
      <c r="O17" s="61"/>
      <c r="P17" s="62">
        <v>19978134</v>
      </c>
      <c r="Q17" s="63"/>
      <c r="R17" s="63" t="s">
        <v>346</v>
      </c>
      <c r="S17" s="52"/>
      <c r="T17" s="52"/>
    </row>
    <row r="18" spans="2:20" s="41" customFormat="1" ht="21.75" customHeight="1" x14ac:dyDescent="0.25">
      <c r="B18" s="51" t="s">
        <v>349</v>
      </c>
      <c r="C18" s="55" t="s">
        <v>351</v>
      </c>
      <c r="D18" s="60" t="s">
        <v>365</v>
      </c>
      <c r="E18" s="56"/>
      <c r="F18" s="61" t="s">
        <v>356</v>
      </c>
      <c r="G18" s="61"/>
      <c r="H18" s="61"/>
      <c r="I18" s="61"/>
      <c r="J18" s="61"/>
      <c r="K18" s="61" t="s">
        <v>356</v>
      </c>
      <c r="L18" s="61"/>
      <c r="M18" s="61"/>
      <c r="N18" s="61"/>
      <c r="O18" s="61"/>
      <c r="P18" s="62">
        <v>5310059.4000000004</v>
      </c>
      <c r="Q18" s="63"/>
      <c r="R18" s="63" t="s">
        <v>346</v>
      </c>
      <c r="S18" s="52"/>
      <c r="T18" s="52"/>
    </row>
    <row r="19" spans="2:20" s="41" customFormat="1" ht="21.75" customHeight="1" x14ac:dyDescent="0.25">
      <c r="B19" s="51" t="s">
        <v>349</v>
      </c>
      <c r="C19" s="55" t="s">
        <v>351</v>
      </c>
      <c r="D19" s="60" t="s">
        <v>365</v>
      </c>
      <c r="E19" s="56"/>
      <c r="F19" s="61" t="s">
        <v>356</v>
      </c>
      <c r="G19" s="61"/>
      <c r="H19" s="61"/>
      <c r="I19" s="61"/>
      <c r="J19" s="61"/>
      <c r="K19" s="61" t="s">
        <v>356</v>
      </c>
      <c r="L19" s="61"/>
      <c r="M19" s="61"/>
      <c r="N19" s="61"/>
      <c r="O19" s="61"/>
      <c r="P19" s="62">
        <v>30039794.599999961</v>
      </c>
      <c r="Q19" s="63"/>
      <c r="R19" s="63" t="s">
        <v>346</v>
      </c>
      <c r="S19" s="52"/>
      <c r="T19" s="52"/>
    </row>
    <row r="20" spans="2:20" s="41" customFormat="1" ht="21.75" customHeight="1" x14ac:dyDescent="0.25">
      <c r="B20" s="51" t="s">
        <v>349</v>
      </c>
      <c r="C20" s="55" t="s">
        <v>351</v>
      </c>
      <c r="D20" s="60" t="s">
        <v>365</v>
      </c>
      <c r="E20" s="56"/>
      <c r="F20" s="61" t="s">
        <v>356</v>
      </c>
      <c r="G20" s="61"/>
      <c r="H20" s="61"/>
      <c r="I20" s="61"/>
      <c r="J20" s="61"/>
      <c r="K20" s="61" t="s">
        <v>356</v>
      </c>
      <c r="L20" s="61"/>
      <c r="M20" s="61"/>
      <c r="N20" s="61"/>
      <c r="O20" s="61"/>
      <c r="P20" s="62">
        <v>1617663.6</v>
      </c>
      <c r="Q20" s="63"/>
      <c r="R20" s="63" t="s">
        <v>346</v>
      </c>
      <c r="S20" s="52"/>
      <c r="T20" s="52"/>
    </row>
    <row r="21" spans="2:20" s="41" customFormat="1" ht="21.75" customHeight="1" x14ac:dyDescent="0.25">
      <c r="B21" s="51" t="s">
        <v>349</v>
      </c>
      <c r="C21" s="55" t="s">
        <v>351</v>
      </c>
      <c r="D21" s="60" t="s">
        <v>365</v>
      </c>
      <c r="E21" s="56"/>
      <c r="F21" s="61" t="s">
        <v>356</v>
      </c>
      <c r="G21" s="61"/>
      <c r="H21" s="61"/>
      <c r="I21" s="61"/>
      <c r="J21" s="61"/>
      <c r="K21" s="61" t="s">
        <v>356</v>
      </c>
      <c r="L21" s="61"/>
      <c r="M21" s="61"/>
      <c r="N21" s="61"/>
      <c r="O21" s="61"/>
      <c r="P21" s="62">
        <v>704407.8</v>
      </c>
      <c r="Q21" s="63"/>
      <c r="R21" s="63" t="s">
        <v>346</v>
      </c>
      <c r="S21" s="52"/>
      <c r="T21" s="52"/>
    </row>
    <row r="22" spans="2:20" s="41" customFormat="1" ht="21.75" customHeight="1" x14ac:dyDescent="0.25">
      <c r="B22" s="51" t="s">
        <v>349</v>
      </c>
      <c r="C22" s="55" t="s">
        <v>351</v>
      </c>
      <c r="D22" s="60" t="s">
        <v>365</v>
      </c>
      <c r="E22" s="56"/>
      <c r="F22" s="61" t="s">
        <v>356</v>
      </c>
      <c r="G22" s="61"/>
      <c r="H22" s="61"/>
      <c r="I22" s="61"/>
      <c r="J22" s="61"/>
      <c r="K22" s="61" t="s">
        <v>356</v>
      </c>
      <c r="L22" s="61"/>
      <c r="M22" s="61"/>
      <c r="N22" s="61"/>
      <c r="O22" s="61"/>
      <c r="P22" s="62">
        <v>2929703.4</v>
      </c>
      <c r="Q22" s="63"/>
      <c r="R22" s="63" t="s">
        <v>346</v>
      </c>
      <c r="S22" s="52"/>
      <c r="T22" s="52"/>
    </row>
    <row r="23" spans="2:20" s="41" customFormat="1" ht="21.75" customHeight="1" x14ac:dyDescent="0.25">
      <c r="B23" s="51" t="s">
        <v>349</v>
      </c>
      <c r="C23" s="55" t="s">
        <v>351</v>
      </c>
      <c r="D23" s="60" t="s">
        <v>365</v>
      </c>
      <c r="E23" s="56"/>
      <c r="F23" s="61" t="s">
        <v>356</v>
      </c>
      <c r="G23" s="61"/>
      <c r="H23" s="61"/>
      <c r="I23" s="61"/>
      <c r="J23" s="61"/>
      <c r="K23" s="61" t="s">
        <v>356</v>
      </c>
      <c r="L23" s="61"/>
      <c r="M23" s="61"/>
      <c r="N23" s="61"/>
      <c r="O23" s="61"/>
      <c r="P23" s="62">
        <v>886757.8</v>
      </c>
      <c r="Q23" s="63"/>
      <c r="R23" s="63" t="s">
        <v>346</v>
      </c>
      <c r="S23" s="52"/>
      <c r="T23" s="52"/>
    </row>
    <row r="24" spans="2:20" s="41" customFormat="1" ht="21.75" customHeight="1" x14ac:dyDescent="0.25">
      <c r="B24" s="51" t="s">
        <v>349</v>
      </c>
      <c r="C24" s="55" t="s">
        <v>351</v>
      </c>
      <c r="D24" s="60" t="s">
        <v>365</v>
      </c>
      <c r="E24" s="56"/>
      <c r="F24" s="61" t="s">
        <v>356</v>
      </c>
      <c r="G24" s="61"/>
      <c r="H24" s="61"/>
      <c r="I24" s="61"/>
      <c r="J24" s="61"/>
      <c r="K24" s="61" t="s">
        <v>356</v>
      </c>
      <c r="L24" s="61"/>
      <c r="M24" s="61"/>
      <c r="N24" s="61"/>
      <c r="O24" s="61"/>
      <c r="P24" s="62">
        <v>5136057.5999999996</v>
      </c>
      <c r="Q24" s="63"/>
      <c r="R24" s="63" t="s">
        <v>346</v>
      </c>
      <c r="S24" s="52"/>
      <c r="T24" s="52"/>
    </row>
    <row r="25" spans="2:20" s="41" customFormat="1" ht="21.75" customHeight="1" x14ac:dyDescent="0.25">
      <c r="B25" s="51" t="s">
        <v>349</v>
      </c>
      <c r="C25" s="55" t="s">
        <v>351</v>
      </c>
      <c r="D25" s="60" t="s">
        <v>365</v>
      </c>
      <c r="E25" s="56"/>
      <c r="F25" s="61" t="s">
        <v>356</v>
      </c>
      <c r="G25" s="61"/>
      <c r="H25" s="61"/>
      <c r="I25" s="61"/>
      <c r="J25" s="61"/>
      <c r="K25" s="61" t="s">
        <v>356</v>
      </c>
      <c r="L25" s="61"/>
      <c r="M25" s="61"/>
      <c r="N25" s="61"/>
      <c r="O25" s="61"/>
      <c r="P25" s="62">
        <v>5422217.7999999998</v>
      </c>
      <c r="Q25" s="63"/>
      <c r="R25" s="63" t="s">
        <v>346</v>
      </c>
      <c r="S25" s="52"/>
      <c r="T25" s="52"/>
    </row>
    <row r="26" spans="2:20" s="41" customFormat="1" ht="21.75" customHeight="1" x14ac:dyDescent="0.25">
      <c r="B26" s="51" t="s">
        <v>349</v>
      </c>
      <c r="C26" s="55" t="s">
        <v>351</v>
      </c>
      <c r="D26" s="60" t="s">
        <v>365</v>
      </c>
      <c r="E26" s="56"/>
      <c r="F26" s="61" t="s">
        <v>356</v>
      </c>
      <c r="G26" s="61"/>
      <c r="H26" s="61"/>
      <c r="I26" s="61"/>
      <c r="J26" s="61"/>
      <c r="K26" s="61" t="s">
        <v>356</v>
      </c>
      <c r="L26" s="61"/>
      <c r="M26" s="61"/>
      <c r="N26" s="61"/>
      <c r="O26" s="61"/>
      <c r="P26" s="62">
        <v>6834744.7999999998</v>
      </c>
      <c r="Q26" s="63"/>
      <c r="R26" s="63" t="s">
        <v>346</v>
      </c>
      <c r="S26" s="52"/>
      <c r="T26" s="52"/>
    </row>
    <row r="27" spans="2:20" s="41" customFormat="1" ht="21.75" customHeight="1" x14ac:dyDescent="0.25">
      <c r="B27" s="51" t="s">
        <v>349</v>
      </c>
      <c r="C27" s="55" t="s">
        <v>351</v>
      </c>
      <c r="D27" s="60" t="s">
        <v>365</v>
      </c>
      <c r="E27" s="56"/>
      <c r="F27" s="61" t="s">
        <v>356</v>
      </c>
      <c r="G27" s="61"/>
      <c r="H27" s="61"/>
      <c r="I27" s="61"/>
      <c r="J27" s="61"/>
      <c r="K27" s="61" t="s">
        <v>356</v>
      </c>
      <c r="L27" s="61"/>
      <c r="M27" s="61"/>
      <c r="N27" s="61"/>
      <c r="O27" s="61"/>
      <c r="P27" s="62">
        <v>650056</v>
      </c>
      <c r="Q27" s="63"/>
      <c r="R27" s="63" t="s">
        <v>346</v>
      </c>
      <c r="S27" s="52"/>
      <c r="T27" s="52"/>
    </row>
    <row r="28" spans="2:20" s="41" customFormat="1" ht="21.75" customHeight="1" x14ac:dyDescent="0.25">
      <c r="B28" s="51" t="s">
        <v>349</v>
      </c>
      <c r="C28" s="55" t="s">
        <v>351</v>
      </c>
      <c r="D28" s="60" t="s">
        <v>365</v>
      </c>
      <c r="E28" s="56"/>
      <c r="F28" s="61" t="s">
        <v>356</v>
      </c>
      <c r="G28" s="61"/>
      <c r="H28" s="61"/>
      <c r="I28" s="61"/>
      <c r="J28" s="61"/>
      <c r="K28" s="61" t="s">
        <v>356</v>
      </c>
      <c r="L28" s="61"/>
      <c r="M28" s="61"/>
      <c r="N28" s="61"/>
      <c r="O28" s="61"/>
      <c r="P28" s="62">
        <v>2473274.2000000002</v>
      </c>
      <c r="Q28" s="63"/>
      <c r="R28" s="63" t="s">
        <v>346</v>
      </c>
      <c r="S28" s="52"/>
      <c r="T28" s="52"/>
    </row>
    <row r="29" spans="2:20" s="41" customFormat="1" ht="21.75" customHeight="1" x14ac:dyDescent="0.25">
      <c r="B29" s="51" t="s">
        <v>349</v>
      </c>
      <c r="C29" s="55" t="s">
        <v>351</v>
      </c>
      <c r="D29" s="60" t="s">
        <v>365</v>
      </c>
      <c r="E29" s="56"/>
      <c r="F29" s="61" t="s">
        <v>356</v>
      </c>
      <c r="G29" s="61"/>
      <c r="H29" s="61"/>
      <c r="I29" s="61"/>
      <c r="J29" s="61"/>
      <c r="K29" s="61" t="s">
        <v>356</v>
      </c>
      <c r="L29" s="61"/>
      <c r="M29" s="61"/>
      <c r="N29" s="61"/>
      <c r="O29" s="61"/>
      <c r="P29" s="62">
        <v>3174955.8</v>
      </c>
      <c r="Q29" s="63"/>
      <c r="R29" s="63" t="s">
        <v>346</v>
      </c>
      <c r="S29" s="52"/>
      <c r="T29" s="52"/>
    </row>
    <row r="30" spans="2:20" s="41" customFormat="1" ht="21.75" customHeight="1" x14ac:dyDescent="0.25">
      <c r="B30" s="51" t="s">
        <v>349</v>
      </c>
      <c r="C30" s="55" t="s">
        <v>351</v>
      </c>
      <c r="D30" s="60" t="s">
        <v>365</v>
      </c>
      <c r="E30" s="56"/>
      <c r="F30" s="61" t="s">
        <v>356</v>
      </c>
      <c r="G30" s="61"/>
      <c r="H30" s="61"/>
      <c r="I30" s="61"/>
      <c r="J30" s="61"/>
      <c r="K30" s="61" t="s">
        <v>356</v>
      </c>
      <c r="L30" s="61"/>
      <c r="M30" s="61"/>
      <c r="N30" s="61"/>
      <c r="O30" s="61"/>
      <c r="P30" s="62">
        <v>273709.8</v>
      </c>
      <c r="Q30" s="63"/>
      <c r="R30" s="63" t="s">
        <v>346</v>
      </c>
      <c r="S30" s="52"/>
      <c r="T30" s="52"/>
    </row>
    <row r="31" spans="2:20" s="41" customFormat="1" ht="21.75" customHeight="1" x14ac:dyDescent="0.25">
      <c r="B31" s="51" t="s">
        <v>349</v>
      </c>
      <c r="C31" s="55" t="s">
        <v>351</v>
      </c>
      <c r="D31" s="60" t="s">
        <v>365</v>
      </c>
      <c r="E31" s="56"/>
      <c r="F31" s="61" t="s">
        <v>356</v>
      </c>
      <c r="G31" s="61"/>
      <c r="H31" s="61"/>
      <c r="I31" s="61"/>
      <c r="J31" s="61"/>
      <c r="K31" s="61" t="s">
        <v>356</v>
      </c>
      <c r="L31" s="61"/>
      <c r="M31" s="61"/>
      <c r="N31" s="61"/>
      <c r="O31" s="61"/>
      <c r="P31" s="62">
        <v>282747.40000000002</v>
      </c>
      <c r="Q31" s="63"/>
      <c r="R31" s="63" t="s">
        <v>346</v>
      </c>
      <c r="S31" s="52"/>
      <c r="T31" s="52"/>
    </row>
    <row r="32" spans="2:20" s="41" customFormat="1" ht="21.75" customHeight="1" x14ac:dyDescent="0.25">
      <c r="B32" s="51" t="s">
        <v>349</v>
      </c>
      <c r="C32" s="55" t="s">
        <v>351</v>
      </c>
      <c r="D32" s="60" t="s">
        <v>365</v>
      </c>
      <c r="E32" s="56"/>
      <c r="F32" s="61" t="s">
        <v>356</v>
      </c>
      <c r="G32" s="61"/>
      <c r="H32" s="61"/>
      <c r="I32" s="61"/>
      <c r="J32" s="61"/>
      <c r="K32" s="61" t="s">
        <v>356</v>
      </c>
      <c r="L32" s="61"/>
      <c r="M32" s="61"/>
      <c r="N32" s="61"/>
      <c r="O32" s="61"/>
      <c r="P32" s="62">
        <v>5863183.1999999983</v>
      </c>
      <c r="Q32" s="63"/>
      <c r="R32" s="63" t="s">
        <v>346</v>
      </c>
      <c r="S32" s="52"/>
      <c r="T32" s="52"/>
    </row>
    <row r="33" spans="2:20" s="41" customFormat="1" ht="21.75" customHeight="1" x14ac:dyDescent="0.25">
      <c r="B33" s="51" t="s">
        <v>349</v>
      </c>
      <c r="C33" s="55" t="s">
        <v>351</v>
      </c>
      <c r="D33" s="60" t="s">
        <v>365</v>
      </c>
      <c r="E33" s="56"/>
      <c r="F33" s="61" t="s">
        <v>356</v>
      </c>
      <c r="G33" s="61"/>
      <c r="H33" s="61"/>
      <c r="I33" s="61"/>
      <c r="J33" s="61"/>
      <c r="K33" s="61" t="s">
        <v>356</v>
      </c>
      <c r="L33" s="61"/>
      <c r="M33" s="61"/>
      <c r="N33" s="61"/>
      <c r="O33" s="61"/>
      <c r="P33" s="62">
        <v>2246351</v>
      </c>
      <c r="Q33" s="63"/>
      <c r="R33" s="63" t="s">
        <v>346</v>
      </c>
      <c r="S33" s="52"/>
      <c r="T33" s="52"/>
    </row>
    <row r="34" spans="2:20" s="41" customFormat="1" ht="21.75" customHeight="1" x14ac:dyDescent="0.25">
      <c r="B34" s="51" t="s">
        <v>349</v>
      </c>
      <c r="C34" s="55" t="s">
        <v>351</v>
      </c>
      <c r="D34" s="60" t="s">
        <v>365</v>
      </c>
      <c r="E34" s="56"/>
      <c r="F34" s="61" t="s">
        <v>356</v>
      </c>
      <c r="G34" s="61"/>
      <c r="H34" s="61"/>
      <c r="I34" s="61"/>
      <c r="J34" s="61"/>
      <c r="K34" s="61" t="s">
        <v>356</v>
      </c>
      <c r="L34" s="61"/>
      <c r="M34" s="61"/>
      <c r="N34" s="61"/>
      <c r="O34" s="61"/>
      <c r="P34" s="62">
        <v>5263398</v>
      </c>
      <c r="Q34" s="63"/>
      <c r="R34" s="63" t="s">
        <v>346</v>
      </c>
      <c r="S34" s="52"/>
      <c r="T34" s="52"/>
    </row>
    <row r="35" spans="2:20" s="41" customFormat="1" ht="21.75" customHeight="1" x14ac:dyDescent="0.25">
      <c r="B35" s="51" t="s">
        <v>349</v>
      </c>
      <c r="C35" s="55" t="s">
        <v>351</v>
      </c>
      <c r="D35" s="60" t="s">
        <v>365</v>
      </c>
      <c r="E35" s="56"/>
      <c r="F35" s="61" t="s">
        <v>356</v>
      </c>
      <c r="G35" s="61"/>
      <c r="H35" s="61"/>
      <c r="I35" s="61"/>
      <c r="J35" s="61"/>
      <c r="K35" s="61" t="s">
        <v>356</v>
      </c>
      <c r="L35" s="61"/>
      <c r="M35" s="61"/>
      <c r="N35" s="61"/>
      <c r="O35" s="61"/>
      <c r="P35" s="62">
        <v>3694577.4</v>
      </c>
      <c r="Q35" s="63"/>
      <c r="R35" s="63" t="s">
        <v>346</v>
      </c>
      <c r="S35" s="52"/>
      <c r="T35" s="52"/>
    </row>
    <row r="36" spans="2:20" s="41" customFormat="1" ht="21.75" customHeight="1" x14ac:dyDescent="0.25">
      <c r="B36" s="51" t="s">
        <v>349</v>
      </c>
      <c r="C36" s="55" t="s">
        <v>351</v>
      </c>
      <c r="D36" s="60" t="s">
        <v>365</v>
      </c>
      <c r="E36" s="56"/>
      <c r="F36" s="61" t="s">
        <v>356</v>
      </c>
      <c r="G36" s="61"/>
      <c r="H36" s="61"/>
      <c r="I36" s="61"/>
      <c r="J36" s="61"/>
      <c r="K36" s="61" t="s">
        <v>356</v>
      </c>
      <c r="L36" s="61"/>
      <c r="M36" s="61"/>
      <c r="N36" s="61"/>
      <c r="O36" s="61"/>
      <c r="P36" s="62">
        <v>1087688.8</v>
      </c>
      <c r="Q36" s="63"/>
      <c r="R36" s="63" t="s">
        <v>346</v>
      </c>
      <c r="S36" s="52"/>
      <c r="T36" s="52"/>
    </row>
    <row r="37" spans="2:20" s="41" customFormat="1" ht="21.75" customHeight="1" x14ac:dyDescent="0.25">
      <c r="B37" s="51" t="s">
        <v>349</v>
      </c>
      <c r="C37" s="55" t="s">
        <v>351</v>
      </c>
      <c r="D37" s="60" t="s">
        <v>365</v>
      </c>
      <c r="E37" s="56"/>
      <c r="F37" s="61" t="s">
        <v>356</v>
      </c>
      <c r="G37" s="61"/>
      <c r="H37" s="61"/>
      <c r="I37" s="61"/>
      <c r="J37" s="61"/>
      <c r="K37" s="61" t="s">
        <v>356</v>
      </c>
      <c r="L37" s="61"/>
      <c r="M37" s="61"/>
      <c r="N37" s="61"/>
      <c r="O37" s="61"/>
      <c r="P37" s="62">
        <v>3213553.8</v>
      </c>
      <c r="Q37" s="63"/>
      <c r="R37" s="63" t="s">
        <v>346</v>
      </c>
      <c r="S37" s="52"/>
      <c r="T37" s="52"/>
    </row>
    <row r="38" spans="2:20" s="41" customFormat="1" ht="21.75" customHeight="1" x14ac:dyDescent="0.25">
      <c r="B38" s="51" t="s">
        <v>349</v>
      </c>
      <c r="C38" s="55" t="s">
        <v>351</v>
      </c>
      <c r="D38" s="60" t="s">
        <v>365</v>
      </c>
      <c r="E38" s="56"/>
      <c r="F38" s="61" t="s">
        <v>356</v>
      </c>
      <c r="G38" s="61"/>
      <c r="H38" s="61"/>
      <c r="I38" s="61"/>
      <c r="J38" s="61"/>
      <c r="K38" s="61" t="s">
        <v>356</v>
      </c>
      <c r="L38" s="61"/>
      <c r="M38" s="61"/>
      <c r="N38" s="61"/>
      <c r="O38" s="61"/>
      <c r="P38" s="62">
        <v>336837.6</v>
      </c>
      <c r="Q38" s="63"/>
      <c r="R38" s="63" t="s">
        <v>346</v>
      </c>
      <c r="S38" s="52"/>
      <c r="T38" s="52"/>
    </row>
    <row r="39" spans="2:20" s="41" customFormat="1" ht="21.75" customHeight="1" x14ac:dyDescent="0.25">
      <c r="B39" s="51" t="s">
        <v>349</v>
      </c>
      <c r="C39" s="55" t="s">
        <v>351</v>
      </c>
      <c r="D39" s="60" t="s">
        <v>365</v>
      </c>
      <c r="E39" s="56"/>
      <c r="F39" s="61" t="s">
        <v>356</v>
      </c>
      <c r="G39" s="61"/>
      <c r="H39" s="61"/>
      <c r="I39" s="61"/>
      <c r="J39" s="61"/>
      <c r="K39" s="61" t="s">
        <v>356</v>
      </c>
      <c r="L39" s="61"/>
      <c r="M39" s="61"/>
      <c r="N39" s="61"/>
      <c r="O39" s="61"/>
      <c r="P39" s="62">
        <v>1515498.4</v>
      </c>
      <c r="Q39" s="63"/>
      <c r="R39" s="63" t="s">
        <v>346</v>
      </c>
      <c r="S39" s="52"/>
      <c r="T39" s="52"/>
    </row>
    <row r="40" spans="2:20" s="41" customFormat="1" ht="21.75" customHeight="1" x14ac:dyDescent="0.25">
      <c r="B40" s="51" t="s">
        <v>349</v>
      </c>
      <c r="C40" s="55" t="s">
        <v>351</v>
      </c>
      <c r="D40" s="60" t="s">
        <v>365</v>
      </c>
      <c r="E40" s="56"/>
      <c r="F40" s="61" t="s">
        <v>356</v>
      </c>
      <c r="G40" s="61"/>
      <c r="H40" s="61"/>
      <c r="I40" s="61"/>
      <c r="J40" s="61"/>
      <c r="K40" s="61" t="s">
        <v>356</v>
      </c>
      <c r="L40" s="61"/>
      <c r="M40" s="61"/>
      <c r="N40" s="61"/>
      <c r="O40" s="61"/>
      <c r="P40" s="62">
        <v>5786592.7999999998</v>
      </c>
      <c r="Q40" s="63"/>
      <c r="R40" s="63" t="s">
        <v>346</v>
      </c>
      <c r="S40" s="52"/>
      <c r="T40" s="52"/>
    </row>
    <row r="41" spans="2:20" s="41" customFormat="1" ht="21.75" customHeight="1" x14ac:dyDescent="0.25">
      <c r="B41" s="51" t="s">
        <v>349</v>
      </c>
      <c r="C41" s="55" t="s">
        <v>351</v>
      </c>
      <c r="D41" s="60" t="s">
        <v>365</v>
      </c>
      <c r="E41" s="56"/>
      <c r="F41" s="61" t="s">
        <v>356</v>
      </c>
      <c r="G41" s="61"/>
      <c r="H41" s="61"/>
      <c r="I41" s="61"/>
      <c r="J41" s="61"/>
      <c r="K41" s="61" t="s">
        <v>356</v>
      </c>
      <c r="L41" s="61"/>
      <c r="M41" s="61"/>
      <c r="N41" s="61"/>
      <c r="O41" s="61"/>
      <c r="P41" s="62">
        <v>130411241.59999999</v>
      </c>
      <c r="Q41" s="63"/>
      <c r="R41" s="63" t="s">
        <v>346</v>
      </c>
      <c r="S41" s="52"/>
      <c r="T41" s="52"/>
    </row>
    <row r="42" spans="2:20" s="41" customFormat="1" ht="21.75" customHeight="1" x14ac:dyDescent="0.25">
      <c r="B42" s="51" t="s">
        <v>349</v>
      </c>
      <c r="C42" s="55" t="s">
        <v>351</v>
      </c>
      <c r="D42" s="60" t="s">
        <v>365</v>
      </c>
      <c r="E42" s="56"/>
      <c r="F42" s="61" t="s">
        <v>356</v>
      </c>
      <c r="G42" s="61"/>
      <c r="H42" s="61"/>
      <c r="I42" s="61"/>
      <c r="J42" s="61"/>
      <c r="K42" s="61" t="s">
        <v>356</v>
      </c>
      <c r="L42" s="61"/>
      <c r="M42" s="61"/>
      <c r="N42" s="61"/>
      <c r="O42" s="61"/>
      <c r="P42" s="62">
        <v>3934192.8</v>
      </c>
      <c r="Q42" s="63"/>
      <c r="R42" s="63" t="s">
        <v>346</v>
      </c>
      <c r="S42" s="52"/>
      <c r="T42" s="52"/>
    </row>
    <row r="43" spans="2:20" s="41" customFormat="1" ht="21.75" customHeight="1" x14ac:dyDescent="0.25">
      <c r="B43" s="51" t="s">
        <v>349</v>
      </c>
      <c r="C43" s="55"/>
      <c r="D43" s="150" t="s">
        <v>366</v>
      </c>
      <c r="E43" s="150"/>
      <c r="F43" s="150"/>
      <c r="G43" s="150"/>
      <c r="H43" s="150"/>
      <c r="I43" s="150"/>
      <c r="J43" s="150"/>
      <c r="K43" s="150"/>
      <c r="L43" s="150"/>
      <c r="M43" s="150"/>
      <c r="N43" s="150"/>
      <c r="O43" s="150"/>
      <c r="P43" s="66">
        <f>+SUM(P8:P42)</f>
        <v>11410984722.399994</v>
      </c>
      <c r="Q43" s="63"/>
      <c r="R43" s="63" t="s">
        <v>346</v>
      </c>
      <c r="S43" s="52"/>
      <c r="T43" s="52"/>
    </row>
    <row r="44" spans="2:20" s="41" customFormat="1" ht="21.75" customHeight="1" x14ac:dyDescent="0.25">
      <c r="B44" s="51" t="s">
        <v>349</v>
      </c>
      <c r="C44" s="67" t="s">
        <v>368</v>
      </c>
      <c r="D44" s="60" t="s">
        <v>367</v>
      </c>
      <c r="E44" s="56"/>
      <c r="F44" s="68" t="s">
        <v>356</v>
      </c>
      <c r="G44" s="61"/>
      <c r="H44" s="61"/>
      <c r="I44" s="61"/>
      <c r="J44" s="68" t="s">
        <v>356</v>
      </c>
      <c r="K44" s="68" t="s">
        <v>356</v>
      </c>
      <c r="L44" s="61"/>
      <c r="M44" s="61"/>
      <c r="N44" s="61"/>
      <c r="O44" s="61"/>
      <c r="P44" s="64">
        <v>342246000</v>
      </c>
      <c r="Q44" s="63"/>
      <c r="R44" s="63" t="s">
        <v>346</v>
      </c>
      <c r="S44" s="52"/>
      <c r="T44" s="52"/>
    </row>
    <row r="45" spans="2:20" s="41" customFormat="1" ht="21.75" customHeight="1" x14ac:dyDescent="0.25">
      <c r="B45" s="51" t="s">
        <v>349</v>
      </c>
      <c r="C45" s="55"/>
      <c r="D45" s="150" t="s">
        <v>369</v>
      </c>
      <c r="E45" s="150"/>
      <c r="F45" s="150"/>
      <c r="G45" s="150"/>
      <c r="H45" s="150"/>
      <c r="I45" s="150"/>
      <c r="J45" s="150"/>
      <c r="K45" s="150"/>
      <c r="L45" s="150"/>
      <c r="M45" s="150"/>
      <c r="N45" s="150"/>
      <c r="O45" s="150"/>
      <c r="P45" s="69">
        <f>+P44</f>
        <v>342246000</v>
      </c>
      <c r="Q45" s="63"/>
      <c r="R45" s="63" t="s">
        <v>346</v>
      </c>
      <c r="S45" s="52"/>
      <c r="T45" s="52"/>
    </row>
    <row r="46" spans="2:20" s="41" customFormat="1" ht="21.75" customHeight="1" x14ac:dyDescent="0.25">
      <c r="B46" s="51" t="s">
        <v>349</v>
      </c>
      <c r="C46" s="70" t="s">
        <v>96</v>
      </c>
      <c r="D46" s="151" t="s">
        <v>370</v>
      </c>
      <c r="E46" s="56"/>
      <c r="F46" s="61"/>
      <c r="G46" s="61"/>
      <c r="H46" s="61"/>
      <c r="I46" s="61"/>
      <c r="J46" s="61"/>
      <c r="K46" s="61" t="s">
        <v>356</v>
      </c>
      <c r="L46" s="61"/>
      <c r="M46" s="61"/>
      <c r="N46" s="61"/>
      <c r="O46" s="61"/>
      <c r="P46" s="62">
        <v>16611000</v>
      </c>
      <c r="Q46" s="63"/>
      <c r="R46" s="63" t="s">
        <v>346</v>
      </c>
      <c r="S46" s="52"/>
      <c r="T46" s="52"/>
    </row>
    <row r="47" spans="2:20" s="41" customFormat="1" ht="21.75" customHeight="1" x14ac:dyDescent="0.25">
      <c r="B47" s="51" t="s">
        <v>349</v>
      </c>
      <c r="C47" s="70" t="s">
        <v>96</v>
      </c>
      <c r="D47" s="151"/>
      <c r="E47" s="56"/>
      <c r="F47" s="61"/>
      <c r="G47" s="61"/>
      <c r="H47" s="61"/>
      <c r="I47" s="61"/>
      <c r="J47" s="61"/>
      <c r="K47" s="61" t="s">
        <v>356</v>
      </c>
      <c r="L47" s="61"/>
      <c r="M47" s="61"/>
      <c r="N47" s="61"/>
      <c r="O47" s="61"/>
      <c r="P47" s="62">
        <v>16464000</v>
      </c>
      <c r="Q47" s="63"/>
      <c r="R47" s="63" t="s">
        <v>346</v>
      </c>
      <c r="S47" s="52"/>
      <c r="T47" s="52"/>
    </row>
    <row r="48" spans="2:20" s="41" customFormat="1" ht="21.75" customHeight="1" x14ac:dyDescent="0.25">
      <c r="B48" s="51" t="s">
        <v>349</v>
      </c>
      <c r="C48" s="70" t="s">
        <v>96</v>
      </c>
      <c r="D48" s="151" t="s">
        <v>371</v>
      </c>
      <c r="E48" s="56"/>
      <c r="F48" s="61"/>
      <c r="G48" s="61"/>
      <c r="H48" s="61"/>
      <c r="I48" s="61"/>
      <c r="J48" s="61"/>
      <c r="K48" s="61" t="s">
        <v>356</v>
      </c>
      <c r="L48" s="61"/>
      <c r="M48" s="61"/>
      <c r="N48" s="61"/>
      <c r="O48" s="61"/>
      <c r="P48" s="62">
        <v>2744000</v>
      </c>
      <c r="Q48" s="63"/>
      <c r="R48" s="63" t="s">
        <v>346</v>
      </c>
      <c r="S48" s="52"/>
      <c r="T48" s="52"/>
    </row>
    <row r="49" spans="2:20" s="41" customFormat="1" ht="21.75" customHeight="1" x14ac:dyDescent="0.25">
      <c r="B49" s="51" t="s">
        <v>349</v>
      </c>
      <c r="C49" s="70" t="s">
        <v>96</v>
      </c>
      <c r="D49" s="151"/>
      <c r="E49" s="56"/>
      <c r="F49" s="61"/>
      <c r="G49" s="61"/>
      <c r="H49" s="61"/>
      <c r="I49" s="61"/>
      <c r="J49" s="61"/>
      <c r="K49" s="61" t="s">
        <v>356</v>
      </c>
      <c r="L49" s="61"/>
      <c r="M49" s="61"/>
      <c r="N49" s="61"/>
      <c r="O49" s="61"/>
      <c r="P49" s="62">
        <v>4042500</v>
      </c>
      <c r="Q49" s="63"/>
      <c r="R49" s="63" t="s">
        <v>346</v>
      </c>
      <c r="S49" s="52"/>
      <c r="T49" s="52"/>
    </row>
    <row r="50" spans="2:20" s="41" customFormat="1" ht="21.75" customHeight="1" x14ac:dyDescent="0.25">
      <c r="B50" s="51" t="s">
        <v>349</v>
      </c>
      <c r="C50" s="70" t="s">
        <v>96</v>
      </c>
      <c r="D50" s="151"/>
      <c r="E50" s="56"/>
      <c r="F50" s="61"/>
      <c r="G50" s="61"/>
      <c r="H50" s="61"/>
      <c r="I50" s="61"/>
      <c r="J50" s="61"/>
      <c r="K50" s="61" t="s">
        <v>356</v>
      </c>
      <c r="L50" s="61"/>
      <c r="M50" s="61"/>
      <c r="N50" s="61"/>
      <c r="O50" s="61"/>
      <c r="P50" s="62">
        <v>2058000</v>
      </c>
      <c r="Q50" s="63"/>
      <c r="R50" s="63" t="s">
        <v>346</v>
      </c>
      <c r="S50" s="52"/>
      <c r="T50" s="52"/>
    </row>
    <row r="51" spans="2:20" s="41" customFormat="1" ht="21.75" customHeight="1" x14ac:dyDescent="0.25">
      <c r="B51" s="51" t="s">
        <v>349</v>
      </c>
      <c r="C51" s="55"/>
      <c r="D51" s="150" t="s">
        <v>615</v>
      </c>
      <c r="E51" s="150"/>
      <c r="F51" s="150"/>
      <c r="G51" s="150"/>
      <c r="H51" s="150"/>
      <c r="I51" s="150"/>
      <c r="J51" s="150"/>
      <c r="K51" s="150"/>
      <c r="L51" s="150"/>
      <c r="M51" s="150"/>
      <c r="N51" s="150"/>
      <c r="O51" s="150"/>
      <c r="P51" s="66">
        <f>+SUM(P46:P50)</f>
        <v>41919500</v>
      </c>
      <c r="Q51" s="63"/>
      <c r="R51" s="63" t="s">
        <v>346</v>
      </c>
      <c r="S51" s="52"/>
      <c r="T51" s="52"/>
    </row>
    <row r="52" spans="2:20" s="41" customFormat="1" ht="21.75" customHeight="1" x14ac:dyDescent="0.25">
      <c r="B52" s="51" t="s">
        <v>349</v>
      </c>
      <c r="C52" s="71" t="s">
        <v>54</v>
      </c>
      <c r="D52" s="72" t="s">
        <v>372</v>
      </c>
      <c r="E52" s="56"/>
      <c r="F52" s="61"/>
      <c r="G52" s="61"/>
      <c r="H52" s="61"/>
      <c r="I52" s="61"/>
      <c r="J52" s="61"/>
      <c r="K52" s="61" t="s">
        <v>356</v>
      </c>
      <c r="L52" s="61"/>
      <c r="M52" s="61"/>
      <c r="N52" s="61"/>
      <c r="O52" s="61"/>
      <c r="P52" s="62">
        <v>653991</v>
      </c>
      <c r="Q52" s="63"/>
      <c r="R52" s="63" t="s">
        <v>346</v>
      </c>
      <c r="S52" s="52"/>
      <c r="T52" s="52"/>
    </row>
    <row r="53" spans="2:20" s="41" customFormat="1" ht="21.75" customHeight="1" x14ac:dyDescent="0.25">
      <c r="B53" s="51" t="s">
        <v>349</v>
      </c>
      <c r="C53" s="71" t="s">
        <v>54</v>
      </c>
      <c r="D53" s="73">
        <v>21150</v>
      </c>
      <c r="E53" s="56"/>
      <c r="F53" s="61"/>
      <c r="G53" s="61"/>
      <c r="H53" s="61"/>
      <c r="I53" s="61"/>
      <c r="J53" s="61"/>
      <c r="K53" s="61" t="s">
        <v>356</v>
      </c>
      <c r="L53" s="61"/>
      <c r="M53" s="61"/>
      <c r="N53" s="61"/>
      <c r="O53" s="61"/>
      <c r="P53" s="62">
        <v>1162439.2</v>
      </c>
      <c r="Q53" s="63"/>
      <c r="R53" s="63" t="s">
        <v>346</v>
      </c>
      <c r="S53" s="52"/>
      <c r="T53" s="52"/>
    </row>
    <row r="54" spans="2:20" s="41" customFormat="1" ht="21.75" customHeight="1" x14ac:dyDescent="0.25">
      <c r="B54" s="51" t="s">
        <v>349</v>
      </c>
      <c r="C54" s="71" t="s">
        <v>54</v>
      </c>
      <c r="D54" s="73">
        <v>21500</v>
      </c>
      <c r="E54" s="56"/>
      <c r="F54" s="61"/>
      <c r="G54" s="61"/>
      <c r="H54" s="61"/>
      <c r="I54" s="61"/>
      <c r="J54" s="61"/>
      <c r="K54" s="61" t="s">
        <v>356</v>
      </c>
      <c r="L54" s="61"/>
      <c r="M54" s="61"/>
      <c r="N54" s="61"/>
      <c r="O54" s="61"/>
      <c r="P54" s="62">
        <v>2565901.4</v>
      </c>
      <c r="Q54" s="63"/>
      <c r="R54" s="63" t="s">
        <v>346</v>
      </c>
      <c r="S54" s="52"/>
      <c r="T54" s="52"/>
    </row>
    <row r="55" spans="2:20" s="41" customFormat="1" ht="21.75" customHeight="1" x14ac:dyDescent="0.25">
      <c r="B55" s="51" t="s">
        <v>349</v>
      </c>
      <c r="C55" s="71" t="s">
        <v>54</v>
      </c>
      <c r="D55" s="73">
        <v>26200</v>
      </c>
      <c r="E55" s="56"/>
      <c r="F55" s="61"/>
      <c r="G55" s="61"/>
      <c r="H55" s="61"/>
      <c r="I55" s="61"/>
      <c r="J55" s="61"/>
      <c r="K55" s="61" t="s">
        <v>356</v>
      </c>
      <c r="L55" s="61"/>
      <c r="M55" s="61"/>
      <c r="N55" s="61"/>
      <c r="O55" s="61"/>
      <c r="P55" s="62">
        <v>714339.2</v>
      </c>
      <c r="Q55" s="63"/>
      <c r="R55" s="63" t="s">
        <v>346</v>
      </c>
      <c r="S55" s="52"/>
      <c r="T55" s="52"/>
    </row>
    <row r="56" spans="2:20" s="41" customFormat="1" ht="21.75" customHeight="1" x14ac:dyDescent="0.25">
      <c r="B56" s="51" t="s">
        <v>349</v>
      </c>
      <c r="C56" s="71" t="s">
        <v>54</v>
      </c>
      <c r="D56" s="73">
        <v>29800</v>
      </c>
      <c r="E56" s="56"/>
      <c r="F56" s="61"/>
      <c r="G56" s="61"/>
      <c r="H56" s="61"/>
      <c r="I56" s="61"/>
      <c r="J56" s="61"/>
      <c r="K56" s="61" t="s">
        <v>356</v>
      </c>
      <c r="L56" s="61"/>
      <c r="M56" s="61"/>
      <c r="N56" s="61"/>
      <c r="O56" s="61"/>
      <c r="P56" s="62">
        <v>171180</v>
      </c>
      <c r="Q56" s="63"/>
      <c r="R56" s="63" t="s">
        <v>346</v>
      </c>
      <c r="S56" s="52"/>
      <c r="T56" s="52"/>
    </row>
    <row r="57" spans="2:20" s="41" customFormat="1" ht="21.75" customHeight="1" x14ac:dyDescent="0.25">
      <c r="B57" s="51" t="s">
        <v>349</v>
      </c>
      <c r="C57" s="71" t="s">
        <v>54</v>
      </c>
      <c r="D57" s="73">
        <v>33350</v>
      </c>
      <c r="E57" s="56"/>
      <c r="F57" s="61"/>
      <c r="G57" s="61"/>
      <c r="H57" s="61"/>
      <c r="I57" s="61"/>
      <c r="J57" s="61"/>
      <c r="K57" s="61" t="s">
        <v>356</v>
      </c>
      <c r="L57" s="61"/>
      <c r="M57" s="61"/>
      <c r="N57" s="61"/>
      <c r="O57" s="61"/>
      <c r="P57" s="62">
        <v>1018420</v>
      </c>
      <c r="Q57" s="63"/>
      <c r="R57" s="63" t="s">
        <v>346</v>
      </c>
      <c r="S57" s="52"/>
      <c r="T57" s="52"/>
    </row>
    <row r="58" spans="2:20" s="41" customFormat="1" ht="21.75" customHeight="1" x14ac:dyDescent="0.25">
      <c r="B58" s="51" t="s">
        <v>349</v>
      </c>
      <c r="C58" s="71" t="s">
        <v>54</v>
      </c>
      <c r="D58" s="73">
        <v>35700</v>
      </c>
      <c r="E58" s="56"/>
      <c r="F58" s="61"/>
      <c r="G58" s="61"/>
      <c r="H58" s="61"/>
      <c r="I58" s="61"/>
      <c r="J58" s="61"/>
      <c r="K58" s="61" t="s">
        <v>356</v>
      </c>
      <c r="L58" s="61"/>
      <c r="M58" s="61"/>
      <c r="N58" s="61"/>
      <c r="O58" s="61"/>
      <c r="P58" s="62">
        <v>462721.8</v>
      </c>
      <c r="Q58" s="63"/>
      <c r="R58" s="63" t="s">
        <v>346</v>
      </c>
      <c r="S58" s="52"/>
      <c r="T58" s="52"/>
    </row>
    <row r="59" spans="2:20" s="41" customFormat="1" ht="21.75" customHeight="1" x14ac:dyDescent="0.25">
      <c r="B59" s="51" t="s">
        <v>349</v>
      </c>
      <c r="C59" s="71" t="s">
        <v>54</v>
      </c>
      <c r="D59" s="73">
        <v>37500</v>
      </c>
      <c r="E59" s="56"/>
      <c r="F59" s="61"/>
      <c r="G59" s="61"/>
      <c r="H59" s="61"/>
      <c r="I59" s="61"/>
      <c r="J59" s="61"/>
      <c r="K59" s="61" t="s">
        <v>356</v>
      </c>
      <c r="L59" s="61"/>
      <c r="M59" s="61"/>
      <c r="N59" s="61"/>
      <c r="O59" s="61"/>
      <c r="P59" s="62">
        <v>9007972.8000000007</v>
      </c>
      <c r="Q59" s="63"/>
      <c r="R59" s="63" t="s">
        <v>346</v>
      </c>
      <c r="S59" s="52"/>
      <c r="T59" s="52"/>
    </row>
    <row r="60" spans="2:20" s="41" customFormat="1" ht="21.75" customHeight="1" x14ac:dyDescent="0.25">
      <c r="B60" s="51" t="s">
        <v>349</v>
      </c>
      <c r="C60" s="71" t="s">
        <v>54</v>
      </c>
      <c r="D60" s="73">
        <v>62500</v>
      </c>
      <c r="E60" s="56"/>
      <c r="F60" s="61"/>
      <c r="G60" s="61"/>
      <c r="H60" s="61"/>
      <c r="I60" s="61"/>
      <c r="J60" s="61"/>
      <c r="K60" s="61" t="s">
        <v>356</v>
      </c>
      <c r="L60" s="61"/>
      <c r="M60" s="61"/>
      <c r="N60" s="61"/>
      <c r="O60" s="61"/>
      <c r="P60" s="62">
        <v>8706352.5999999996</v>
      </c>
      <c r="Q60" s="63"/>
      <c r="R60" s="63" t="s">
        <v>346</v>
      </c>
      <c r="S60" s="52"/>
      <c r="T60" s="52"/>
    </row>
    <row r="61" spans="2:20" s="41" customFormat="1" ht="21.75" customHeight="1" x14ac:dyDescent="0.25">
      <c r="B61" s="51" t="s">
        <v>349</v>
      </c>
      <c r="C61" s="71" t="s">
        <v>54</v>
      </c>
      <c r="D61" s="73">
        <v>62600</v>
      </c>
      <c r="E61" s="56"/>
      <c r="F61" s="61"/>
      <c r="G61" s="61"/>
      <c r="H61" s="61"/>
      <c r="I61" s="61"/>
      <c r="J61" s="61"/>
      <c r="K61" s="61" t="s">
        <v>356</v>
      </c>
      <c r="L61" s="61"/>
      <c r="M61" s="61"/>
      <c r="N61" s="61"/>
      <c r="O61" s="61"/>
      <c r="P61" s="62">
        <v>1764781.2</v>
      </c>
      <c r="Q61" s="63"/>
      <c r="R61" s="63" t="s">
        <v>346</v>
      </c>
      <c r="S61" s="52"/>
      <c r="T61" s="52"/>
    </row>
    <row r="62" spans="2:20" s="41" customFormat="1" ht="21.75" customHeight="1" x14ac:dyDescent="0.25">
      <c r="B62" s="51" t="s">
        <v>349</v>
      </c>
      <c r="C62" s="71" t="s">
        <v>54</v>
      </c>
      <c r="D62" s="73">
        <v>67750</v>
      </c>
      <c r="E62" s="56"/>
      <c r="F62" s="61"/>
      <c r="G62" s="61"/>
      <c r="H62" s="61"/>
      <c r="I62" s="61"/>
      <c r="J62" s="61"/>
      <c r="K62" s="61" t="s">
        <v>356</v>
      </c>
      <c r="L62" s="61"/>
      <c r="M62" s="61"/>
      <c r="N62" s="61"/>
      <c r="O62" s="61"/>
      <c r="P62" s="62">
        <v>215384.4</v>
      </c>
      <c r="Q62" s="63"/>
      <c r="R62" s="63" t="s">
        <v>346</v>
      </c>
      <c r="S62" s="52"/>
      <c r="T62" s="52"/>
    </row>
    <row r="63" spans="2:20" s="41" customFormat="1" ht="21.75" customHeight="1" x14ac:dyDescent="0.25">
      <c r="B63" s="51" t="s">
        <v>349</v>
      </c>
      <c r="C63" s="71" t="s">
        <v>54</v>
      </c>
      <c r="D63" s="73">
        <v>68000</v>
      </c>
      <c r="E63" s="56"/>
      <c r="F63" s="61"/>
      <c r="G63" s="61"/>
      <c r="H63" s="61"/>
      <c r="I63" s="61"/>
      <c r="J63" s="61"/>
      <c r="K63" s="61" t="s">
        <v>356</v>
      </c>
      <c r="L63" s="61"/>
      <c r="M63" s="61"/>
      <c r="N63" s="61"/>
      <c r="O63" s="61"/>
      <c r="P63" s="62">
        <v>95034.2</v>
      </c>
      <c r="Q63" s="63"/>
      <c r="R63" s="63" t="s">
        <v>346</v>
      </c>
      <c r="S63" s="52"/>
      <c r="T63" s="52"/>
    </row>
    <row r="64" spans="2:20" s="41" customFormat="1" ht="21.75" customHeight="1" x14ac:dyDescent="0.25">
      <c r="B64" s="51" t="s">
        <v>349</v>
      </c>
      <c r="C64" s="71" t="s">
        <v>54</v>
      </c>
      <c r="D64" s="73">
        <v>68400</v>
      </c>
      <c r="E64" s="56"/>
      <c r="F64" s="61"/>
      <c r="G64" s="61"/>
      <c r="H64" s="61"/>
      <c r="I64" s="61"/>
      <c r="J64" s="61"/>
      <c r="K64" s="61" t="s">
        <v>356</v>
      </c>
      <c r="L64" s="61"/>
      <c r="M64" s="61"/>
      <c r="N64" s="61"/>
      <c r="O64" s="61"/>
      <c r="P64" s="62">
        <v>237450</v>
      </c>
      <c r="Q64" s="63"/>
      <c r="R64" s="63" t="s">
        <v>346</v>
      </c>
      <c r="S64" s="52"/>
      <c r="T64" s="52"/>
    </row>
    <row r="65" spans="2:20" s="41" customFormat="1" ht="21.75" customHeight="1" x14ac:dyDescent="0.25">
      <c r="B65" s="51" t="s">
        <v>349</v>
      </c>
      <c r="C65" s="71" t="s">
        <v>54</v>
      </c>
      <c r="D65" s="73">
        <v>68800</v>
      </c>
      <c r="E65" s="56"/>
      <c r="F65" s="61"/>
      <c r="G65" s="61"/>
      <c r="H65" s="61"/>
      <c r="I65" s="61"/>
      <c r="J65" s="61"/>
      <c r="K65" s="61" t="s">
        <v>356</v>
      </c>
      <c r="L65" s="61"/>
      <c r="M65" s="61"/>
      <c r="N65" s="61"/>
      <c r="O65" s="61"/>
      <c r="P65" s="62">
        <v>135915</v>
      </c>
      <c r="Q65" s="63"/>
      <c r="R65" s="63" t="s">
        <v>346</v>
      </c>
      <c r="S65" s="52"/>
      <c r="T65" s="52"/>
    </row>
    <row r="66" spans="2:20" s="41" customFormat="1" ht="21.75" customHeight="1" x14ac:dyDescent="0.25">
      <c r="B66" s="51" t="s">
        <v>349</v>
      </c>
      <c r="C66" s="71" t="s">
        <v>54</v>
      </c>
      <c r="D66" s="73">
        <v>69500</v>
      </c>
      <c r="E66" s="56"/>
      <c r="F66" s="61"/>
      <c r="G66" s="61"/>
      <c r="H66" s="61"/>
      <c r="I66" s="61"/>
      <c r="J66" s="61"/>
      <c r="K66" s="61" t="s">
        <v>356</v>
      </c>
      <c r="L66" s="61"/>
      <c r="M66" s="61"/>
      <c r="N66" s="61"/>
      <c r="O66" s="61"/>
      <c r="P66" s="62">
        <v>611139.6</v>
      </c>
      <c r="Q66" s="63"/>
      <c r="R66" s="63" t="s">
        <v>346</v>
      </c>
      <c r="S66" s="52"/>
      <c r="T66" s="52"/>
    </row>
    <row r="67" spans="2:20" s="41" customFormat="1" ht="21.75" customHeight="1" x14ac:dyDescent="0.25">
      <c r="B67" s="51" t="s">
        <v>349</v>
      </c>
      <c r="C67" s="71" t="s">
        <v>54</v>
      </c>
      <c r="D67" s="73">
        <v>70000</v>
      </c>
      <c r="E67" s="56"/>
      <c r="F67" s="61"/>
      <c r="G67" s="61"/>
      <c r="H67" s="61"/>
      <c r="I67" s="61"/>
      <c r="J67" s="61"/>
      <c r="K67" s="61" t="s">
        <v>356</v>
      </c>
      <c r="L67" s="61"/>
      <c r="M67" s="61"/>
      <c r="N67" s="61"/>
      <c r="O67" s="61"/>
      <c r="P67" s="62">
        <v>194365.6</v>
      </c>
      <c r="Q67" s="63"/>
      <c r="R67" s="63" t="s">
        <v>346</v>
      </c>
      <c r="S67" s="52"/>
      <c r="T67" s="52"/>
    </row>
    <row r="68" spans="2:20" s="41" customFormat="1" ht="21.75" customHeight="1" x14ac:dyDescent="0.25">
      <c r="B68" s="51" t="s">
        <v>349</v>
      </c>
      <c r="C68" s="71" t="s">
        <v>54</v>
      </c>
      <c r="D68" s="73">
        <v>70100</v>
      </c>
      <c r="E68" s="56"/>
      <c r="F68" s="61"/>
      <c r="G68" s="61"/>
      <c r="H68" s="61"/>
      <c r="I68" s="61"/>
      <c r="J68" s="61"/>
      <c r="K68" s="61" t="s">
        <v>356</v>
      </c>
      <c r="L68" s="61"/>
      <c r="M68" s="61"/>
      <c r="N68" s="61"/>
      <c r="O68" s="61"/>
      <c r="P68" s="62">
        <v>37089</v>
      </c>
      <c r="Q68" s="63"/>
      <c r="R68" s="63" t="s">
        <v>346</v>
      </c>
      <c r="S68" s="52"/>
      <c r="T68" s="52"/>
    </row>
    <row r="69" spans="2:20" s="41" customFormat="1" ht="21.75" customHeight="1" x14ac:dyDescent="0.25">
      <c r="B69" s="51" t="s">
        <v>349</v>
      </c>
      <c r="C69" s="71" t="s">
        <v>54</v>
      </c>
      <c r="D69" s="73">
        <v>70150</v>
      </c>
      <c r="E69" s="56"/>
      <c r="F69" s="61"/>
      <c r="G69" s="61"/>
      <c r="H69" s="61"/>
      <c r="I69" s="61"/>
      <c r="J69" s="61"/>
      <c r="K69" s="61" t="s">
        <v>356</v>
      </c>
      <c r="L69" s="61"/>
      <c r="M69" s="61"/>
      <c r="N69" s="61"/>
      <c r="O69" s="61"/>
      <c r="P69" s="62">
        <v>328637.40000000002</v>
      </c>
      <c r="Q69" s="63"/>
      <c r="R69" s="63" t="s">
        <v>346</v>
      </c>
      <c r="S69" s="52"/>
      <c r="T69" s="52"/>
    </row>
    <row r="70" spans="2:20" s="41" customFormat="1" ht="21.75" customHeight="1" x14ac:dyDescent="0.25">
      <c r="B70" s="51" t="s">
        <v>349</v>
      </c>
      <c r="C70" s="71" t="s">
        <v>54</v>
      </c>
      <c r="D70" s="73">
        <v>71750</v>
      </c>
      <c r="E70" s="56"/>
      <c r="F70" s="61"/>
      <c r="G70" s="61"/>
      <c r="H70" s="61"/>
      <c r="I70" s="61"/>
      <c r="J70" s="61"/>
      <c r="K70" s="61" t="s">
        <v>356</v>
      </c>
      <c r="L70" s="61"/>
      <c r="M70" s="61"/>
      <c r="N70" s="61"/>
      <c r="O70" s="61"/>
      <c r="P70" s="62">
        <v>37089</v>
      </c>
      <c r="Q70" s="63"/>
      <c r="R70" s="63" t="s">
        <v>346</v>
      </c>
      <c r="S70" s="52"/>
      <c r="T70" s="52"/>
    </row>
    <row r="71" spans="2:20" s="41" customFormat="1" ht="21.75" customHeight="1" x14ac:dyDescent="0.25">
      <c r="B71" s="51" t="s">
        <v>349</v>
      </c>
      <c r="C71" s="71" t="s">
        <v>54</v>
      </c>
      <c r="D71" s="73">
        <v>71900</v>
      </c>
      <c r="E71" s="56"/>
      <c r="F71" s="61"/>
      <c r="G71" s="61"/>
      <c r="H71" s="61"/>
      <c r="I71" s="61"/>
      <c r="J71" s="61"/>
      <c r="K71" s="61" t="s">
        <v>356</v>
      </c>
      <c r="L71" s="61"/>
      <c r="M71" s="61"/>
      <c r="N71" s="61"/>
      <c r="O71" s="61"/>
      <c r="P71" s="62">
        <v>37910.6</v>
      </c>
      <c r="Q71" s="63"/>
      <c r="R71" s="63" t="s">
        <v>346</v>
      </c>
      <c r="S71" s="52"/>
      <c r="T71" s="52"/>
    </row>
    <row r="72" spans="2:20" s="41" customFormat="1" ht="21.75" customHeight="1" x14ac:dyDescent="0.25">
      <c r="B72" s="51" t="s">
        <v>349</v>
      </c>
      <c r="C72" s="71" t="s">
        <v>54</v>
      </c>
      <c r="D72" s="73">
        <v>72050</v>
      </c>
      <c r="E72" s="56"/>
      <c r="F72" s="61"/>
      <c r="G72" s="61"/>
      <c r="H72" s="61"/>
      <c r="I72" s="61"/>
      <c r="J72" s="61"/>
      <c r="K72" s="61" t="s">
        <v>356</v>
      </c>
      <c r="L72" s="61"/>
      <c r="M72" s="61"/>
      <c r="N72" s="61"/>
      <c r="O72" s="61"/>
      <c r="P72" s="62">
        <v>79107.600000000006</v>
      </c>
      <c r="Q72" s="63"/>
      <c r="R72" s="63" t="s">
        <v>346</v>
      </c>
      <c r="S72" s="52"/>
      <c r="T72" s="52"/>
    </row>
    <row r="73" spans="2:20" s="41" customFormat="1" ht="21.75" customHeight="1" x14ac:dyDescent="0.25">
      <c r="B73" s="51" t="s">
        <v>349</v>
      </c>
      <c r="C73" s="71" t="s">
        <v>54</v>
      </c>
      <c r="D73" s="73">
        <v>72100</v>
      </c>
      <c r="E73" s="56"/>
      <c r="F73" s="61"/>
      <c r="G73" s="61"/>
      <c r="H73" s="61"/>
      <c r="I73" s="61"/>
      <c r="J73" s="61"/>
      <c r="K73" s="61" t="s">
        <v>356</v>
      </c>
      <c r="L73" s="61"/>
      <c r="M73" s="61"/>
      <c r="N73" s="61"/>
      <c r="O73" s="61"/>
      <c r="P73" s="62">
        <v>37089</v>
      </c>
      <c r="Q73" s="63"/>
      <c r="R73" s="63" t="s">
        <v>346</v>
      </c>
      <c r="S73" s="52"/>
      <c r="T73" s="52"/>
    </row>
    <row r="74" spans="2:20" s="41" customFormat="1" ht="21.75" customHeight="1" x14ac:dyDescent="0.25">
      <c r="B74" s="51" t="s">
        <v>349</v>
      </c>
      <c r="C74" s="71" t="s">
        <v>54</v>
      </c>
      <c r="D74" s="73">
        <v>72200</v>
      </c>
      <c r="E74" s="56"/>
      <c r="F74" s="61"/>
      <c r="G74" s="61"/>
      <c r="H74" s="61"/>
      <c r="I74" s="61"/>
      <c r="J74" s="61"/>
      <c r="K74" s="61" t="s">
        <v>356</v>
      </c>
      <c r="L74" s="61"/>
      <c r="M74" s="61"/>
      <c r="N74" s="61"/>
      <c r="O74" s="61"/>
      <c r="P74" s="62">
        <v>810400.8</v>
      </c>
      <c r="Q74" s="63"/>
      <c r="R74" s="63" t="s">
        <v>346</v>
      </c>
      <c r="S74" s="52"/>
      <c r="T74" s="52"/>
    </row>
    <row r="75" spans="2:20" s="41" customFormat="1" ht="21.75" customHeight="1" x14ac:dyDescent="0.25">
      <c r="B75" s="51" t="s">
        <v>349</v>
      </c>
      <c r="C75" s="71" t="s">
        <v>54</v>
      </c>
      <c r="D75" s="73">
        <v>72250</v>
      </c>
      <c r="E75" s="56"/>
      <c r="F75" s="61"/>
      <c r="G75" s="61"/>
      <c r="H75" s="61"/>
      <c r="I75" s="61"/>
      <c r="J75" s="61"/>
      <c r="K75" s="61" t="s">
        <v>356</v>
      </c>
      <c r="L75" s="61"/>
      <c r="M75" s="61"/>
      <c r="N75" s="61"/>
      <c r="O75" s="61"/>
      <c r="P75" s="62">
        <v>453167</v>
      </c>
      <c r="Q75" s="63"/>
      <c r="R75" s="63" t="s">
        <v>346</v>
      </c>
      <c r="S75" s="52"/>
      <c r="T75" s="52"/>
    </row>
    <row r="76" spans="2:20" s="41" customFormat="1" ht="21.75" customHeight="1" x14ac:dyDescent="0.25">
      <c r="B76" s="51" t="s">
        <v>349</v>
      </c>
      <c r="C76" s="71" t="s">
        <v>54</v>
      </c>
      <c r="D76" s="73">
        <v>72500</v>
      </c>
      <c r="E76" s="56"/>
      <c r="F76" s="61"/>
      <c r="G76" s="61"/>
      <c r="H76" s="61"/>
      <c r="I76" s="61"/>
      <c r="J76" s="61"/>
      <c r="K76" s="61" t="s">
        <v>356</v>
      </c>
      <c r="L76" s="61"/>
      <c r="M76" s="61"/>
      <c r="N76" s="61"/>
      <c r="O76" s="61"/>
      <c r="P76" s="62">
        <v>41648.6</v>
      </c>
      <c r="Q76" s="63"/>
      <c r="R76" s="63" t="s">
        <v>346</v>
      </c>
      <c r="S76" s="52"/>
      <c r="T76" s="52"/>
    </row>
    <row r="77" spans="2:20" s="41" customFormat="1" ht="21.75" customHeight="1" x14ac:dyDescent="0.25">
      <c r="B77" s="51" t="s">
        <v>349</v>
      </c>
      <c r="C77" s="71" t="s">
        <v>54</v>
      </c>
      <c r="D77" s="73">
        <v>72550</v>
      </c>
      <c r="E77" s="56"/>
      <c r="F77" s="61"/>
      <c r="G77" s="61"/>
      <c r="H77" s="61"/>
      <c r="I77" s="61"/>
      <c r="J77" s="61"/>
      <c r="K77" s="61" t="s">
        <v>356</v>
      </c>
      <c r="L77" s="61"/>
      <c r="M77" s="61"/>
      <c r="N77" s="61"/>
      <c r="O77" s="61"/>
      <c r="P77" s="62">
        <v>130985.4</v>
      </c>
      <c r="Q77" s="63"/>
      <c r="R77" s="63" t="s">
        <v>346</v>
      </c>
      <c r="S77" s="52"/>
      <c r="T77" s="52"/>
    </row>
    <row r="78" spans="2:20" s="41" customFormat="1" ht="21.75" customHeight="1" x14ac:dyDescent="0.25">
      <c r="B78" s="51" t="s">
        <v>349</v>
      </c>
      <c r="C78" s="71" t="s">
        <v>54</v>
      </c>
      <c r="D78" s="73">
        <v>72600</v>
      </c>
      <c r="E78" s="56"/>
      <c r="F78" s="61"/>
      <c r="G78" s="61"/>
      <c r="H78" s="61"/>
      <c r="I78" s="61"/>
      <c r="J78" s="61"/>
      <c r="K78" s="61" t="s">
        <v>356</v>
      </c>
      <c r="L78" s="61"/>
      <c r="M78" s="61"/>
      <c r="N78" s="61"/>
      <c r="O78" s="61"/>
      <c r="P78" s="62">
        <v>3481655.4</v>
      </c>
      <c r="Q78" s="63"/>
      <c r="R78" s="63" t="s">
        <v>346</v>
      </c>
      <c r="S78" s="52"/>
      <c r="T78" s="52"/>
    </row>
    <row r="79" spans="2:20" s="41" customFormat="1" ht="21.75" customHeight="1" x14ac:dyDescent="0.25">
      <c r="B79" s="51" t="s">
        <v>349</v>
      </c>
      <c r="C79" s="71" t="s">
        <v>54</v>
      </c>
      <c r="D79" s="73">
        <v>72850</v>
      </c>
      <c r="E79" s="56"/>
      <c r="F79" s="61"/>
      <c r="G79" s="61"/>
      <c r="H79" s="61"/>
      <c r="I79" s="61"/>
      <c r="J79" s="61"/>
      <c r="K79" s="61" t="s">
        <v>356</v>
      </c>
      <c r="L79" s="61"/>
      <c r="M79" s="61"/>
      <c r="N79" s="61"/>
      <c r="O79" s="61"/>
      <c r="P79" s="62">
        <v>424908.6</v>
      </c>
      <c r="Q79" s="63"/>
      <c r="R79" s="63" t="s">
        <v>346</v>
      </c>
      <c r="S79" s="52"/>
      <c r="T79" s="52"/>
    </row>
    <row r="80" spans="2:20" s="41" customFormat="1" ht="21.75" customHeight="1" x14ac:dyDescent="0.25">
      <c r="B80" s="51" t="s">
        <v>349</v>
      </c>
      <c r="C80" s="71" t="s">
        <v>54</v>
      </c>
      <c r="D80" s="73">
        <v>72950</v>
      </c>
      <c r="E80" s="56"/>
      <c r="F80" s="61"/>
      <c r="G80" s="61"/>
      <c r="H80" s="61"/>
      <c r="I80" s="61"/>
      <c r="J80" s="61"/>
      <c r="K80" s="61" t="s">
        <v>356</v>
      </c>
      <c r="L80" s="61"/>
      <c r="M80" s="61"/>
      <c r="N80" s="61"/>
      <c r="O80" s="61"/>
      <c r="P80" s="62">
        <v>46948.2</v>
      </c>
      <c r="Q80" s="63"/>
      <c r="R80" s="63" t="s">
        <v>346</v>
      </c>
      <c r="S80" s="52"/>
      <c r="T80" s="52"/>
    </row>
    <row r="81" spans="2:20" s="41" customFormat="1" ht="21.75" customHeight="1" x14ac:dyDescent="0.25">
      <c r="B81" s="51" t="s">
        <v>349</v>
      </c>
      <c r="C81" s="71" t="s">
        <v>54</v>
      </c>
      <c r="D81" s="73">
        <v>73200</v>
      </c>
      <c r="E81" s="56"/>
      <c r="F81" s="61"/>
      <c r="G81" s="61"/>
      <c r="H81" s="61"/>
      <c r="I81" s="61"/>
      <c r="J81" s="61"/>
      <c r="K81" s="61" t="s">
        <v>356</v>
      </c>
      <c r="L81" s="61"/>
      <c r="M81" s="61"/>
      <c r="N81" s="61"/>
      <c r="O81" s="61"/>
      <c r="P81" s="62">
        <v>979303.6</v>
      </c>
      <c r="Q81" s="63"/>
      <c r="R81" s="63" t="s">
        <v>346</v>
      </c>
      <c r="S81" s="52"/>
      <c r="T81" s="52"/>
    </row>
    <row r="82" spans="2:20" s="41" customFormat="1" ht="21.75" customHeight="1" x14ac:dyDescent="0.25">
      <c r="B82" s="51" t="s">
        <v>349</v>
      </c>
      <c r="C82" s="71" t="s">
        <v>54</v>
      </c>
      <c r="D82" s="73">
        <v>73300</v>
      </c>
      <c r="E82" s="56"/>
      <c r="F82" s="61"/>
      <c r="G82" s="61"/>
      <c r="H82" s="61"/>
      <c r="I82" s="61"/>
      <c r="J82" s="61"/>
      <c r="K82" s="61" t="s">
        <v>356</v>
      </c>
      <c r="L82" s="61"/>
      <c r="M82" s="61"/>
      <c r="N82" s="61"/>
      <c r="O82" s="61"/>
      <c r="P82" s="62">
        <v>265329</v>
      </c>
      <c r="Q82" s="63"/>
      <c r="R82" s="63" t="s">
        <v>346</v>
      </c>
      <c r="S82" s="52"/>
      <c r="T82" s="52"/>
    </row>
    <row r="83" spans="2:20" s="41" customFormat="1" ht="21.75" customHeight="1" x14ac:dyDescent="0.25">
      <c r="B83" s="51" t="s">
        <v>349</v>
      </c>
      <c r="C83" s="71" t="s">
        <v>54</v>
      </c>
      <c r="D83" s="73">
        <v>73400</v>
      </c>
      <c r="E83" s="56"/>
      <c r="F83" s="61"/>
      <c r="G83" s="61"/>
      <c r="H83" s="61"/>
      <c r="I83" s="61"/>
      <c r="J83" s="61"/>
      <c r="K83" s="61" t="s">
        <v>356</v>
      </c>
      <c r="L83" s="61"/>
      <c r="M83" s="61"/>
      <c r="N83" s="61"/>
      <c r="O83" s="61"/>
      <c r="P83" s="62">
        <v>4725303.5999999996</v>
      </c>
      <c r="Q83" s="63"/>
      <c r="R83" s="63" t="s">
        <v>346</v>
      </c>
      <c r="S83" s="52"/>
      <c r="T83" s="52"/>
    </row>
    <row r="84" spans="2:20" s="41" customFormat="1" ht="21.75" customHeight="1" x14ac:dyDescent="0.25">
      <c r="B84" s="51" t="s">
        <v>349</v>
      </c>
      <c r="C84" s="71" t="s">
        <v>54</v>
      </c>
      <c r="D84" s="73">
        <v>73500</v>
      </c>
      <c r="E84" s="56"/>
      <c r="F84" s="61"/>
      <c r="G84" s="61"/>
      <c r="H84" s="61"/>
      <c r="I84" s="61"/>
      <c r="J84" s="61"/>
      <c r="K84" s="61" t="s">
        <v>356</v>
      </c>
      <c r="L84" s="61"/>
      <c r="M84" s="61"/>
      <c r="N84" s="61"/>
      <c r="O84" s="61"/>
      <c r="P84" s="62">
        <v>414788.4</v>
      </c>
      <c r="Q84" s="63"/>
      <c r="R84" s="63" t="s">
        <v>346</v>
      </c>
      <c r="S84" s="52"/>
      <c r="T84" s="52"/>
    </row>
    <row r="85" spans="2:20" s="41" customFormat="1" ht="21.75" customHeight="1" x14ac:dyDescent="0.25">
      <c r="B85" s="51" t="s">
        <v>349</v>
      </c>
      <c r="C85" s="71" t="s">
        <v>54</v>
      </c>
      <c r="D85" s="73">
        <v>73600</v>
      </c>
      <c r="E85" s="56"/>
      <c r="F85" s="61"/>
      <c r="G85" s="61"/>
      <c r="H85" s="61"/>
      <c r="I85" s="61"/>
      <c r="J85" s="61"/>
      <c r="K85" s="61" t="s">
        <v>356</v>
      </c>
      <c r="L85" s="61"/>
      <c r="M85" s="61"/>
      <c r="N85" s="61"/>
      <c r="O85" s="61"/>
      <c r="P85" s="62">
        <v>237322.8</v>
      </c>
      <c r="Q85" s="63"/>
      <c r="R85" s="63" t="s">
        <v>346</v>
      </c>
      <c r="S85" s="52"/>
      <c r="T85" s="52"/>
    </row>
    <row r="86" spans="2:20" s="41" customFormat="1" ht="21.75" customHeight="1" x14ac:dyDescent="0.25">
      <c r="B86" s="51" t="s">
        <v>349</v>
      </c>
      <c r="C86" s="71" t="s">
        <v>54</v>
      </c>
      <c r="D86" s="73">
        <v>73780</v>
      </c>
      <c r="E86" s="56"/>
      <c r="F86" s="61"/>
      <c r="G86" s="61"/>
      <c r="H86" s="61"/>
      <c r="I86" s="61"/>
      <c r="J86" s="61"/>
      <c r="K86" s="61" t="s">
        <v>356</v>
      </c>
      <c r="L86" s="61"/>
      <c r="M86" s="61"/>
      <c r="N86" s="61"/>
      <c r="O86" s="61"/>
      <c r="P86" s="62">
        <v>428600.4</v>
      </c>
      <c r="Q86" s="63"/>
      <c r="R86" s="63" t="s">
        <v>346</v>
      </c>
      <c r="S86" s="52"/>
      <c r="T86" s="52"/>
    </row>
    <row r="87" spans="2:20" s="41" customFormat="1" ht="21.75" customHeight="1" x14ac:dyDescent="0.25">
      <c r="B87" s="51" t="s">
        <v>349</v>
      </c>
      <c r="C87" s="71" t="s">
        <v>54</v>
      </c>
      <c r="D87" s="73">
        <v>73900</v>
      </c>
      <c r="E87" s="56"/>
      <c r="F87" s="61"/>
      <c r="G87" s="61"/>
      <c r="H87" s="61"/>
      <c r="I87" s="61"/>
      <c r="J87" s="61"/>
      <c r="K87" s="61" t="s">
        <v>356</v>
      </c>
      <c r="L87" s="61"/>
      <c r="M87" s="61"/>
      <c r="N87" s="61"/>
      <c r="O87" s="61"/>
      <c r="P87" s="62">
        <v>9848225.5999999996</v>
      </c>
      <c r="Q87" s="63"/>
      <c r="R87" s="63" t="s">
        <v>346</v>
      </c>
      <c r="S87" s="52"/>
      <c r="T87" s="52"/>
    </row>
    <row r="88" spans="2:20" s="41" customFormat="1" ht="21.75" customHeight="1" x14ac:dyDescent="0.25">
      <c r="B88" s="51" t="s">
        <v>349</v>
      </c>
      <c r="C88" s="71" t="s">
        <v>54</v>
      </c>
      <c r="D88" s="73">
        <v>74000</v>
      </c>
      <c r="E88" s="56"/>
      <c r="F88" s="61"/>
      <c r="G88" s="61"/>
      <c r="H88" s="61"/>
      <c r="I88" s="61"/>
      <c r="J88" s="61"/>
      <c r="K88" s="61" t="s">
        <v>356</v>
      </c>
      <c r="L88" s="61"/>
      <c r="M88" s="61"/>
      <c r="N88" s="61"/>
      <c r="O88" s="61"/>
      <c r="P88" s="62">
        <v>257041.2</v>
      </c>
      <c r="Q88" s="63"/>
      <c r="R88" s="63" t="s">
        <v>346</v>
      </c>
      <c r="S88" s="52"/>
      <c r="T88" s="52"/>
    </row>
    <row r="89" spans="2:20" s="41" customFormat="1" ht="21.75" customHeight="1" x14ac:dyDescent="0.25">
      <c r="B89" s="51" t="s">
        <v>349</v>
      </c>
      <c r="C89" s="71" t="s">
        <v>54</v>
      </c>
      <c r="D89" s="73">
        <v>74400</v>
      </c>
      <c r="E89" s="56"/>
      <c r="F89" s="61"/>
      <c r="G89" s="61"/>
      <c r="H89" s="61"/>
      <c r="I89" s="61"/>
      <c r="J89" s="61"/>
      <c r="K89" s="61" t="s">
        <v>356</v>
      </c>
      <c r="L89" s="61"/>
      <c r="M89" s="61"/>
      <c r="N89" s="61"/>
      <c r="O89" s="61"/>
      <c r="P89" s="62">
        <v>5074650.4000000004</v>
      </c>
      <c r="Q89" s="63"/>
      <c r="R89" s="63" t="s">
        <v>346</v>
      </c>
      <c r="S89" s="52"/>
      <c r="T89" s="52"/>
    </row>
    <row r="90" spans="2:20" s="41" customFormat="1" ht="21.75" customHeight="1" x14ac:dyDescent="0.25">
      <c r="B90" s="51" t="s">
        <v>349</v>
      </c>
      <c r="C90" s="71" t="s">
        <v>54</v>
      </c>
      <c r="D90" s="73">
        <v>75000</v>
      </c>
      <c r="E90" s="56"/>
      <c r="F90" s="61"/>
      <c r="G90" s="61"/>
      <c r="H90" s="61"/>
      <c r="I90" s="61"/>
      <c r="J90" s="61"/>
      <c r="K90" s="61" t="s">
        <v>356</v>
      </c>
      <c r="L90" s="61"/>
      <c r="M90" s="61"/>
      <c r="N90" s="61"/>
      <c r="O90" s="61"/>
      <c r="P90" s="62">
        <v>51056.2</v>
      </c>
      <c r="Q90" s="63"/>
      <c r="R90" s="63" t="s">
        <v>346</v>
      </c>
      <c r="S90" s="52"/>
      <c r="T90" s="52"/>
    </row>
    <row r="91" spans="2:20" s="41" customFormat="1" ht="21.75" customHeight="1" x14ac:dyDescent="0.25">
      <c r="B91" s="51" t="s">
        <v>349</v>
      </c>
      <c r="C91" s="71" t="s">
        <v>54</v>
      </c>
      <c r="D91" s="73">
        <v>75600</v>
      </c>
      <c r="E91" s="56"/>
      <c r="F91" s="61"/>
      <c r="G91" s="61"/>
      <c r="H91" s="61"/>
      <c r="I91" s="61"/>
      <c r="J91" s="61"/>
      <c r="K91" s="61" t="s">
        <v>356</v>
      </c>
      <c r="L91" s="61"/>
      <c r="M91" s="61"/>
      <c r="N91" s="61"/>
      <c r="O91" s="61"/>
      <c r="P91" s="62">
        <v>55985.8</v>
      </c>
      <c r="Q91" s="63"/>
      <c r="R91" s="63" t="s">
        <v>346</v>
      </c>
      <c r="S91" s="52"/>
      <c r="T91" s="52"/>
    </row>
    <row r="92" spans="2:20" s="41" customFormat="1" ht="21.75" customHeight="1" x14ac:dyDescent="0.25">
      <c r="B92" s="51" t="s">
        <v>349</v>
      </c>
      <c r="C92" s="71" t="s">
        <v>54</v>
      </c>
      <c r="D92" s="73">
        <v>76800</v>
      </c>
      <c r="E92" s="56"/>
      <c r="F92" s="61"/>
      <c r="G92" s="61"/>
      <c r="H92" s="61"/>
      <c r="I92" s="61"/>
      <c r="J92" s="61"/>
      <c r="K92" s="61" t="s">
        <v>356</v>
      </c>
      <c r="L92" s="61"/>
      <c r="M92" s="61"/>
      <c r="N92" s="61"/>
      <c r="O92" s="61"/>
      <c r="P92" s="62">
        <v>78169</v>
      </c>
      <c r="Q92" s="63"/>
      <c r="R92" s="63" t="s">
        <v>346</v>
      </c>
      <c r="S92" s="52"/>
      <c r="T92" s="52"/>
    </row>
    <row r="93" spans="2:20" s="41" customFormat="1" ht="21.75" customHeight="1" x14ac:dyDescent="0.25">
      <c r="B93" s="51" t="s">
        <v>349</v>
      </c>
      <c r="C93" s="71" t="s">
        <v>54</v>
      </c>
      <c r="D93" s="73">
        <v>77000</v>
      </c>
      <c r="E93" s="56"/>
      <c r="F93" s="61"/>
      <c r="G93" s="61"/>
      <c r="H93" s="61"/>
      <c r="I93" s="61"/>
      <c r="J93" s="61"/>
      <c r="K93" s="61" t="s">
        <v>356</v>
      </c>
      <c r="L93" s="61"/>
      <c r="M93" s="61"/>
      <c r="N93" s="61"/>
      <c r="O93" s="61"/>
      <c r="P93" s="62">
        <v>147300.4</v>
      </c>
      <c r="Q93" s="63"/>
      <c r="R93" s="63" t="s">
        <v>346</v>
      </c>
      <c r="S93" s="52"/>
      <c r="T93" s="52"/>
    </row>
    <row r="94" spans="2:20" s="41" customFormat="1" ht="21.75" customHeight="1" x14ac:dyDescent="0.25">
      <c r="B94" s="51" t="s">
        <v>349</v>
      </c>
      <c r="C94" s="71" t="s">
        <v>54</v>
      </c>
      <c r="D94" s="73">
        <v>77350</v>
      </c>
      <c r="E94" s="56"/>
      <c r="F94" s="61"/>
      <c r="G94" s="61"/>
      <c r="H94" s="61"/>
      <c r="I94" s="61"/>
      <c r="J94" s="61"/>
      <c r="K94" s="61" t="s">
        <v>356</v>
      </c>
      <c r="L94" s="61"/>
      <c r="M94" s="61"/>
      <c r="N94" s="61"/>
      <c r="O94" s="61"/>
      <c r="P94" s="62">
        <v>83098.600000000006</v>
      </c>
      <c r="Q94" s="63"/>
      <c r="R94" s="63" t="s">
        <v>346</v>
      </c>
      <c r="S94" s="52"/>
      <c r="T94" s="52"/>
    </row>
    <row r="95" spans="2:20" s="41" customFormat="1" ht="21.75" customHeight="1" x14ac:dyDescent="0.25">
      <c r="B95" s="51" t="s">
        <v>349</v>
      </c>
      <c r="C95" s="71" t="s">
        <v>54</v>
      </c>
      <c r="D95" s="73">
        <v>78850</v>
      </c>
      <c r="E95" s="56"/>
      <c r="F95" s="61"/>
      <c r="G95" s="61"/>
      <c r="H95" s="61"/>
      <c r="I95" s="61"/>
      <c r="J95" s="61"/>
      <c r="K95" s="61" t="s">
        <v>356</v>
      </c>
      <c r="L95" s="61"/>
      <c r="M95" s="61"/>
      <c r="N95" s="61"/>
      <c r="O95" s="61"/>
      <c r="P95" s="62">
        <v>4184442.6</v>
      </c>
      <c r="Q95" s="63"/>
      <c r="R95" s="63" t="s">
        <v>346</v>
      </c>
      <c r="S95" s="52"/>
      <c r="T95" s="52"/>
    </row>
    <row r="96" spans="2:20" s="41" customFormat="1" ht="21.75" customHeight="1" x14ac:dyDescent="0.25">
      <c r="B96" s="51" t="s">
        <v>349</v>
      </c>
      <c r="C96" s="71" t="s">
        <v>54</v>
      </c>
      <c r="D96" s="73">
        <v>91600</v>
      </c>
      <c r="E96" s="56"/>
      <c r="F96" s="61"/>
      <c r="G96" s="61"/>
      <c r="H96" s="61"/>
      <c r="I96" s="61"/>
      <c r="J96" s="61"/>
      <c r="K96" s="61" t="s">
        <v>356</v>
      </c>
      <c r="L96" s="61"/>
      <c r="M96" s="61"/>
      <c r="N96" s="61"/>
      <c r="O96" s="61"/>
      <c r="P96" s="62">
        <v>4002463</v>
      </c>
      <c r="Q96" s="63"/>
      <c r="R96" s="63" t="s">
        <v>346</v>
      </c>
      <c r="S96" s="52"/>
      <c r="T96" s="52"/>
    </row>
    <row r="97" spans="2:20" s="41" customFormat="1" ht="21.75" customHeight="1" x14ac:dyDescent="0.25">
      <c r="B97" s="51" t="s">
        <v>349</v>
      </c>
      <c r="C97" s="71" t="s">
        <v>54</v>
      </c>
      <c r="D97" s="73">
        <v>92200</v>
      </c>
      <c r="E97" s="56"/>
      <c r="F97" s="61"/>
      <c r="G97" s="61"/>
      <c r="H97" s="61"/>
      <c r="I97" s="61"/>
      <c r="J97" s="61"/>
      <c r="K97" s="61" t="s">
        <v>356</v>
      </c>
      <c r="L97" s="61"/>
      <c r="M97" s="61"/>
      <c r="N97" s="61"/>
      <c r="O97" s="61"/>
      <c r="P97" s="62">
        <v>2445403</v>
      </c>
      <c r="Q97" s="63"/>
      <c r="R97" s="63" t="s">
        <v>346</v>
      </c>
      <c r="S97" s="52"/>
      <c r="T97" s="52"/>
    </row>
    <row r="98" spans="2:20" s="41" customFormat="1" ht="21.75" customHeight="1" x14ac:dyDescent="0.25">
      <c r="B98" s="51" t="s">
        <v>349</v>
      </c>
      <c r="C98" s="71" t="s">
        <v>54</v>
      </c>
      <c r="D98" s="73">
        <v>97100</v>
      </c>
      <c r="E98" s="56"/>
      <c r="F98" s="61"/>
      <c r="G98" s="61"/>
      <c r="H98" s="61"/>
      <c r="I98" s="61"/>
      <c r="J98" s="61"/>
      <c r="K98" s="61" t="s">
        <v>356</v>
      </c>
      <c r="L98" s="61"/>
      <c r="M98" s="61"/>
      <c r="N98" s="61"/>
      <c r="O98" s="61"/>
      <c r="P98" s="62">
        <v>2676903.4</v>
      </c>
      <c r="Q98" s="63"/>
      <c r="R98" s="63" t="s">
        <v>346</v>
      </c>
      <c r="S98" s="52"/>
      <c r="T98" s="52"/>
    </row>
    <row r="99" spans="2:20" s="41" customFormat="1" ht="21.75" customHeight="1" x14ac:dyDescent="0.25">
      <c r="B99" s="51" t="s">
        <v>349</v>
      </c>
      <c r="C99" s="71" t="s">
        <v>54</v>
      </c>
      <c r="D99" s="73">
        <v>97600</v>
      </c>
      <c r="E99" s="56"/>
      <c r="F99" s="61"/>
      <c r="G99" s="61"/>
      <c r="H99" s="61"/>
      <c r="I99" s="61"/>
      <c r="J99" s="61"/>
      <c r="K99" s="61" t="s">
        <v>356</v>
      </c>
      <c r="L99" s="61"/>
      <c r="M99" s="61"/>
      <c r="N99" s="61"/>
      <c r="O99" s="61"/>
      <c r="P99" s="62">
        <v>601516.80000000005</v>
      </c>
      <c r="Q99" s="63"/>
      <c r="R99" s="63" t="s">
        <v>346</v>
      </c>
      <c r="S99" s="52"/>
      <c r="T99" s="52"/>
    </row>
    <row r="100" spans="2:20" s="41" customFormat="1" ht="21.75" customHeight="1" x14ac:dyDescent="0.25">
      <c r="B100" s="51" t="s">
        <v>349</v>
      </c>
      <c r="C100" s="71" t="s">
        <v>54</v>
      </c>
      <c r="D100" s="73">
        <v>98000</v>
      </c>
      <c r="E100" s="56"/>
      <c r="F100" s="61"/>
      <c r="G100" s="61"/>
      <c r="H100" s="61"/>
      <c r="I100" s="61"/>
      <c r="J100" s="61"/>
      <c r="K100" s="61" t="s">
        <v>356</v>
      </c>
      <c r="L100" s="61"/>
      <c r="M100" s="61"/>
      <c r="N100" s="61"/>
      <c r="O100" s="61"/>
      <c r="P100" s="62">
        <v>2628279.6</v>
      </c>
      <c r="Q100" s="63"/>
      <c r="R100" s="63" t="s">
        <v>346</v>
      </c>
      <c r="S100" s="52"/>
      <c r="T100" s="52"/>
    </row>
    <row r="101" spans="2:20" s="41" customFormat="1" ht="21.75" customHeight="1" x14ac:dyDescent="0.25">
      <c r="B101" s="51" t="s">
        <v>349</v>
      </c>
      <c r="C101" s="71" t="s">
        <v>54</v>
      </c>
      <c r="D101" s="73">
        <v>98100</v>
      </c>
      <c r="E101" s="56"/>
      <c r="F101" s="61"/>
      <c r="G101" s="61"/>
      <c r="H101" s="61"/>
      <c r="I101" s="61"/>
      <c r="J101" s="61" t="s">
        <v>356</v>
      </c>
      <c r="K101" s="61" t="s">
        <v>356</v>
      </c>
      <c r="L101" s="61"/>
      <c r="M101" s="61"/>
      <c r="N101" s="61"/>
      <c r="O101" s="61"/>
      <c r="P101" s="62">
        <v>10896763.800000001</v>
      </c>
      <c r="Q101" s="63"/>
      <c r="R101" s="63" t="s">
        <v>346</v>
      </c>
      <c r="S101" s="52"/>
      <c r="T101" s="52"/>
    </row>
    <row r="102" spans="2:20" s="41" customFormat="1" ht="21.75" customHeight="1" x14ac:dyDescent="0.25">
      <c r="B102" s="51" t="s">
        <v>349</v>
      </c>
      <c r="C102" s="71" t="s">
        <v>54</v>
      </c>
      <c r="D102" s="74" t="s">
        <v>373</v>
      </c>
      <c r="E102" s="56"/>
      <c r="F102" s="61"/>
      <c r="G102" s="61"/>
      <c r="H102" s="61"/>
      <c r="I102" s="61"/>
      <c r="J102" s="61"/>
      <c r="K102" s="61" t="s">
        <v>356</v>
      </c>
      <c r="L102" s="61"/>
      <c r="M102" s="61"/>
      <c r="N102" s="61"/>
      <c r="O102" s="61"/>
      <c r="P102" s="62">
        <v>1450000</v>
      </c>
      <c r="Q102" s="63"/>
      <c r="R102" s="63" t="s">
        <v>346</v>
      </c>
      <c r="S102" s="52"/>
      <c r="T102" s="52"/>
    </row>
    <row r="103" spans="2:20" s="41" customFormat="1" ht="21.75" customHeight="1" x14ac:dyDescent="0.25">
      <c r="B103" s="51" t="s">
        <v>349</v>
      </c>
      <c r="C103" s="71" t="s">
        <v>54</v>
      </c>
      <c r="D103" s="75" t="s">
        <v>374</v>
      </c>
      <c r="E103" s="56"/>
      <c r="F103" s="61"/>
      <c r="G103" s="61"/>
      <c r="H103" s="61"/>
      <c r="I103" s="61"/>
      <c r="J103" s="61"/>
      <c r="K103" s="61" t="s">
        <v>356</v>
      </c>
      <c r="L103" s="61"/>
      <c r="M103" s="61"/>
      <c r="N103" s="61"/>
      <c r="O103" s="61"/>
      <c r="P103" s="62">
        <v>2900000</v>
      </c>
      <c r="Q103" s="63"/>
      <c r="R103" s="63" t="s">
        <v>346</v>
      </c>
      <c r="S103" s="52"/>
      <c r="T103" s="52"/>
    </row>
    <row r="104" spans="2:20" s="41" customFormat="1" ht="21.75" customHeight="1" x14ac:dyDescent="0.25">
      <c r="B104" s="51" t="s">
        <v>349</v>
      </c>
      <c r="C104" s="71" t="s">
        <v>54</v>
      </c>
      <c r="D104" s="76" t="s">
        <v>375</v>
      </c>
      <c r="E104" s="56"/>
      <c r="F104" s="61"/>
      <c r="G104" s="61"/>
      <c r="H104" s="61"/>
      <c r="I104" s="61"/>
      <c r="J104" s="61"/>
      <c r="K104" s="61" t="s">
        <v>356</v>
      </c>
      <c r="L104" s="61"/>
      <c r="M104" s="61"/>
      <c r="N104" s="61"/>
      <c r="O104" s="61"/>
      <c r="P104" s="62">
        <v>2175000</v>
      </c>
      <c r="Q104" s="63"/>
      <c r="R104" s="63" t="s">
        <v>346</v>
      </c>
      <c r="S104" s="52"/>
      <c r="T104" s="52"/>
    </row>
    <row r="105" spans="2:20" s="41" customFormat="1" ht="21.75" customHeight="1" x14ac:dyDescent="0.25">
      <c r="B105" s="51" t="s">
        <v>349</v>
      </c>
      <c r="C105" s="71" t="s">
        <v>54</v>
      </c>
      <c r="D105" s="76" t="s">
        <v>376</v>
      </c>
      <c r="E105" s="56"/>
      <c r="F105" s="61"/>
      <c r="G105" s="61"/>
      <c r="H105" s="61"/>
      <c r="I105" s="61"/>
      <c r="J105" s="61"/>
      <c r="K105" s="61" t="s">
        <v>356</v>
      </c>
      <c r="L105" s="61"/>
      <c r="M105" s="61"/>
      <c r="N105" s="61"/>
      <c r="O105" s="61"/>
      <c r="P105" s="62">
        <v>7685000</v>
      </c>
      <c r="Q105" s="63"/>
      <c r="R105" s="63" t="s">
        <v>346</v>
      </c>
      <c r="S105" s="52"/>
      <c r="T105" s="52"/>
    </row>
    <row r="106" spans="2:20" s="41" customFormat="1" ht="21.75" customHeight="1" x14ac:dyDescent="0.25">
      <c r="B106" s="51" t="s">
        <v>349</v>
      </c>
      <c r="C106" s="71" t="s">
        <v>54</v>
      </c>
      <c r="D106" s="76" t="s">
        <v>377</v>
      </c>
      <c r="E106" s="56"/>
      <c r="F106" s="61"/>
      <c r="G106" s="61"/>
      <c r="H106" s="61"/>
      <c r="I106" s="61"/>
      <c r="J106" s="61"/>
      <c r="K106" s="61" t="s">
        <v>356</v>
      </c>
      <c r="L106" s="61"/>
      <c r="M106" s="61"/>
      <c r="N106" s="61"/>
      <c r="O106" s="61"/>
      <c r="P106" s="62">
        <v>1450000</v>
      </c>
      <c r="Q106" s="63"/>
      <c r="R106" s="63" t="s">
        <v>346</v>
      </c>
      <c r="S106" s="52"/>
      <c r="T106" s="52"/>
    </row>
    <row r="107" spans="2:20" s="41" customFormat="1" ht="21.75" customHeight="1" x14ac:dyDescent="0.25">
      <c r="B107" s="51" t="s">
        <v>349</v>
      </c>
      <c r="C107" s="71" t="s">
        <v>54</v>
      </c>
      <c r="D107" s="76" t="s">
        <v>378</v>
      </c>
      <c r="E107" s="56"/>
      <c r="F107" s="61"/>
      <c r="G107" s="61"/>
      <c r="H107" s="61"/>
      <c r="I107" s="61"/>
      <c r="J107" s="61"/>
      <c r="K107" s="61" t="s">
        <v>356</v>
      </c>
      <c r="L107" s="61"/>
      <c r="M107" s="61"/>
      <c r="N107" s="61"/>
      <c r="O107" s="61"/>
      <c r="P107" s="62">
        <v>2175000</v>
      </c>
      <c r="Q107" s="63"/>
      <c r="R107" s="63" t="s">
        <v>346</v>
      </c>
      <c r="S107" s="52"/>
      <c r="T107" s="52"/>
    </row>
    <row r="108" spans="2:20" s="41" customFormat="1" ht="21.75" customHeight="1" x14ac:dyDescent="0.25">
      <c r="B108" s="51" t="s">
        <v>349</v>
      </c>
      <c r="C108" s="71" t="s">
        <v>54</v>
      </c>
      <c r="D108" s="76" t="s">
        <v>379</v>
      </c>
      <c r="E108" s="56"/>
      <c r="F108" s="61"/>
      <c r="G108" s="61"/>
      <c r="H108" s="61"/>
      <c r="I108" s="61"/>
      <c r="J108" s="61"/>
      <c r="K108" s="61" t="s">
        <v>356</v>
      </c>
      <c r="L108" s="61"/>
      <c r="M108" s="61"/>
      <c r="N108" s="61"/>
      <c r="O108" s="61"/>
      <c r="P108" s="62">
        <v>2175000</v>
      </c>
      <c r="Q108" s="63"/>
      <c r="R108" s="63" t="s">
        <v>346</v>
      </c>
      <c r="S108" s="52"/>
      <c r="T108" s="52"/>
    </row>
    <row r="109" spans="2:20" s="41" customFormat="1" ht="21.75" customHeight="1" x14ac:dyDescent="0.25">
      <c r="B109" s="51" t="s">
        <v>349</v>
      </c>
      <c r="C109" s="71" t="s">
        <v>54</v>
      </c>
      <c r="D109" s="76" t="s">
        <v>380</v>
      </c>
      <c r="E109" s="56"/>
      <c r="F109" s="61"/>
      <c r="G109" s="61"/>
      <c r="H109" s="61"/>
      <c r="I109" s="61"/>
      <c r="J109" s="61"/>
      <c r="K109" s="61" t="s">
        <v>356</v>
      </c>
      <c r="L109" s="61"/>
      <c r="M109" s="61"/>
      <c r="N109" s="61"/>
      <c r="O109" s="61"/>
      <c r="P109" s="62">
        <v>1450000</v>
      </c>
      <c r="Q109" s="63"/>
      <c r="R109" s="63" t="s">
        <v>346</v>
      </c>
      <c r="S109" s="52"/>
      <c r="T109" s="52"/>
    </row>
    <row r="110" spans="2:20" s="41" customFormat="1" ht="21.75" customHeight="1" x14ac:dyDescent="0.25">
      <c r="B110" s="51" t="s">
        <v>349</v>
      </c>
      <c r="C110" s="71" t="s">
        <v>54</v>
      </c>
      <c r="D110" s="76" t="s">
        <v>381</v>
      </c>
      <c r="E110" s="56"/>
      <c r="F110" s="61"/>
      <c r="G110" s="61"/>
      <c r="H110" s="61"/>
      <c r="I110" s="61"/>
      <c r="J110" s="61"/>
      <c r="K110" s="61" t="s">
        <v>356</v>
      </c>
      <c r="L110" s="61"/>
      <c r="M110" s="61"/>
      <c r="N110" s="61"/>
      <c r="O110" s="61"/>
      <c r="P110" s="62">
        <v>725000</v>
      </c>
      <c r="Q110" s="63"/>
      <c r="R110" s="63" t="s">
        <v>346</v>
      </c>
      <c r="S110" s="52"/>
      <c r="T110" s="52"/>
    </row>
    <row r="111" spans="2:20" s="41" customFormat="1" ht="21.75" customHeight="1" x14ac:dyDescent="0.25">
      <c r="B111" s="51" t="s">
        <v>349</v>
      </c>
      <c r="C111" s="71" t="s">
        <v>54</v>
      </c>
      <c r="D111" s="76" t="s">
        <v>382</v>
      </c>
      <c r="E111" s="56"/>
      <c r="F111" s="61"/>
      <c r="G111" s="61"/>
      <c r="H111" s="61"/>
      <c r="I111" s="61"/>
      <c r="J111" s="61"/>
      <c r="K111" s="61" t="s">
        <v>356</v>
      </c>
      <c r="L111" s="61"/>
      <c r="M111" s="61"/>
      <c r="N111" s="61"/>
      <c r="O111" s="61"/>
      <c r="P111" s="62">
        <v>50750000</v>
      </c>
      <c r="Q111" s="63"/>
      <c r="R111" s="63" t="s">
        <v>346</v>
      </c>
      <c r="S111" s="52"/>
      <c r="T111" s="52"/>
    </row>
    <row r="112" spans="2:20" s="41" customFormat="1" ht="21.75" customHeight="1" x14ac:dyDescent="0.25">
      <c r="B112" s="51" t="s">
        <v>349</v>
      </c>
      <c r="C112" s="71" t="s">
        <v>54</v>
      </c>
      <c r="D112" s="76" t="s">
        <v>383</v>
      </c>
      <c r="E112" s="56"/>
      <c r="F112" s="61"/>
      <c r="G112" s="61"/>
      <c r="H112" s="61"/>
      <c r="I112" s="61"/>
      <c r="J112" s="61"/>
      <c r="K112" s="61" t="s">
        <v>356</v>
      </c>
      <c r="L112" s="61"/>
      <c r="M112" s="61"/>
      <c r="N112" s="61"/>
      <c r="O112" s="61"/>
      <c r="P112" s="62">
        <v>2900000</v>
      </c>
      <c r="Q112" s="63"/>
      <c r="R112" s="63" t="s">
        <v>346</v>
      </c>
      <c r="S112" s="52"/>
      <c r="T112" s="52"/>
    </row>
    <row r="113" spans="2:20" s="41" customFormat="1" ht="21.75" customHeight="1" x14ac:dyDescent="0.25">
      <c r="B113" s="51" t="s">
        <v>349</v>
      </c>
      <c r="C113" s="71" t="s">
        <v>54</v>
      </c>
      <c r="D113" s="76" t="s">
        <v>384</v>
      </c>
      <c r="E113" s="56"/>
      <c r="F113" s="61"/>
      <c r="G113" s="61"/>
      <c r="H113" s="61"/>
      <c r="I113" s="61"/>
      <c r="J113" s="61"/>
      <c r="K113" s="61" t="s">
        <v>356</v>
      </c>
      <c r="L113" s="61"/>
      <c r="M113" s="61"/>
      <c r="N113" s="61"/>
      <c r="O113" s="61"/>
      <c r="P113" s="62">
        <v>725000</v>
      </c>
      <c r="Q113" s="63"/>
      <c r="R113" s="63" t="s">
        <v>346</v>
      </c>
      <c r="S113" s="52"/>
      <c r="T113" s="52"/>
    </row>
    <row r="114" spans="2:20" s="41" customFormat="1" ht="21.75" customHeight="1" x14ac:dyDescent="0.25">
      <c r="B114" s="51" t="s">
        <v>349</v>
      </c>
      <c r="C114" s="71" t="s">
        <v>54</v>
      </c>
      <c r="D114" s="76" t="s">
        <v>385</v>
      </c>
      <c r="E114" s="61"/>
      <c r="F114" s="61"/>
      <c r="G114" s="61"/>
      <c r="H114" s="61"/>
      <c r="I114" s="61"/>
      <c r="J114" s="61"/>
      <c r="K114" s="61" t="s">
        <v>356</v>
      </c>
      <c r="L114" s="61"/>
      <c r="M114" s="61"/>
      <c r="N114" s="61"/>
      <c r="O114" s="61"/>
      <c r="P114" s="62">
        <v>43500000</v>
      </c>
      <c r="Q114" s="63"/>
      <c r="R114" s="63" t="s">
        <v>346</v>
      </c>
      <c r="S114" s="52"/>
      <c r="T114" s="52"/>
    </row>
    <row r="115" spans="2:20" s="41" customFormat="1" ht="21.75" customHeight="1" x14ac:dyDescent="0.25">
      <c r="B115" s="51" t="s">
        <v>349</v>
      </c>
      <c r="C115" s="71" t="s">
        <v>54</v>
      </c>
      <c r="D115" s="76" t="s">
        <v>386</v>
      </c>
      <c r="E115" s="61"/>
      <c r="F115" s="61"/>
      <c r="G115" s="61"/>
      <c r="H115" s="61"/>
      <c r="I115" s="61"/>
      <c r="J115" s="61"/>
      <c r="K115" s="61" t="s">
        <v>356</v>
      </c>
      <c r="L115" s="61"/>
      <c r="M115" s="61"/>
      <c r="N115" s="61"/>
      <c r="O115" s="61"/>
      <c r="P115" s="62">
        <v>29000000</v>
      </c>
      <c r="Q115" s="63"/>
      <c r="R115" s="63" t="s">
        <v>346</v>
      </c>
      <c r="S115" s="52"/>
      <c r="T115" s="52"/>
    </row>
    <row r="116" spans="2:20" s="41" customFormat="1" ht="21.75" customHeight="1" x14ac:dyDescent="0.25">
      <c r="B116" s="51" t="s">
        <v>349</v>
      </c>
      <c r="C116" s="71" t="s">
        <v>54</v>
      </c>
      <c r="D116" s="76" t="s">
        <v>387</v>
      </c>
      <c r="E116" s="61"/>
      <c r="F116" s="61"/>
      <c r="G116" s="61"/>
      <c r="H116" s="61"/>
      <c r="I116" s="61"/>
      <c r="J116" s="61"/>
      <c r="K116" s="61" t="s">
        <v>356</v>
      </c>
      <c r="L116" s="61"/>
      <c r="M116" s="61"/>
      <c r="N116" s="61"/>
      <c r="O116" s="61"/>
      <c r="P116" s="62">
        <v>1450000</v>
      </c>
      <c r="Q116" s="63"/>
      <c r="R116" s="63" t="s">
        <v>346</v>
      </c>
      <c r="S116" s="52"/>
      <c r="T116" s="52"/>
    </row>
    <row r="117" spans="2:20" s="41" customFormat="1" ht="21.75" customHeight="1" x14ac:dyDescent="0.25">
      <c r="B117" s="51" t="s">
        <v>349</v>
      </c>
      <c r="C117" s="71" t="s">
        <v>54</v>
      </c>
      <c r="D117" s="76" t="s">
        <v>388</v>
      </c>
      <c r="E117" s="61"/>
      <c r="F117" s="61"/>
      <c r="G117" s="61"/>
      <c r="H117" s="61"/>
      <c r="I117" s="61"/>
      <c r="J117" s="61"/>
      <c r="K117" s="61" t="s">
        <v>356</v>
      </c>
      <c r="L117" s="61"/>
      <c r="M117" s="61"/>
      <c r="N117" s="61"/>
      <c r="O117" s="61"/>
      <c r="P117" s="62">
        <v>2900000</v>
      </c>
      <c r="Q117" s="63"/>
      <c r="R117" s="63" t="s">
        <v>346</v>
      </c>
      <c r="S117" s="52"/>
      <c r="T117" s="52"/>
    </row>
    <row r="118" spans="2:20" s="41" customFormat="1" ht="21.75" customHeight="1" x14ac:dyDescent="0.25">
      <c r="B118" s="51" t="s">
        <v>349</v>
      </c>
      <c r="C118" s="71" t="s">
        <v>54</v>
      </c>
      <c r="D118" s="76" t="s">
        <v>389</v>
      </c>
      <c r="E118" s="61"/>
      <c r="F118" s="61"/>
      <c r="G118" s="61"/>
      <c r="H118" s="61"/>
      <c r="I118" s="61"/>
      <c r="J118" s="61"/>
      <c r="K118" s="61" t="s">
        <v>356</v>
      </c>
      <c r="L118" s="61"/>
      <c r="M118" s="61"/>
      <c r="N118" s="61"/>
      <c r="O118" s="61"/>
      <c r="P118" s="62">
        <v>43500000</v>
      </c>
      <c r="Q118" s="63"/>
      <c r="R118" s="63" t="s">
        <v>346</v>
      </c>
      <c r="S118" s="52"/>
      <c r="T118" s="52"/>
    </row>
    <row r="119" spans="2:20" s="41" customFormat="1" ht="21.75" customHeight="1" x14ac:dyDescent="0.25">
      <c r="B119" s="51" t="s">
        <v>349</v>
      </c>
      <c r="C119" s="71" t="s">
        <v>54</v>
      </c>
      <c r="D119" s="76" t="s">
        <v>390</v>
      </c>
      <c r="E119" s="61"/>
      <c r="F119" s="61"/>
      <c r="G119" s="61"/>
      <c r="H119" s="61"/>
      <c r="I119" s="61"/>
      <c r="J119" s="61"/>
      <c r="K119" s="61" t="s">
        <v>356</v>
      </c>
      <c r="L119" s="61"/>
      <c r="M119" s="61"/>
      <c r="N119" s="61"/>
      <c r="O119" s="61"/>
      <c r="P119" s="62">
        <v>43500000</v>
      </c>
      <c r="Q119" s="63"/>
      <c r="R119" s="63" t="s">
        <v>346</v>
      </c>
      <c r="S119" s="52"/>
      <c r="T119" s="52"/>
    </row>
    <row r="120" spans="2:20" s="41" customFormat="1" ht="21.75" customHeight="1" x14ac:dyDescent="0.25">
      <c r="B120" s="51" t="s">
        <v>349</v>
      </c>
      <c r="C120" s="71" t="s">
        <v>54</v>
      </c>
      <c r="D120" s="76" t="s">
        <v>391</v>
      </c>
      <c r="E120" s="61"/>
      <c r="F120" s="61"/>
      <c r="G120" s="61"/>
      <c r="H120" s="61"/>
      <c r="I120" s="61"/>
      <c r="J120" s="61"/>
      <c r="K120" s="61" t="s">
        <v>356</v>
      </c>
      <c r="L120" s="61"/>
      <c r="M120" s="61"/>
      <c r="N120" s="61"/>
      <c r="O120" s="61"/>
      <c r="P120" s="62">
        <v>21750000</v>
      </c>
      <c r="Q120" s="63"/>
      <c r="R120" s="63" t="s">
        <v>346</v>
      </c>
      <c r="S120" s="52"/>
      <c r="T120" s="52"/>
    </row>
    <row r="121" spans="2:20" s="41" customFormat="1" ht="21.75" customHeight="1" x14ac:dyDescent="0.25">
      <c r="B121" s="51" t="s">
        <v>349</v>
      </c>
      <c r="C121" s="71" t="s">
        <v>54</v>
      </c>
      <c r="D121" s="76" t="s">
        <v>392</v>
      </c>
      <c r="E121" s="61"/>
      <c r="F121" s="61"/>
      <c r="G121" s="61"/>
      <c r="H121" s="61"/>
      <c r="I121" s="61"/>
      <c r="J121" s="61"/>
      <c r="K121" s="61" t="s">
        <v>356</v>
      </c>
      <c r="L121" s="61"/>
      <c r="M121" s="61"/>
      <c r="N121" s="61"/>
      <c r="O121" s="61"/>
      <c r="P121" s="62">
        <v>7250000</v>
      </c>
      <c r="Q121" s="63"/>
      <c r="R121" s="63" t="s">
        <v>346</v>
      </c>
      <c r="S121" s="52"/>
      <c r="T121" s="52"/>
    </row>
    <row r="122" spans="2:20" s="41" customFormat="1" ht="21.75" customHeight="1" x14ac:dyDescent="0.25">
      <c r="B122" s="51" t="s">
        <v>349</v>
      </c>
      <c r="C122" s="71" t="s">
        <v>54</v>
      </c>
      <c r="D122" s="76" t="s">
        <v>393</v>
      </c>
      <c r="E122" s="61"/>
      <c r="F122" s="61"/>
      <c r="G122" s="61"/>
      <c r="H122" s="61"/>
      <c r="I122" s="61"/>
      <c r="J122" s="61"/>
      <c r="K122" s="61" t="s">
        <v>356</v>
      </c>
      <c r="L122" s="61"/>
      <c r="M122" s="61"/>
      <c r="N122" s="61"/>
      <c r="O122" s="61"/>
      <c r="P122" s="62">
        <v>1450000</v>
      </c>
      <c r="Q122" s="63"/>
      <c r="R122" s="63" t="s">
        <v>346</v>
      </c>
      <c r="S122" s="52"/>
      <c r="T122" s="52"/>
    </row>
    <row r="123" spans="2:20" s="41" customFormat="1" ht="21.75" customHeight="1" x14ac:dyDescent="0.25">
      <c r="B123" s="51" t="s">
        <v>349</v>
      </c>
      <c r="C123" s="71" t="s">
        <v>54</v>
      </c>
      <c r="D123" s="76" t="s">
        <v>394</v>
      </c>
      <c r="E123" s="61"/>
      <c r="F123" s="61"/>
      <c r="G123" s="61"/>
      <c r="H123" s="61"/>
      <c r="I123" s="61"/>
      <c r="J123" s="61" t="s">
        <v>356</v>
      </c>
      <c r="K123" s="61" t="s">
        <v>356</v>
      </c>
      <c r="L123" s="61"/>
      <c r="M123" s="61"/>
      <c r="N123" s="61"/>
      <c r="O123" s="61"/>
      <c r="P123" s="62">
        <v>101500000</v>
      </c>
      <c r="Q123" s="63"/>
      <c r="R123" s="63" t="s">
        <v>346</v>
      </c>
      <c r="S123" s="52"/>
      <c r="T123" s="52"/>
    </row>
    <row r="124" spans="2:20" s="41" customFormat="1" ht="21.75" customHeight="1" x14ac:dyDescent="0.25">
      <c r="B124" s="51" t="s">
        <v>349</v>
      </c>
      <c r="C124" s="71" t="s">
        <v>54</v>
      </c>
      <c r="D124" s="76" t="s">
        <v>395</v>
      </c>
      <c r="E124" s="61"/>
      <c r="F124" s="61"/>
      <c r="G124" s="61"/>
      <c r="H124" s="61"/>
      <c r="I124" s="61"/>
      <c r="J124" s="61" t="s">
        <v>356</v>
      </c>
      <c r="K124" s="61" t="s">
        <v>356</v>
      </c>
      <c r="L124" s="61"/>
      <c r="M124" s="61"/>
      <c r="N124" s="61"/>
      <c r="O124" s="61"/>
      <c r="P124" s="62">
        <v>43500000</v>
      </c>
      <c r="Q124" s="63"/>
      <c r="R124" s="63" t="s">
        <v>346</v>
      </c>
      <c r="S124" s="52"/>
      <c r="T124" s="52"/>
    </row>
    <row r="125" spans="2:20" s="41" customFormat="1" ht="21.75" customHeight="1" x14ac:dyDescent="0.25">
      <c r="B125" s="51" t="s">
        <v>349</v>
      </c>
      <c r="C125" s="71" t="s">
        <v>54</v>
      </c>
      <c r="D125" s="76" t="s">
        <v>396</v>
      </c>
      <c r="E125" s="61"/>
      <c r="F125" s="61"/>
      <c r="G125" s="61"/>
      <c r="H125" s="61"/>
      <c r="I125" s="61"/>
      <c r="J125" s="61" t="s">
        <v>356</v>
      </c>
      <c r="K125" s="61" t="s">
        <v>356</v>
      </c>
      <c r="L125" s="61"/>
      <c r="M125" s="61"/>
      <c r="N125" s="61"/>
      <c r="O125" s="61"/>
      <c r="P125" s="62">
        <v>72500000</v>
      </c>
      <c r="Q125" s="63"/>
      <c r="R125" s="63" t="s">
        <v>346</v>
      </c>
      <c r="S125" s="52"/>
      <c r="T125" s="52"/>
    </row>
    <row r="126" spans="2:20" s="41" customFormat="1" ht="21.75" customHeight="1" x14ac:dyDescent="0.25">
      <c r="B126" s="51" t="s">
        <v>349</v>
      </c>
      <c r="C126" s="71" t="s">
        <v>54</v>
      </c>
      <c r="D126" s="76" t="s">
        <v>397</v>
      </c>
      <c r="E126" s="61"/>
      <c r="F126" s="61"/>
      <c r="G126" s="61"/>
      <c r="H126" s="61"/>
      <c r="I126" s="61"/>
      <c r="J126" s="61" t="s">
        <v>356</v>
      </c>
      <c r="K126" s="61" t="s">
        <v>356</v>
      </c>
      <c r="L126" s="61"/>
      <c r="M126" s="61"/>
      <c r="N126" s="61"/>
      <c r="O126" s="61"/>
      <c r="P126" s="62">
        <v>145000000</v>
      </c>
      <c r="Q126" s="63"/>
      <c r="R126" s="63" t="s">
        <v>346</v>
      </c>
      <c r="S126" s="52"/>
      <c r="T126" s="52"/>
    </row>
    <row r="127" spans="2:20" s="41" customFormat="1" ht="21.75" customHeight="1" x14ac:dyDescent="0.25">
      <c r="B127" s="51" t="s">
        <v>349</v>
      </c>
      <c r="C127" s="71" t="s">
        <v>54</v>
      </c>
      <c r="D127" s="76" t="s">
        <v>398</v>
      </c>
      <c r="E127" s="61"/>
      <c r="F127" s="61"/>
      <c r="G127" s="61"/>
      <c r="H127" s="61"/>
      <c r="I127" s="61"/>
      <c r="J127" s="61"/>
      <c r="K127" s="61" t="s">
        <v>356</v>
      </c>
      <c r="L127" s="61"/>
      <c r="M127" s="61"/>
      <c r="N127" s="61"/>
      <c r="O127" s="61"/>
      <c r="P127" s="62">
        <v>29000000</v>
      </c>
      <c r="Q127" s="63"/>
      <c r="R127" s="63" t="s">
        <v>346</v>
      </c>
      <c r="S127" s="52"/>
      <c r="T127" s="52"/>
    </row>
    <row r="128" spans="2:20" s="41" customFormat="1" ht="21.75" customHeight="1" x14ac:dyDescent="0.25">
      <c r="B128" s="51" t="s">
        <v>349</v>
      </c>
      <c r="C128" s="71" t="s">
        <v>54</v>
      </c>
      <c r="D128" s="76" t="s">
        <v>399</v>
      </c>
      <c r="E128" s="61"/>
      <c r="F128" s="61"/>
      <c r="G128" s="61"/>
      <c r="H128" s="61"/>
      <c r="I128" s="61"/>
      <c r="J128" s="61"/>
      <c r="K128" s="61" t="s">
        <v>356</v>
      </c>
      <c r="L128" s="61"/>
      <c r="M128" s="61"/>
      <c r="N128" s="61"/>
      <c r="O128" s="61"/>
      <c r="P128" s="62">
        <v>7250000</v>
      </c>
      <c r="Q128" s="63"/>
      <c r="R128" s="63" t="s">
        <v>346</v>
      </c>
      <c r="S128" s="52"/>
      <c r="T128" s="52"/>
    </row>
    <row r="129" spans="2:20" s="41" customFormat="1" ht="21.75" customHeight="1" x14ac:dyDescent="0.25">
      <c r="B129" s="51" t="s">
        <v>349</v>
      </c>
      <c r="C129" s="71" t="s">
        <v>54</v>
      </c>
      <c r="D129" s="76" t="s">
        <v>400</v>
      </c>
      <c r="E129" s="61"/>
      <c r="F129" s="61"/>
      <c r="G129" s="61"/>
      <c r="H129" s="61"/>
      <c r="I129" s="61"/>
      <c r="J129" s="61" t="s">
        <v>356</v>
      </c>
      <c r="K129" s="61" t="s">
        <v>356</v>
      </c>
      <c r="L129" s="61"/>
      <c r="M129" s="61"/>
      <c r="N129" s="61"/>
      <c r="O129" s="61"/>
      <c r="P129" s="62">
        <v>101500000</v>
      </c>
      <c r="Q129" s="63"/>
      <c r="R129" s="63" t="s">
        <v>346</v>
      </c>
      <c r="S129" s="52"/>
      <c r="T129" s="52"/>
    </row>
    <row r="130" spans="2:20" s="41" customFormat="1" ht="21.75" customHeight="1" x14ac:dyDescent="0.25">
      <c r="B130" s="51" t="s">
        <v>349</v>
      </c>
      <c r="C130" s="71" t="s">
        <v>54</v>
      </c>
      <c r="D130" s="76" t="s">
        <v>401</v>
      </c>
      <c r="E130" s="61"/>
      <c r="F130" s="61"/>
      <c r="G130" s="61"/>
      <c r="H130" s="61"/>
      <c r="I130" s="61"/>
      <c r="J130" s="61"/>
      <c r="K130" s="61" t="s">
        <v>356</v>
      </c>
      <c r="L130" s="61"/>
      <c r="M130" s="61"/>
      <c r="N130" s="61"/>
      <c r="O130" s="61"/>
      <c r="P130" s="62">
        <v>29000000</v>
      </c>
      <c r="Q130" s="63"/>
      <c r="R130" s="63" t="s">
        <v>346</v>
      </c>
      <c r="S130" s="52"/>
      <c r="T130" s="52"/>
    </row>
    <row r="131" spans="2:20" s="41" customFormat="1" ht="21.75" customHeight="1" x14ac:dyDescent="0.25">
      <c r="B131" s="51" t="s">
        <v>349</v>
      </c>
      <c r="C131" s="71" t="s">
        <v>54</v>
      </c>
      <c r="D131" s="76" t="s">
        <v>402</v>
      </c>
      <c r="E131" s="61"/>
      <c r="F131" s="61"/>
      <c r="G131" s="61"/>
      <c r="H131" s="61"/>
      <c r="I131" s="61"/>
      <c r="J131" s="61"/>
      <c r="K131" s="61" t="s">
        <v>356</v>
      </c>
      <c r="L131" s="61"/>
      <c r="M131" s="61"/>
      <c r="N131" s="61"/>
      <c r="O131" s="61"/>
      <c r="P131" s="62">
        <v>725000</v>
      </c>
      <c r="Q131" s="63"/>
      <c r="R131" s="63" t="s">
        <v>346</v>
      </c>
      <c r="S131" s="52"/>
      <c r="T131" s="52"/>
    </row>
    <row r="132" spans="2:20" s="41" customFormat="1" ht="21.75" customHeight="1" x14ac:dyDescent="0.25">
      <c r="B132" s="51" t="s">
        <v>349</v>
      </c>
      <c r="C132" s="71" t="s">
        <v>54</v>
      </c>
      <c r="D132" s="76" t="s">
        <v>403</v>
      </c>
      <c r="E132" s="61"/>
      <c r="F132" s="61"/>
      <c r="G132" s="61"/>
      <c r="H132" s="61"/>
      <c r="I132" s="61"/>
      <c r="J132" s="61"/>
      <c r="K132" s="61" t="s">
        <v>356</v>
      </c>
      <c r="L132" s="61"/>
      <c r="M132" s="61"/>
      <c r="N132" s="61"/>
      <c r="O132" s="61"/>
      <c r="P132" s="62">
        <v>5800000</v>
      </c>
      <c r="Q132" s="63"/>
      <c r="R132" s="63" t="s">
        <v>346</v>
      </c>
      <c r="S132" s="52"/>
      <c r="T132" s="52"/>
    </row>
    <row r="133" spans="2:20" s="41" customFormat="1" ht="21.75" customHeight="1" x14ac:dyDescent="0.25">
      <c r="B133" s="51" t="s">
        <v>349</v>
      </c>
      <c r="C133" s="71" t="s">
        <v>54</v>
      </c>
      <c r="D133" s="76" t="s">
        <v>404</v>
      </c>
      <c r="E133" s="61"/>
      <c r="F133" s="61"/>
      <c r="G133" s="61"/>
      <c r="H133" s="61"/>
      <c r="I133" s="61"/>
      <c r="J133" s="61"/>
      <c r="K133" s="61" t="s">
        <v>356</v>
      </c>
      <c r="L133" s="61"/>
      <c r="M133" s="61"/>
      <c r="N133" s="61"/>
      <c r="O133" s="61"/>
      <c r="P133" s="62">
        <v>4350000</v>
      </c>
      <c r="Q133" s="63"/>
      <c r="R133" s="63" t="s">
        <v>346</v>
      </c>
      <c r="S133" s="52"/>
      <c r="T133" s="52"/>
    </row>
    <row r="134" spans="2:20" s="41" customFormat="1" ht="21.75" customHeight="1" x14ac:dyDescent="0.25">
      <c r="B134" s="51" t="s">
        <v>349</v>
      </c>
      <c r="C134" s="71" t="s">
        <v>54</v>
      </c>
      <c r="D134" s="76" t="s">
        <v>405</v>
      </c>
      <c r="E134" s="61"/>
      <c r="F134" s="61"/>
      <c r="G134" s="61"/>
      <c r="H134" s="61"/>
      <c r="I134" s="61"/>
      <c r="J134" s="61"/>
      <c r="K134" s="61" t="s">
        <v>356</v>
      </c>
      <c r="L134" s="61"/>
      <c r="M134" s="61"/>
      <c r="N134" s="61"/>
      <c r="O134" s="61"/>
      <c r="P134" s="62">
        <v>14500000</v>
      </c>
      <c r="Q134" s="63"/>
      <c r="R134" s="63" t="s">
        <v>346</v>
      </c>
      <c r="S134" s="52"/>
      <c r="T134" s="52"/>
    </row>
    <row r="135" spans="2:20" s="41" customFormat="1" ht="21.75" customHeight="1" x14ac:dyDescent="0.25">
      <c r="B135" s="51" t="s">
        <v>349</v>
      </c>
      <c r="C135" s="71" t="s">
        <v>54</v>
      </c>
      <c r="D135" s="76" t="s">
        <v>406</v>
      </c>
      <c r="E135" s="61"/>
      <c r="F135" s="61"/>
      <c r="G135" s="61"/>
      <c r="H135" s="61"/>
      <c r="I135" s="61"/>
      <c r="J135" s="61"/>
      <c r="K135" s="61" t="s">
        <v>356</v>
      </c>
      <c r="L135" s="61"/>
      <c r="M135" s="61"/>
      <c r="N135" s="61"/>
      <c r="O135" s="61"/>
      <c r="P135" s="62">
        <v>1450000</v>
      </c>
      <c r="Q135" s="63"/>
      <c r="R135" s="63" t="s">
        <v>346</v>
      </c>
      <c r="S135" s="52"/>
      <c r="T135" s="52"/>
    </row>
    <row r="136" spans="2:20" s="41" customFormat="1" ht="21.75" customHeight="1" x14ac:dyDescent="0.25">
      <c r="B136" s="51" t="s">
        <v>349</v>
      </c>
      <c r="C136" s="71" t="s">
        <v>54</v>
      </c>
      <c r="D136" s="76" t="s">
        <v>407</v>
      </c>
      <c r="E136" s="61"/>
      <c r="F136" s="61"/>
      <c r="G136" s="61"/>
      <c r="H136" s="61"/>
      <c r="I136" s="61"/>
      <c r="J136" s="61"/>
      <c r="K136" s="61" t="s">
        <v>356</v>
      </c>
      <c r="L136" s="61"/>
      <c r="M136" s="61"/>
      <c r="N136" s="61"/>
      <c r="O136" s="61"/>
      <c r="P136" s="62">
        <v>5800000</v>
      </c>
      <c r="Q136" s="63"/>
      <c r="R136" s="63" t="s">
        <v>346</v>
      </c>
      <c r="S136" s="52"/>
      <c r="T136" s="52"/>
    </row>
    <row r="137" spans="2:20" s="41" customFormat="1" ht="21.75" customHeight="1" x14ac:dyDescent="0.25">
      <c r="B137" s="51" t="s">
        <v>349</v>
      </c>
      <c r="C137" s="71" t="s">
        <v>54</v>
      </c>
      <c r="D137" s="76" t="s">
        <v>408</v>
      </c>
      <c r="E137" s="61"/>
      <c r="F137" s="61"/>
      <c r="G137" s="61"/>
      <c r="H137" s="61"/>
      <c r="I137" s="61"/>
      <c r="J137" s="61"/>
      <c r="K137" s="61" t="s">
        <v>356</v>
      </c>
      <c r="L137" s="61"/>
      <c r="M137" s="61"/>
      <c r="N137" s="61"/>
      <c r="O137" s="61"/>
      <c r="P137" s="62">
        <v>2900000</v>
      </c>
      <c r="Q137" s="63"/>
      <c r="R137" s="63" t="s">
        <v>346</v>
      </c>
      <c r="S137" s="52"/>
      <c r="T137" s="52"/>
    </row>
    <row r="138" spans="2:20" s="41" customFormat="1" ht="21.75" customHeight="1" x14ac:dyDescent="0.25">
      <c r="B138" s="51" t="s">
        <v>349</v>
      </c>
      <c r="C138" s="71" t="s">
        <v>54</v>
      </c>
      <c r="D138" s="76" t="s">
        <v>409</v>
      </c>
      <c r="E138" s="61"/>
      <c r="F138" s="61"/>
      <c r="G138" s="61"/>
      <c r="H138" s="61"/>
      <c r="I138" s="61"/>
      <c r="J138" s="61"/>
      <c r="K138" s="61" t="s">
        <v>356</v>
      </c>
      <c r="L138" s="61"/>
      <c r="M138" s="61"/>
      <c r="N138" s="61"/>
      <c r="O138" s="61"/>
      <c r="P138" s="62">
        <v>29000000</v>
      </c>
      <c r="Q138" s="63"/>
      <c r="R138" s="63" t="s">
        <v>346</v>
      </c>
      <c r="S138" s="52"/>
      <c r="T138" s="52"/>
    </row>
    <row r="139" spans="2:20" s="41" customFormat="1" ht="21.75" customHeight="1" x14ac:dyDescent="0.25">
      <c r="B139" s="51" t="s">
        <v>349</v>
      </c>
      <c r="C139" s="77" t="s">
        <v>54</v>
      </c>
      <c r="D139" s="60" t="s">
        <v>410</v>
      </c>
      <c r="E139" s="61"/>
      <c r="F139" s="61"/>
      <c r="G139" s="61"/>
      <c r="H139" s="61"/>
      <c r="I139" s="61"/>
      <c r="J139" s="61"/>
      <c r="K139" s="61" t="s">
        <v>356</v>
      </c>
      <c r="L139" s="61"/>
      <c r="M139" s="61"/>
      <c r="N139" s="61"/>
      <c r="O139" s="61"/>
      <c r="P139" s="62">
        <v>6699052</v>
      </c>
      <c r="Q139" s="63"/>
      <c r="R139" s="63" t="s">
        <v>346</v>
      </c>
      <c r="S139" s="52"/>
      <c r="T139" s="52"/>
    </row>
    <row r="140" spans="2:20" s="41" customFormat="1" ht="21.75" customHeight="1" x14ac:dyDescent="0.25">
      <c r="B140" s="51" t="s">
        <v>349</v>
      </c>
      <c r="C140" s="55"/>
      <c r="D140" s="150" t="s">
        <v>411</v>
      </c>
      <c r="E140" s="150"/>
      <c r="F140" s="150"/>
      <c r="G140" s="150"/>
      <c r="H140" s="150"/>
      <c r="I140" s="150"/>
      <c r="J140" s="150"/>
      <c r="K140" s="150"/>
      <c r="L140" s="150"/>
      <c r="M140" s="150"/>
      <c r="N140" s="150"/>
      <c r="O140" s="150"/>
      <c r="P140" s="66">
        <f>+SUM(P52:P139)</f>
        <v>955080023.79999995</v>
      </c>
      <c r="Q140" s="63"/>
      <c r="R140" s="63" t="s">
        <v>346</v>
      </c>
      <c r="S140" s="52"/>
      <c r="T140" s="52"/>
    </row>
    <row r="141" spans="2:20" s="41" customFormat="1" ht="21.75" customHeight="1" x14ac:dyDescent="0.25">
      <c r="B141" s="51" t="s">
        <v>349</v>
      </c>
      <c r="C141" s="77" t="s">
        <v>48</v>
      </c>
      <c r="D141" s="78" t="s">
        <v>412</v>
      </c>
      <c r="E141" s="61"/>
      <c r="F141" s="61"/>
      <c r="G141" s="61"/>
      <c r="H141" s="61"/>
      <c r="I141" s="61"/>
      <c r="J141" s="61"/>
      <c r="K141" s="61" t="s">
        <v>356</v>
      </c>
      <c r="L141" s="61"/>
      <c r="M141" s="61"/>
      <c r="N141" s="61"/>
      <c r="O141" s="61"/>
      <c r="P141" s="62">
        <v>3949820</v>
      </c>
      <c r="Q141" s="63"/>
      <c r="R141" s="63" t="s">
        <v>346</v>
      </c>
      <c r="S141" s="52"/>
      <c r="T141" s="52"/>
    </row>
    <row r="142" spans="2:20" s="41" customFormat="1" ht="21.75" customHeight="1" x14ac:dyDescent="0.25">
      <c r="B142" s="51" t="s">
        <v>349</v>
      </c>
      <c r="C142" s="77" t="s">
        <v>48</v>
      </c>
      <c r="D142" s="78" t="s">
        <v>413</v>
      </c>
      <c r="E142" s="61"/>
      <c r="F142" s="61"/>
      <c r="G142" s="61"/>
      <c r="H142" s="61"/>
      <c r="I142" s="61"/>
      <c r="J142" s="61" t="s">
        <v>356</v>
      </c>
      <c r="K142" s="61" t="s">
        <v>356</v>
      </c>
      <c r="L142" s="61"/>
      <c r="M142" s="61"/>
      <c r="N142" s="61"/>
      <c r="O142" s="61"/>
      <c r="P142" s="62">
        <v>655909652</v>
      </c>
      <c r="Q142" s="63"/>
      <c r="R142" s="63" t="s">
        <v>346</v>
      </c>
      <c r="S142" s="52"/>
      <c r="T142" s="52"/>
    </row>
    <row r="143" spans="2:20" s="41" customFormat="1" ht="21.75" customHeight="1" x14ac:dyDescent="0.25">
      <c r="B143" s="51" t="s">
        <v>349</v>
      </c>
      <c r="C143" s="77" t="s">
        <v>48</v>
      </c>
      <c r="D143" s="78" t="s">
        <v>414</v>
      </c>
      <c r="E143" s="61"/>
      <c r="F143" s="61"/>
      <c r="G143" s="61"/>
      <c r="H143" s="61"/>
      <c r="I143" s="61"/>
      <c r="J143" s="61"/>
      <c r="K143" s="61" t="s">
        <v>356</v>
      </c>
      <c r="L143" s="61"/>
      <c r="M143" s="61"/>
      <c r="N143" s="61"/>
      <c r="O143" s="61"/>
      <c r="P143" s="62">
        <v>612735912</v>
      </c>
      <c r="Q143" s="63"/>
      <c r="R143" s="63" t="s">
        <v>346</v>
      </c>
      <c r="S143" s="52"/>
      <c r="T143" s="52"/>
    </row>
    <row r="144" spans="2:20" s="41" customFormat="1" ht="21.75" customHeight="1" x14ac:dyDescent="0.25">
      <c r="B144" s="51" t="s">
        <v>349</v>
      </c>
      <c r="C144" s="55"/>
      <c r="D144" s="150" t="s">
        <v>616</v>
      </c>
      <c r="E144" s="150"/>
      <c r="F144" s="150"/>
      <c r="G144" s="150"/>
      <c r="H144" s="150"/>
      <c r="I144" s="150"/>
      <c r="J144" s="150"/>
      <c r="K144" s="150"/>
      <c r="L144" s="150"/>
      <c r="M144" s="150"/>
      <c r="N144" s="150"/>
      <c r="O144" s="150"/>
      <c r="P144" s="66">
        <f>SUM(P141:P143)</f>
        <v>1272595384</v>
      </c>
      <c r="Q144" s="63"/>
      <c r="R144" s="63" t="s">
        <v>346</v>
      </c>
      <c r="S144" s="52"/>
      <c r="T144" s="52"/>
    </row>
    <row r="145" spans="2:20" s="41" customFormat="1" ht="21.75" customHeight="1" x14ac:dyDescent="0.25">
      <c r="B145" s="51" t="s">
        <v>349</v>
      </c>
      <c r="C145" s="79" t="s">
        <v>415</v>
      </c>
      <c r="D145" s="80">
        <v>20470</v>
      </c>
      <c r="E145" s="61"/>
      <c r="F145" s="61"/>
      <c r="G145" s="61"/>
      <c r="H145" s="61"/>
      <c r="I145" s="61"/>
      <c r="J145" s="61"/>
      <c r="K145" s="61" t="s">
        <v>356</v>
      </c>
      <c r="L145" s="61"/>
      <c r="M145" s="61"/>
      <c r="N145" s="61"/>
      <c r="O145" s="61"/>
      <c r="P145" s="62">
        <v>351288</v>
      </c>
      <c r="Q145" s="63"/>
      <c r="R145" s="63" t="s">
        <v>346</v>
      </c>
      <c r="S145" s="52"/>
      <c r="T145" s="52"/>
    </row>
    <row r="146" spans="2:20" s="41" customFormat="1" ht="21.75" customHeight="1" x14ac:dyDescent="0.25">
      <c r="B146" s="51" t="s">
        <v>349</v>
      </c>
      <c r="C146" s="79" t="s">
        <v>415</v>
      </c>
      <c r="D146" s="80">
        <v>32500</v>
      </c>
      <c r="E146" s="61"/>
      <c r="F146" s="61"/>
      <c r="G146" s="61"/>
      <c r="H146" s="61"/>
      <c r="I146" s="61"/>
      <c r="J146" s="61"/>
      <c r="K146" s="61" t="s">
        <v>356</v>
      </c>
      <c r="L146" s="61"/>
      <c r="M146" s="61"/>
      <c r="N146" s="61"/>
      <c r="O146" s="61"/>
      <c r="P146" s="62">
        <v>263466</v>
      </c>
      <c r="Q146" s="63"/>
      <c r="R146" s="63" t="s">
        <v>346</v>
      </c>
      <c r="S146" s="52"/>
      <c r="T146" s="52"/>
    </row>
    <row r="147" spans="2:20" s="41" customFormat="1" ht="21.75" customHeight="1" x14ac:dyDescent="0.25">
      <c r="B147" s="51" t="s">
        <v>349</v>
      </c>
      <c r="C147" s="79" t="s">
        <v>415</v>
      </c>
      <c r="D147" s="80">
        <v>34510</v>
      </c>
      <c r="E147" s="61"/>
      <c r="F147" s="61"/>
      <c r="G147" s="61"/>
      <c r="H147" s="61"/>
      <c r="I147" s="61"/>
      <c r="J147" s="61"/>
      <c r="K147" s="61" t="s">
        <v>356</v>
      </c>
      <c r="L147" s="61"/>
      <c r="M147" s="61"/>
      <c r="N147" s="61"/>
      <c r="O147" s="61"/>
      <c r="P147" s="62">
        <v>395199</v>
      </c>
      <c r="Q147" s="63"/>
      <c r="R147" s="63" t="s">
        <v>346</v>
      </c>
      <c r="S147" s="52"/>
      <c r="T147" s="52"/>
    </row>
    <row r="148" spans="2:20" s="41" customFormat="1" ht="21.75" customHeight="1" x14ac:dyDescent="0.25">
      <c r="B148" s="51" t="s">
        <v>349</v>
      </c>
      <c r="C148" s="79" t="s">
        <v>415</v>
      </c>
      <c r="D148" s="80">
        <v>34910</v>
      </c>
      <c r="E148" s="61"/>
      <c r="F148" s="61"/>
      <c r="G148" s="61"/>
      <c r="H148" s="61"/>
      <c r="I148" s="61"/>
      <c r="J148" s="61"/>
      <c r="K148" s="61" t="s">
        <v>356</v>
      </c>
      <c r="L148" s="61"/>
      <c r="M148" s="61"/>
      <c r="N148" s="61"/>
      <c r="O148" s="61"/>
      <c r="P148" s="62">
        <v>129642</v>
      </c>
      <c r="Q148" s="63"/>
      <c r="R148" s="63" t="s">
        <v>346</v>
      </c>
      <c r="S148" s="52"/>
      <c r="T148" s="52"/>
    </row>
    <row r="149" spans="2:20" s="41" customFormat="1" ht="21.75" customHeight="1" x14ac:dyDescent="0.25">
      <c r="B149" s="51" t="s">
        <v>349</v>
      </c>
      <c r="C149" s="79" t="s">
        <v>415</v>
      </c>
      <c r="D149" s="80">
        <v>35030</v>
      </c>
      <c r="E149" s="61"/>
      <c r="F149" s="61"/>
      <c r="G149" s="61"/>
      <c r="H149" s="61"/>
      <c r="I149" s="61"/>
      <c r="J149" s="61"/>
      <c r="K149" s="61" t="s">
        <v>356</v>
      </c>
      <c r="L149" s="61"/>
      <c r="M149" s="61"/>
      <c r="N149" s="61"/>
      <c r="O149" s="61"/>
      <c r="P149" s="62">
        <f>87822+240465</f>
        <v>328287</v>
      </c>
      <c r="Q149" s="63"/>
      <c r="R149" s="63" t="s">
        <v>346</v>
      </c>
      <c r="S149" s="52"/>
      <c r="T149" s="52"/>
    </row>
    <row r="150" spans="2:20" s="41" customFormat="1" ht="21.75" customHeight="1" x14ac:dyDescent="0.25">
      <c r="B150" s="51" t="s">
        <v>349</v>
      </c>
      <c r="C150" s="79" t="s">
        <v>415</v>
      </c>
      <c r="D150" s="80">
        <v>35068</v>
      </c>
      <c r="E150" s="61"/>
      <c r="F150" s="61"/>
      <c r="G150" s="61"/>
      <c r="H150" s="61"/>
      <c r="I150" s="61"/>
      <c r="J150" s="61"/>
      <c r="K150" s="61" t="s">
        <v>356</v>
      </c>
      <c r="L150" s="61"/>
      <c r="M150" s="61"/>
      <c r="N150" s="61"/>
      <c r="O150" s="61"/>
      <c r="P150" s="62">
        <v>87822</v>
      </c>
      <c r="Q150" s="63"/>
      <c r="R150" s="63" t="s">
        <v>346</v>
      </c>
      <c r="S150" s="52"/>
      <c r="T150" s="52"/>
    </row>
    <row r="151" spans="2:20" s="41" customFormat="1" ht="21.75" customHeight="1" x14ac:dyDescent="0.25">
      <c r="B151" s="51" t="s">
        <v>349</v>
      </c>
      <c r="C151" s="79" t="s">
        <v>415</v>
      </c>
      <c r="D151" s="80">
        <v>35232</v>
      </c>
      <c r="E151" s="61"/>
      <c r="F151" s="61"/>
      <c r="G151" s="61"/>
      <c r="H151" s="61"/>
      <c r="I151" s="61"/>
      <c r="J151" s="61"/>
      <c r="K151" s="61" t="s">
        <v>356</v>
      </c>
      <c r="L151" s="61"/>
      <c r="M151" s="61"/>
      <c r="N151" s="61"/>
      <c r="O151" s="61"/>
      <c r="P151" s="62">
        <v>43911</v>
      </c>
      <c r="Q151" s="63"/>
      <c r="R151" s="63" t="s">
        <v>346</v>
      </c>
      <c r="S151" s="52"/>
      <c r="T151" s="52"/>
    </row>
    <row r="152" spans="2:20" s="41" customFormat="1" ht="21.75" customHeight="1" x14ac:dyDescent="0.25">
      <c r="B152" s="51" t="s">
        <v>349</v>
      </c>
      <c r="C152" s="79" t="s">
        <v>415</v>
      </c>
      <c r="D152" s="80">
        <v>37970</v>
      </c>
      <c r="E152" s="61"/>
      <c r="F152" s="61"/>
      <c r="G152" s="61"/>
      <c r="H152" s="61"/>
      <c r="I152" s="61"/>
      <c r="J152" s="61"/>
      <c r="K152" s="61" t="s">
        <v>356</v>
      </c>
      <c r="L152" s="61"/>
      <c r="M152" s="61"/>
      <c r="N152" s="61"/>
      <c r="O152" s="61"/>
      <c r="P152" s="62">
        <v>953496</v>
      </c>
      <c r="Q152" s="63"/>
      <c r="R152" s="63" t="s">
        <v>346</v>
      </c>
      <c r="S152" s="52"/>
      <c r="T152" s="52"/>
    </row>
    <row r="153" spans="2:20" s="41" customFormat="1" ht="21.75" customHeight="1" x14ac:dyDescent="0.25">
      <c r="B153" s="51" t="s">
        <v>349</v>
      </c>
      <c r="C153" s="79" t="s">
        <v>415</v>
      </c>
      <c r="D153" s="80">
        <v>38120</v>
      </c>
      <c r="E153" s="61"/>
      <c r="F153" s="61"/>
      <c r="G153" s="61"/>
      <c r="H153" s="61"/>
      <c r="I153" s="61"/>
      <c r="J153" s="61"/>
      <c r="K153" s="61" t="s">
        <v>356</v>
      </c>
      <c r="L153" s="61"/>
      <c r="M153" s="61"/>
      <c r="N153" s="61"/>
      <c r="O153" s="61"/>
      <c r="P153" s="62">
        <v>1097775</v>
      </c>
      <c r="Q153" s="63"/>
      <c r="R153" s="63" t="s">
        <v>346</v>
      </c>
      <c r="S153" s="52"/>
      <c r="T153" s="52"/>
    </row>
    <row r="154" spans="2:20" s="41" customFormat="1" ht="21.75" customHeight="1" x14ac:dyDescent="0.25">
      <c r="B154" s="51" t="s">
        <v>349</v>
      </c>
      <c r="C154" s="79" t="s">
        <v>415</v>
      </c>
      <c r="D154" s="80">
        <v>43300</v>
      </c>
      <c r="E154" s="61"/>
      <c r="F154" s="61"/>
      <c r="G154" s="61"/>
      <c r="H154" s="61"/>
      <c r="I154" s="61"/>
      <c r="J154" s="61"/>
      <c r="K154" s="61" t="s">
        <v>356</v>
      </c>
      <c r="L154" s="61"/>
      <c r="M154" s="61"/>
      <c r="N154" s="61"/>
      <c r="O154" s="61"/>
      <c r="P154" s="62">
        <v>175644</v>
      </c>
      <c r="Q154" s="63"/>
      <c r="R154" s="63" t="s">
        <v>346</v>
      </c>
      <c r="S154" s="52"/>
      <c r="T154" s="52"/>
    </row>
    <row r="155" spans="2:20" s="41" customFormat="1" ht="21.75" customHeight="1" x14ac:dyDescent="0.25">
      <c r="B155" s="51" t="s">
        <v>349</v>
      </c>
      <c r="C155" s="79" t="s">
        <v>415</v>
      </c>
      <c r="D155" s="60" t="s">
        <v>416</v>
      </c>
      <c r="E155" s="61"/>
      <c r="F155" s="61"/>
      <c r="G155" s="61"/>
      <c r="H155" s="61"/>
      <c r="I155" s="61"/>
      <c r="J155" s="61"/>
      <c r="K155" s="61" t="s">
        <v>356</v>
      </c>
      <c r="L155" s="61"/>
      <c r="M155" s="61"/>
      <c r="N155" s="61"/>
      <c r="O155" s="61"/>
      <c r="P155" s="62">
        <v>262211.40000000002</v>
      </c>
      <c r="Q155" s="63"/>
      <c r="R155" s="63" t="s">
        <v>346</v>
      </c>
      <c r="S155" s="52"/>
      <c r="T155" s="52"/>
    </row>
    <row r="156" spans="2:20" s="41" customFormat="1" ht="21.75" customHeight="1" x14ac:dyDescent="0.25">
      <c r="B156" s="51" t="s">
        <v>349</v>
      </c>
      <c r="C156" s="79" t="s">
        <v>415</v>
      </c>
      <c r="D156" s="60" t="s">
        <v>417</v>
      </c>
      <c r="E156" s="61"/>
      <c r="F156" s="61"/>
      <c r="G156" s="61"/>
      <c r="H156" s="61"/>
      <c r="I156" s="61"/>
      <c r="J156" s="61"/>
      <c r="K156" s="61" t="s">
        <v>356</v>
      </c>
      <c r="L156" s="61"/>
      <c r="M156" s="61"/>
      <c r="N156" s="61"/>
      <c r="O156" s="61"/>
      <c r="P156" s="62">
        <v>88658.4</v>
      </c>
      <c r="Q156" s="63"/>
      <c r="R156" s="63" t="s">
        <v>346</v>
      </c>
      <c r="S156" s="52"/>
      <c r="T156" s="52"/>
    </row>
    <row r="157" spans="2:20" s="41" customFormat="1" ht="21.75" customHeight="1" x14ac:dyDescent="0.25">
      <c r="B157" s="51" t="s">
        <v>349</v>
      </c>
      <c r="C157" s="79" t="s">
        <v>415</v>
      </c>
      <c r="D157" s="60" t="s">
        <v>418</v>
      </c>
      <c r="E157" s="61"/>
      <c r="F157" s="61"/>
      <c r="G157" s="61"/>
      <c r="H157" s="61"/>
      <c r="I157" s="61"/>
      <c r="J157" s="61"/>
      <c r="K157" s="61" t="s">
        <v>356</v>
      </c>
      <c r="L157" s="61"/>
      <c r="M157" s="61"/>
      <c r="N157" s="61"/>
      <c r="O157" s="61"/>
      <c r="P157" s="62">
        <v>88658.4</v>
      </c>
      <c r="Q157" s="63"/>
      <c r="R157" s="63" t="s">
        <v>346</v>
      </c>
      <c r="S157" s="52"/>
      <c r="T157" s="52"/>
    </row>
    <row r="158" spans="2:20" s="41" customFormat="1" ht="21.75" customHeight="1" x14ac:dyDescent="0.25">
      <c r="B158" s="51" t="s">
        <v>349</v>
      </c>
      <c r="C158" s="79" t="s">
        <v>415</v>
      </c>
      <c r="D158" s="60" t="s">
        <v>419</v>
      </c>
      <c r="E158" s="61"/>
      <c r="F158" s="61"/>
      <c r="G158" s="61"/>
      <c r="H158" s="61"/>
      <c r="I158" s="61"/>
      <c r="J158" s="61"/>
      <c r="K158" s="61" t="s">
        <v>356</v>
      </c>
      <c r="L158" s="61"/>
      <c r="M158" s="61"/>
      <c r="N158" s="61"/>
      <c r="O158" s="61"/>
      <c r="P158" s="62">
        <v>354633.6</v>
      </c>
      <c r="Q158" s="63"/>
      <c r="R158" s="63" t="s">
        <v>346</v>
      </c>
      <c r="S158" s="52"/>
      <c r="T158" s="52"/>
    </row>
    <row r="159" spans="2:20" s="41" customFormat="1" ht="21.75" customHeight="1" x14ac:dyDescent="0.25">
      <c r="B159" s="51" t="s">
        <v>349</v>
      </c>
      <c r="C159" s="79" t="s">
        <v>415</v>
      </c>
      <c r="D159" s="60" t="s">
        <v>420</v>
      </c>
      <c r="E159" s="61"/>
      <c r="F159" s="61"/>
      <c r="G159" s="61"/>
      <c r="H159" s="61"/>
      <c r="I159" s="61"/>
      <c r="J159" s="61"/>
      <c r="K159" s="61" t="s">
        <v>356</v>
      </c>
      <c r="L159" s="61"/>
      <c r="M159" s="61"/>
      <c r="N159" s="61"/>
      <c r="O159" s="61"/>
      <c r="P159" s="62">
        <v>1354968</v>
      </c>
      <c r="Q159" s="63"/>
      <c r="R159" s="63" t="s">
        <v>346</v>
      </c>
      <c r="S159" s="52"/>
      <c r="T159" s="52"/>
    </row>
    <row r="160" spans="2:20" s="41" customFormat="1" ht="21.75" customHeight="1" x14ac:dyDescent="0.25">
      <c r="B160" s="51" t="s">
        <v>349</v>
      </c>
      <c r="C160" s="79" t="s">
        <v>415</v>
      </c>
      <c r="D160" s="60" t="s">
        <v>421</v>
      </c>
      <c r="E160" s="61"/>
      <c r="F160" s="61"/>
      <c r="G160" s="61"/>
      <c r="H160" s="61"/>
      <c r="I160" s="61"/>
      <c r="J160" s="61"/>
      <c r="K160" s="61" t="s">
        <v>356</v>
      </c>
      <c r="L160" s="61"/>
      <c r="M160" s="61"/>
      <c r="N160" s="61"/>
      <c r="O160" s="61"/>
      <c r="P160" s="62">
        <v>857310</v>
      </c>
      <c r="Q160" s="63"/>
      <c r="R160" s="63" t="s">
        <v>346</v>
      </c>
      <c r="S160" s="52"/>
      <c r="T160" s="52"/>
    </row>
    <row r="161" spans="2:20" s="41" customFormat="1" ht="21.75" customHeight="1" x14ac:dyDescent="0.25">
      <c r="B161" s="51" t="s">
        <v>349</v>
      </c>
      <c r="C161" s="79" t="s">
        <v>415</v>
      </c>
      <c r="D161" s="60" t="s">
        <v>422</v>
      </c>
      <c r="E161" s="61"/>
      <c r="F161" s="61"/>
      <c r="G161" s="61"/>
      <c r="H161" s="61"/>
      <c r="I161" s="61"/>
      <c r="J161" s="61"/>
      <c r="K161" s="61" t="s">
        <v>356</v>
      </c>
      <c r="L161" s="61"/>
      <c r="M161" s="61"/>
      <c r="N161" s="61"/>
      <c r="O161" s="61"/>
      <c r="P161" s="62">
        <v>200736</v>
      </c>
      <c r="Q161" s="63"/>
      <c r="R161" s="63" t="s">
        <v>346</v>
      </c>
      <c r="S161" s="52"/>
      <c r="T161" s="52"/>
    </row>
    <row r="162" spans="2:20" s="41" customFormat="1" ht="21.75" customHeight="1" x14ac:dyDescent="0.25">
      <c r="B162" s="51" t="s">
        <v>349</v>
      </c>
      <c r="C162" s="79" t="s">
        <v>415</v>
      </c>
      <c r="D162" s="60" t="s">
        <v>423</v>
      </c>
      <c r="E162" s="61"/>
      <c r="F162" s="61"/>
      <c r="G162" s="61"/>
      <c r="H162" s="61"/>
      <c r="I162" s="61"/>
      <c r="J162" s="61"/>
      <c r="K162" s="61" t="s">
        <v>356</v>
      </c>
      <c r="L162" s="61"/>
      <c r="M162" s="61"/>
      <c r="N162" s="61"/>
      <c r="O162" s="61"/>
      <c r="P162" s="62">
        <v>301104</v>
      </c>
      <c r="Q162" s="63"/>
      <c r="R162" s="63" t="s">
        <v>346</v>
      </c>
      <c r="S162" s="52"/>
      <c r="T162" s="52"/>
    </row>
    <row r="163" spans="2:20" s="41" customFormat="1" ht="21.75" customHeight="1" x14ac:dyDescent="0.25">
      <c r="B163" s="51" t="s">
        <v>349</v>
      </c>
      <c r="C163" s="79" t="s">
        <v>415</v>
      </c>
      <c r="D163" s="60" t="s">
        <v>424</v>
      </c>
      <c r="E163" s="61"/>
      <c r="F163" s="61"/>
      <c r="G163" s="61"/>
      <c r="H163" s="61"/>
      <c r="I163" s="61"/>
      <c r="J163" s="61"/>
      <c r="K163" s="61" t="s">
        <v>356</v>
      </c>
      <c r="L163" s="61"/>
      <c r="M163" s="61"/>
      <c r="N163" s="61"/>
      <c r="O163" s="61"/>
      <c r="P163" s="62">
        <v>133865.82</v>
      </c>
      <c r="Q163" s="63"/>
      <c r="R163" s="63" t="s">
        <v>346</v>
      </c>
      <c r="S163" s="52"/>
      <c r="T163" s="52"/>
    </row>
    <row r="164" spans="2:20" s="41" customFormat="1" ht="21.75" customHeight="1" x14ac:dyDescent="0.25">
      <c r="B164" s="51" t="s">
        <v>349</v>
      </c>
      <c r="C164" s="79" t="s">
        <v>415</v>
      </c>
      <c r="D164" s="60" t="s">
        <v>425</v>
      </c>
      <c r="E164" s="61"/>
      <c r="F164" s="61"/>
      <c r="G164" s="61"/>
      <c r="H164" s="61"/>
      <c r="I164" s="61"/>
      <c r="J164" s="61"/>
      <c r="K164" s="61" t="s">
        <v>356</v>
      </c>
      <c r="L164" s="61"/>
      <c r="M164" s="61"/>
      <c r="N164" s="61"/>
      <c r="O164" s="61"/>
      <c r="P164" s="62">
        <v>1374205.2</v>
      </c>
      <c r="Q164" s="63"/>
      <c r="R164" s="63" t="s">
        <v>346</v>
      </c>
      <c r="S164" s="52"/>
      <c r="T164" s="52"/>
    </row>
    <row r="165" spans="2:20" s="41" customFormat="1" ht="21.75" customHeight="1" x14ac:dyDescent="0.25">
      <c r="B165" s="51" t="s">
        <v>349</v>
      </c>
      <c r="C165" s="79" t="s">
        <v>415</v>
      </c>
      <c r="D165" s="60" t="s">
        <v>426</v>
      </c>
      <c r="E165" s="61"/>
      <c r="F165" s="61"/>
      <c r="G165" s="61"/>
      <c r="H165" s="61"/>
      <c r="I165" s="61"/>
      <c r="J165" s="61"/>
      <c r="K165" s="61" t="s">
        <v>356</v>
      </c>
      <c r="L165" s="61"/>
      <c r="M165" s="61"/>
      <c r="N165" s="61"/>
      <c r="O165" s="61"/>
      <c r="P165" s="62">
        <v>354633.6</v>
      </c>
      <c r="Q165" s="63"/>
      <c r="R165" s="63" t="s">
        <v>346</v>
      </c>
      <c r="S165" s="52"/>
      <c r="T165" s="52"/>
    </row>
    <row r="166" spans="2:20" s="41" customFormat="1" ht="21.75" customHeight="1" x14ac:dyDescent="0.25">
      <c r="B166" s="51" t="s">
        <v>349</v>
      </c>
      <c r="C166" s="79" t="s">
        <v>415</v>
      </c>
      <c r="D166" s="60" t="s">
        <v>427</v>
      </c>
      <c r="E166" s="61"/>
      <c r="F166" s="61"/>
      <c r="G166" s="61"/>
      <c r="H166" s="61"/>
      <c r="I166" s="61"/>
      <c r="J166" s="61"/>
      <c r="K166" s="61" t="s">
        <v>356</v>
      </c>
      <c r="L166" s="61"/>
      <c r="M166" s="61"/>
      <c r="N166" s="61"/>
      <c r="O166" s="61"/>
      <c r="P166" s="62">
        <v>310304.40000000002</v>
      </c>
      <c r="Q166" s="63"/>
      <c r="R166" s="63" t="s">
        <v>346</v>
      </c>
      <c r="S166" s="52"/>
      <c r="T166" s="52"/>
    </row>
    <row r="167" spans="2:20" s="41" customFormat="1" ht="21.75" customHeight="1" x14ac:dyDescent="0.25">
      <c r="B167" s="51" t="s">
        <v>349</v>
      </c>
      <c r="C167" s="79" t="s">
        <v>415</v>
      </c>
      <c r="D167" s="60" t="s">
        <v>428</v>
      </c>
      <c r="E167" s="61"/>
      <c r="F167" s="61"/>
      <c r="G167" s="61"/>
      <c r="H167" s="61"/>
      <c r="I167" s="61"/>
      <c r="J167" s="61"/>
      <c r="K167" s="61" t="s">
        <v>356</v>
      </c>
      <c r="L167" s="61"/>
      <c r="M167" s="61"/>
      <c r="N167" s="61"/>
      <c r="O167" s="61"/>
      <c r="P167" s="62">
        <v>46002</v>
      </c>
      <c r="Q167" s="63"/>
      <c r="R167" s="63" t="s">
        <v>346</v>
      </c>
      <c r="S167" s="52"/>
      <c r="T167" s="52"/>
    </row>
    <row r="168" spans="2:20" s="41" customFormat="1" ht="21.75" customHeight="1" x14ac:dyDescent="0.25">
      <c r="B168" s="51" t="s">
        <v>349</v>
      </c>
      <c r="C168" s="79" t="s">
        <v>415</v>
      </c>
      <c r="D168" s="60" t="s">
        <v>429</v>
      </c>
      <c r="E168" s="61"/>
      <c r="F168" s="61"/>
      <c r="G168" s="61"/>
      <c r="H168" s="61"/>
      <c r="I168" s="61"/>
      <c r="J168" s="61"/>
      <c r="K168" s="61" t="s">
        <v>356</v>
      </c>
      <c r="L168" s="61"/>
      <c r="M168" s="61"/>
      <c r="N168" s="61"/>
      <c r="O168" s="61"/>
      <c r="P168" s="62">
        <v>1236826.5</v>
      </c>
      <c r="Q168" s="63"/>
      <c r="R168" s="63" t="s">
        <v>346</v>
      </c>
      <c r="S168" s="52"/>
      <c r="T168" s="52"/>
    </row>
    <row r="169" spans="2:20" s="41" customFormat="1" ht="21.75" customHeight="1" x14ac:dyDescent="0.25">
      <c r="B169" s="51" t="s">
        <v>349</v>
      </c>
      <c r="C169" s="79" t="s">
        <v>415</v>
      </c>
      <c r="D169" s="60" t="s">
        <v>430</v>
      </c>
      <c r="E169" s="61"/>
      <c r="F169" s="61"/>
      <c r="G169" s="61"/>
      <c r="H169" s="61"/>
      <c r="I169" s="61"/>
      <c r="J169" s="61"/>
      <c r="K169" s="61" t="s">
        <v>356</v>
      </c>
      <c r="L169" s="61"/>
      <c r="M169" s="61"/>
      <c r="N169" s="61"/>
      <c r="O169" s="61"/>
      <c r="P169" s="62">
        <f>1463700+627300</f>
        <v>2091000</v>
      </c>
      <c r="Q169" s="63"/>
      <c r="R169" s="63" t="s">
        <v>346</v>
      </c>
      <c r="S169" s="52"/>
      <c r="T169" s="52"/>
    </row>
    <row r="170" spans="2:20" s="41" customFormat="1" ht="21.75" customHeight="1" x14ac:dyDescent="0.25">
      <c r="B170" s="51" t="s">
        <v>349</v>
      </c>
      <c r="C170" s="79" t="s">
        <v>415</v>
      </c>
      <c r="D170" s="60" t="s">
        <v>431</v>
      </c>
      <c r="E170" s="61"/>
      <c r="F170" s="61"/>
      <c r="G170" s="61"/>
      <c r="H170" s="61"/>
      <c r="I170" s="61"/>
      <c r="J170" s="61"/>
      <c r="K170" s="61" t="s">
        <v>356</v>
      </c>
      <c r="L170" s="61"/>
      <c r="M170" s="61"/>
      <c r="N170" s="61"/>
      <c r="O170" s="61"/>
      <c r="P170" s="62">
        <v>184008</v>
      </c>
      <c r="Q170" s="63"/>
      <c r="R170" s="63" t="s">
        <v>346</v>
      </c>
      <c r="S170" s="52"/>
      <c r="T170" s="52"/>
    </row>
    <row r="171" spans="2:20" s="41" customFormat="1" ht="21.75" customHeight="1" x14ac:dyDescent="0.25">
      <c r="B171" s="51" t="s">
        <v>349</v>
      </c>
      <c r="C171" s="79" t="s">
        <v>415</v>
      </c>
      <c r="D171" s="60" t="s">
        <v>432</v>
      </c>
      <c r="E171" s="61"/>
      <c r="F171" s="61"/>
      <c r="G171" s="61"/>
      <c r="H171" s="61"/>
      <c r="I171" s="61"/>
      <c r="J171" s="61"/>
      <c r="K171" s="61" t="s">
        <v>356</v>
      </c>
      <c r="L171" s="61"/>
      <c r="M171" s="61"/>
      <c r="N171" s="61"/>
      <c r="O171" s="61"/>
      <c r="P171" s="62">
        <v>184008</v>
      </c>
      <c r="Q171" s="63"/>
      <c r="R171" s="63" t="s">
        <v>346</v>
      </c>
      <c r="S171" s="52"/>
      <c r="T171" s="52"/>
    </row>
    <row r="172" spans="2:20" s="41" customFormat="1" ht="21.75" customHeight="1" x14ac:dyDescent="0.25">
      <c r="B172" s="51" t="s">
        <v>349</v>
      </c>
      <c r="C172" s="79" t="s">
        <v>415</v>
      </c>
      <c r="D172" s="60" t="s">
        <v>433</v>
      </c>
      <c r="E172" s="61"/>
      <c r="F172" s="61"/>
      <c r="G172" s="61"/>
      <c r="H172" s="61"/>
      <c r="I172" s="61"/>
      <c r="J172" s="61"/>
      <c r="K172" s="61" t="s">
        <v>356</v>
      </c>
      <c r="L172" s="61"/>
      <c r="M172" s="61"/>
      <c r="N172" s="61"/>
      <c r="O172" s="61"/>
      <c r="P172" s="62">
        <v>322014</v>
      </c>
      <c r="Q172" s="63"/>
      <c r="R172" s="63" t="s">
        <v>346</v>
      </c>
      <c r="S172" s="52"/>
      <c r="T172" s="52"/>
    </row>
    <row r="173" spans="2:20" s="41" customFormat="1" ht="21.75" customHeight="1" x14ac:dyDescent="0.25">
      <c r="B173" s="51" t="s">
        <v>349</v>
      </c>
      <c r="C173" s="79" t="s">
        <v>415</v>
      </c>
      <c r="D173" s="60" t="s">
        <v>434</v>
      </c>
      <c r="E173" s="61"/>
      <c r="F173" s="61"/>
      <c r="G173" s="61"/>
      <c r="H173" s="61"/>
      <c r="I173" s="61"/>
      <c r="J173" s="61"/>
      <c r="K173" s="61" t="s">
        <v>356</v>
      </c>
      <c r="L173" s="61"/>
      <c r="M173" s="61"/>
      <c r="N173" s="61"/>
      <c r="O173" s="61"/>
      <c r="P173" s="62">
        <v>138006</v>
      </c>
      <c r="Q173" s="63"/>
      <c r="R173" s="63" t="s">
        <v>346</v>
      </c>
      <c r="S173" s="52"/>
      <c r="T173" s="52"/>
    </row>
    <row r="174" spans="2:20" s="41" customFormat="1" ht="21.75" customHeight="1" x14ac:dyDescent="0.25">
      <c r="B174" s="51" t="s">
        <v>349</v>
      </c>
      <c r="C174" s="79" t="s">
        <v>415</v>
      </c>
      <c r="D174" s="60" t="s">
        <v>435</v>
      </c>
      <c r="E174" s="61"/>
      <c r="F174" s="61"/>
      <c r="G174" s="61"/>
      <c r="H174" s="61"/>
      <c r="I174" s="61"/>
      <c r="J174" s="61"/>
      <c r="K174" s="61" t="s">
        <v>356</v>
      </c>
      <c r="L174" s="61"/>
      <c r="M174" s="61"/>
      <c r="N174" s="61"/>
      <c r="O174" s="61"/>
      <c r="P174" s="62">
        <v>276012</v>
      </c>
      <c r="Q174" s="63"/>
      <c r="R174" s="63" t="s">
        <v>346</v>
      </c>
      <c r="S174" s="52"/>
      <c r="T174" s="52"/>
    </row>
    <row r="175" spans="2:20" s="41" customFormat="1" ht="21.75" customHeight="1" x14ac:dyDescent="0.25">
      <c r="B175" s="51" t="s">
        <v>349</v>
      </c>
      <c r="C175" s="79" t="s">
        <v>415</v>
      </c>
      <c r="D175" s="60" t="s">
        <v>436</v>
      </c>
      <c r="E175" s="61"/>
      <c r="F175" s="61"/>
      <c r="G175" s="61"/>
      <c r="H175" s="61"/>
      <c r="I175" s="61"/>
      <c r="J175" s="61"/>
      <c r="K175" s="61" t="s">
        <v>356</v>
      </c>
      <c r="L175" s="61"/>
      <c r="M175" s="61"/>
      <c r="N175" s="61"/>
      <c r="O175" s="61"/>
      <c r="P175" s="62">
        <v>2024088</v>
      </c>
      <c r="Q175" s="63"/>
      <c r="R175" s="63" t="s">
        <v>346</v>
      </c>
      <c r="S175" s="52"/>
      <c r="T175" s="52"/>
    </row>
    <row r="176" spans="2:20" s="41" customFormat="1" ht="21.75" customHeight="1" x14ac:dyDescent="0.25">
      <c r="B176" s="51" t="s">
        <v>349</v>
      </c>
      <c r="C176" s="79" t="s">
        <v>415</v>
      </c>
      <c r="D176" s="60" t="s">
        <v>437</v>
      </c>
      <c r="E176" s="61"/>
      <c r="F176" s="61"/>
      <c r="G176" s="61"/>
      <c r="H176" s="61"/>
      <c r="I176" s="61"/>
      <c r="J176" s="61"/>
      <c r="K176" s="61" t="s">
        <v>356</v>
      </c>
      <c r="L176" s="61"/>
      <c r="M176" s="61"/>
      <c r="N176" s="61"/>
      <c r="O176" s="61"/>
      <c r="P176" s="62">
        <v>138006</v>
      </c>
      <c r="Q176" s="63"/>
      <c r="R176" s="63" t="s">
        <v>346</v>
      </c>
      <c r="S176" s="52"/>
      <c r="T176" s="52"/>
    </row>
    <row r="177" spans="2:20" s="41" customFormat="1" ht="21.75" customHeight="1" x14ac:dyDescent="0.25">
      <c r="B177" s="51" t="s">
        <v>349</v>
      </c>
      <c r="C177" s="79" t="s">
        <v>415</v>
      </c>
      <c r="D177" s="60" t="s">
        <v>438</v>
      </c>
      <c r="E177" s="61"/>
      <c r="F177" s="61"/>
      <c r="G177" s="61"/>
      <c r="H177" s="61"/>
      <c r="I177" s="61"/>
      <c r="J177" s="61"/>
      <c r="K177" s="61" t="s">
        <v>356</v>
      </c>
      <c r="L177" s="61"/>
      <c r="M177" s="61"/>
      <c r="N177" s="61"/>
      <c r="O177" s="61"/>
      <c r="P177" s="62">
        <v>418200</v>
      </c>
      <c r="Q177" s="63"/>
      <c r="R177" s="63" t="s">
        <v>346</v>
      </c>
      <c r="S177" s="52"/>
      <c r="T177" s="52"/>
    </row>
    <row r="178" spans="2:20" s="41" customFormat="1" ht="21.75" customHeight="1" x14ac:dyDescent="0.25">
      <c r="B178" s="51" t="s">
        <v>349</v>
      </c>
      <c r="C178" s="79" t="s">
        <v>415</v>
      </c>
      <c r="D178" s="60" t="s">
        <v>439</v>
      </c>
      <c r="E178" s="61"/>
      <c r="F178" s="61"/>
      <c r="G178" s="61"/>
      <c r="H178" s="61"/>
      <c r="I178" s="61"/>
      <c r="J178" s="61"/>
      <c r="K178" s="61" t="s">
        <v>356</v>
      </c>
      <c r="L178" s="61"/>
      <c r="M178" s="61"/>
      <c r="N178" s="61"/>
      <c r="O178" s="61"/>
      <c r="P178" s="62">
        <v>920040</v>
      </c>
      <c r="Q178" s="63"/>
      <c r="R178" s="63" t="s">
        <v>346</v>
      </c>
      <c r="S178" s="52"/>
      <c r="T178" s="52"/>
    </row>
    <row r="179" spans="2:20" s="41" customFormat="1" ht="21.75" customHeight="1" x14ac:dyDescent="0.25">
      <c r="B179" s="51" t="s">
        <v>349</v>
      </c>
      <c r="C179" s="79" t="s">
        <v>415</v>
      </c>
      <c r="D179" s="60" t="s">
        <v>440</v>
      </c>
      <c r="E179" s="61"/>
      <c r="F179" s="61"/>
      <c r="G179" s="61"/>
      <c r="H179" s="61"/>
      <c r="I179" s="61"/>
      <c r="J179" s="61"/>
      <c r="K179" s="61" t="s">
        <v>356</v>
      </c>
      <c r="L179" s="61"/>
      <c r="M179" s="61"/>
      <c r="N179" s="61"/>
      <c r="O179" s="61"/>
      <c r="P179" s="62">
        <f>83640+469179</f>
        <v>552819</v>
      </c>
      <c r="Q179" s="63"/>
      <c r="R179" s="63" t="s">
        <v>346</v>
      </c>
      <c r="S179" s="52"/>
      <c r="T179" s="52"/>
    </row>
    <row r="180" spans="2:20" s="41" customFormat="1" ht="21.75" customHeight="1" x14ac:dyDescent="0.25">
      <c r="B180" s="51" t="s">
        <v>349</v>
      </c>
      <c r="C180" s="79" t="s">
        <v>415</v>
      </c>
      <c r="D180" s="60" t="s">
        <v>441</v>
      </c>
      <c r="E180" s="61"/>
      <c r="F180" s="61"/>
      <c r="G180" s="61"/>
      <c r="H180" s="61"/>
      <c r="I180" s="61"/>
      <c r="J180" s="61"/>
      <c r="K180" s="61" t="s">
        <v>356</v>
      </c>
      <c r="L180" s="61"/>
      <c r="M180" s="61"/>
      <c r="N180" s="61"/>
      <c r="O180" s="61"/>
      <c r="P180" s="62">
        <v>809718.84</v>
      </c>
      <c r="Q180" s="63"/>
      <c r="R180" s="63" t="s">
        <v>346</v>
      </c>
      <c r="S180" s="52"/>
      <c r="T180" s="52"/>
    </row>
    <row r="181" spans="2:20" s="41" customFormat="1" ht="21.75" customHeight="1" x14ac:dyDescent="0.25">
      <c r="B181" s="51" t="s">
        <v>349</v>
      </c>
      <c r="C181" s="79" t="s">
        <v>415</v>
      </c>
      <c r="D181" s="60" t="s">
        <v>442</v>
      </c>
      <c r="E181" s="61"/>
      <c r="F181" s="61"/>
      <c r="G181" s="61"/>
      <c r="H181" s="61"/>
      <c r="I181" s="61"/>
      <c r="J181" s="61"/>
      <c r="K181" s="61" t="s">
        <v>356</v>
      </c>
      <c r="L181" s="61"/>
      <c r="M181" s="61"/>
      <c r="N181" s="61"/>
      <c r="O181" s="61"/>
      <c r="P181" s="62">
        <v>585480</v>
      </c>
      <c r="Q181" s="63"/>
      <c r="R181" s="63" t="s">
        <v>346</v>
      </c>
      <c r="S181" s="52"/>
      <c r="T181" s="52"/>
    </row>
    <row r="182" spans="2:20" s="41" customFormat="1" ht="21.75" customHeight="1" x14ac:dyDescent="0.25">
      <c r="B182" s="51" t="s">
        <v>349</v>
      </c>
      <c r="C182" s="79" t="s">
        <v>415</v>
      </c>
      <c r="D182" s="60" t="s">
        <v>443</v>
      </c>
      <c r="E182" s="61"/>
      <c r="F182" s="61"/>
      <c r="G182" s="61"/>
      <c r="H182" s="61"/>
      <c r="I182" s="61"/>
      <c r="J182" s="61"/>
      <c r="K182" s="61" t="s">
        <v>356</v>
      </c>
      <c r="L182" s="61"/>
      <c r="M182" s="61"/>
      <c r="N182" s="61"/>
      <c r="O182" s="61"/>
      <c r="P182" s="62">
        <v>460020</v>
      </c>
      <c r="Q182" s="63"/>
      <c r="R182" s="63" t="s">
        <v>346</v>
      </c>
      <c r="S182" s="52"/>
      <c r="T182" s="52"/>
    </row>
    <row r="183" spans="2:20" s="41" customFormat="1" ht="21.75" customHeight="1" x14ac:dyDescent="0.25">
      <c r="B183" s="51" t="s">
        <v>349</v>
      </c>
      <c r="C183" s="79" t="s">
        <v>415</v>
      </c>
      <c r="D183" s="60" t="s">
        <v>444</v>
      </c>
      <c r="E183" s="61"/>
      <c r="F183" s="61"/>
      <c r="G183" s="61"/>
      <c r="H183" s="61"/>
      <c r="I183" s="61"/>
      <c r="J183" s="61"/>
      <c r="K183" s="61" t="s">
        <v>356</v>
      </c>
      <c r="L183" s="61"/>
      <c r="M183" s="61"/>
      <c r="N183" s="61"/>
      <c r="O183" s="61"/>
      <c r="P183" s="62">
        <v>92004</v>
      </c>
      <c r="Q183" s="63"/>
      <c r="R183" s="63" t="s">
        <v>346</v>
      </c>
      <c r="S183" s="52"/>
      <c r="T183" s="52"/>
    </row>
    <row r="184" spans="2:20" s="41" customFormat="1" ht="21.75" customHeight="1" x14ac:dyDescent="0.25">
      <c r="B184" s="51" t="s">
        <v>349</v>
      </c>
      <c r="C184" s="79" t="s">
        <v>415</v>
      </c>
      <c r="D184" s="60" t="s">
        <v>445</v>
      </c>
      <c r="E184" s="61"/>
      <c r="F184" s="61"/>
      <c r="G184" s="61"/>
      <c r="H184" s="61"/>
      <c r="I184" s="61"/>
      <c r="J184" s="61"/>
      <c r="K184" s="61" t="s">
        <v>356</v>
      </c>
      <c r="L184" s="61"/>
      <c r="M184" s="61"/>
      <c r="N184" s="61"/>
      <c r="O184" s="61"/>
      <c r="P184" s="62">
        <v>292740</v>
      </c>
      <c r="Q184" s="63"/>
      <c r="R184" s="63" t="s">
        <v>346</v>
      </c>
      <c r="S184" s="52"/>
      <c r="T184" s="52"/>
    </row>
    <row r="185" spans="2:20" s="41" customFormat="1" ht="21.75" customHeight="1" x14ac:dyDescent="0.25">
      <c r="B185" s="51" t="s">
        <v>349</v>
      </c>
      <c r="C185" s="79" t="s">
        <v>415</v>
      </c>
      <c r="D185" s="60" t="s">
        <v>446</v>
      </c>
      <c r="E185" s="61"/>
      <c r="F185" s="61"/>
      <c r="G185" s="61"/>
      <c r="H185" s="61"/>
      <c r="I185" s="61"/>
      <c r="J185" s="61"/>
      <c r="K185" s="61" t="s">
        <v>356</v>
      </c>
      <c r="L185" s="61"/>
      <c r="M185" s="61"/>
      <c r="N185" s="61"/>
      <c r="O185" s="61"/>
      <c r="P185" s="62">
        <v>920040</v>
      </c>
      <c r="Q185" s="63"/>
      <c r="R185" s="63" t="s">
        <v>346</v>
      </c>
      <c r="S185" s="52"/>
      <c r="T185" s="52"/>
    </row>
    <row r="186" spans="2:20" s="41" customFormat="1" ht="21.75" customHeight="1" x14ac:dyDescent="0.25">
      <c r="B186" s="51" t="s">
        <v>349</v>
      </c>
      <c r="C186" s="79" t="s">
        <v>415</v>
      </c>
      <c r="D186" s="60" t="s">
        <v>447</v>
      </c>
      <c r="E186" s="61"/>
      <c r="F186" s="61"/>
      <c r="G186" s="61"/>
      <c r="H186" s="61"/>
      <c r="I186" s="61"/>
      <c r="J186" s="61"/>
      <c r="K186" s="61" t="s">
        <v>356</v>
      </c>
      <c r="L186" s="61"/>
      <c r="M186" s="61"/>
      <c r="N186" s="61"/>
      <c r="O186" s="61"/>
      <c r="P186" s="62">
        <v>150552</v>
      </c>
      <c r="Q186" s="63"/>
      <c r="R186" s="63" t="s">
        <v>346</v>
      </c>
      <c r="S186" s="52"/>
      <c r="T186" s="52"/>
    </row>
    <row r="187" spans="2:20" s="41" customFormat="1" ht="21.75" customHeight="1" x14ac:dyDescent="0.25">
      <c r="B187" s="51" t="s">
        <v>349</v>
      </c>
      <c r="C187" s="79" t="s">
        <v>415</v>
      </c>
      <c r="D187" s="60" t="s">
        <v>374</v>
      </c>
      <c r="E187" s="61"/>
      <c r="F187" s="61"/>
      <c r="G187" s="61"/>
      <c r="H187" s="61"/>
      <c r="I187" s="61"/>
      <c r="J187" s="61"/>
      <c r="K187" s="61" t="s">
        <v>356</v>
      </c>
      <c r="L187" s="61"/>
      <c r="M187" s="61"/>
      <c r="N187" s="61"/>
      <c r="O187" s="61"/>
      <c r="P187" s="62">
        <v>209100</v>
      </c>
      <c r="Q187" s="63"/>
      <c r="R187" s="63" t="s">
        <v>346</v>
      </c>
      <c r="S187" s="52"/>
      <c r="T187" s="52"/>
    </row>
    <row r="188" spans="2:20" s="41" customFormat="1" ht="21.75" customHeight="1" x14ac:dyDescent="0.25">
      <c r="B188" s="51" t="s">
        <v>349</v>
      </c>
      <c r="C188" s="79" t="s">
        <v>415</v>
      </c>
      <c r="D188" s="60" t="s">
        <v>448</v>
      </c>
      <c r="E188" s="61"/>
      <c r="F188" s="61"/>
      <c r="G188" s="61"/>
      <c r="H188" s="61"/>
      <c r="I188" s="61"/>
      <c r="J188" s="61"/>
      <c r="K188" s="61" t="s">
        <v>356</v>
      </c>
      <c r="L188" s="61"/>
      <c r="M188" s="61"/>
      <c r="N188" s="61"/>
      <c r="O188" s="61"/>
      <c r="P188" s="62">
        <v>83640</v>
      </c>
      <c r="Q188" s="63"/>
      <c r="R188" s="63" t="s">
        <v>346</v>
      </c>
      <c r="S188" s="52"/>
      <c r="T188" s="52"/>
    </row>
    <row r="189" spans="2:20" s="41" customFormat="1" ht="21.75" customHeight="1" x14ac:dyDescent="0.25">
      <c r="B189" s="51" t="s">
        <v>349</v>
      </c>
      <c r="C189" s="79" t="s">
        <v>415</v>
      </c>
      <c r="D189" s="60" t="s">
        <v>449</v>
      </c>
      <c r="E189" s="61"/>
      <c r="F189" s="61"/>
      <c r="G189" s="61"/>
      <c r="H189" s="61"/>
      <c r="I189" s="61"/>
      <c r="J189" s="61"/>
      <c r="K189" s="61" t="s">
        <v>356</v>
      </c>
      <c r="L189" s="61"/>
      <c r="M189" s="61"/>
      <c r="N189" s="61"/>
      <c r="O189" s="61"/>
      <c r="P189" s="62">
        <v>209100</v>
      </c>
      <c r="Q189" s="63"/>
      <c r="R189" s="63" t="s">
        <v>346</v>
      </c>
      <c r="S189" s="52"/>
      <c r="T189" s="52"/>
    </row>
    <row r="190" spans="2:20" s="41" customFormat="1" ht="21.75" customHeight="1" x14ac:dyDescent="0.25">
      <c r="B190" s="51" t="s">
        <v>349</v>
      </c>
      <c r="C190" s="79" t="s">
        <v>415</v>
      </c>
      <c r="D190" s="60" t="s">
        <v>450</v>
      </c>
      <c r="E190" s="61"/>
      <c r="F190" s="61"/>
      <c r="G190" s="61"/>
      <c r="H190" s="61"/>
      <c r="I190" s="61"/>
      <c r="J190" s="61"/>
      <c r="K190" s="61" t="s">
        <v>356</v>
      </c>
      <c r="L190" s="61"/>
      <c r="M190" s="61"/>
      <c r="N190" s="61"/>
      <c r="O190" s="61"/>
      <c r="P190" s="62">
        <v>250920</v>
      </c>
      <c r="Q190" s="63"/>
      <c r="R190" s="63" t="s">
        <v>346</v>
      </c>
      <c r="S190" s="52"/>
      <c r="T190" s="52"/>
    </row>
    <row r="191" spans="2:20" s="41" customFormat="1" ht="21.75" customHeight="1" x14ac:dyDescent="0.25">
      <c r="B191" s="51" t="s">
        <v>349</v>
      </c>
      <c r="C191" s="79" t="s">
        <v>415</v>
      </c>
      <c r="D191" s="60" t="s">
        <v>451</v>
      </c>
      <c r="E191" s="61"/>
      <c r="F191" s="61"/>
      <c r="G191" s="61"/>
      <c r="H191" s="61"/>
      <c r="I191" s="61"/>
      <c r="J191" s="61"/>
      <c r="K191" s="61" t="s">
        <v>356</v>
      </c>
      <c r="L191" s="61"/>
      <c r="M191" s="61"/>
      <c r="N191" s="61"/>
      <c r="O191" s="61"/>
      <c r="P191" s="62">
        <v>501840</v>
      </c>
      <c r="Q191" s="63"/>
      <c r="R191" s="63" t="s">
        <v>346</v>
      </c>
      <c r="S191" s="52"/>
      <c r="T191" s="52"/>
    </row>
    <row r="192" spans="2:20" s="41" customFormat="1" ht="21.75" customHeight="1" x14ac:dyDescent="0.25">
      <c r="B192" s="51" t="s">
        <v>349</v>
      </c>
      <c r="C192" s="79" t="s">
        <v>415</v>
      </c>
      <c r="D192" s="60" t="s">
        <v>452</v>
      </c>
      <c r="E192" s="61"/>
      <c r="F192" s="61"/>
      <c r="G192" s="61"/>
      <c r="H192" s="61"/>
      <c r="I192" s="61"/>
      <c r="J192" s="61"/>
      <c r="K192" s="61" t="s">
        <v>356</v>
      </c>
      <c r="L192" s="61"/>
      <c r="M192" s="61"/>
      <c r="N192" s="61"/>
      <c r="O192" s="61"/>
      <c r="P192" s="62">
        <v>322014</v>
      </c>
      <c r="Q192" s="63"/>
      <c r="R192" s="63" t="s">
        <v>346</v>
      </c>
      <c r="S192" s="52"/>
      <c r="T192" s="52"/>
    </row>
    <row r="193" spans="2:20" s="41" customFormat="1" ht="21.75" customHeight="1" x14ac:dyDescent="0.25">
      <c r="B193" s="51" t="s">
        <v>349</v>
      </c>
      <c r="C193" s="79" t="s">
        <v>415</v>
      </c>
      <c r="D193" s="60" t="s">
        <v>453</v>
      </c>
      <c r="E193" s="61"/>
      <c r="F193" s="61"/>
      <c r="G193" s="61"/>
      <c r="H193" s="61"/>
      <c r="I193" s="61"/>
      <c r="J193" s="61"/>
      <c r="K193" s="61" t="s">
        <v>356</v>
      </c>
      <c r="L193" s="61"/>
      <c r="M193" s="61"/>
      <c r="N193" s="61"/>
      <c r="O193" s="61"/>
      <c r="P193" s="62">
        <v>1463700</v>
      </c>
      <c r="Q193" s="63"/>
      <c r="R193" s="63" t="s">
        <v>346</v>
      </c>
      <c r="S193" s="52"/>
      <c r="T193" s="52"/>
    </row>
    <row r="194" spans="2:20" s="41" customFormat="1" ht="21.75" customHeight="1" x14ac:dyDescent="0.25">
      <c r="B194" s="51" t="s">
        <v>349</v>
      </c>
      <c r="C194" s="79" t="s">
        <v>415</v>
      </c>
      <c r="D194" s="60" t="s">
        <v>454</v>
      </c>
      <c r="E194" s="61"/>
      <c r="F194" s="61"/>
      <c r="G194" s="61"/>
      <c r="H194" s="61"/>
      <c r="I194" s="61"/>
      <c r="J194" s="61"/>
      <c r="K194" s="61" t="s">
        <v>356</v>
      </c>
      <c r="L194" s="61"/>
      <c r="M194" s="61"/>
      <c r="N194" s="61"/>
      <c r="O194" s="61"/>
      <c r="P194" s="62">
        <v>1790565.12</v>
      </c>
      <c r="Q194" s="63"/>
      <c r="R194" s="63" t="s">
        <v>346</v>
      </c>
      <c r="S194" s="52"/>
      <c r="T194" s="52"/>
    </row>
    <row r="195" spans="2:20" s="41" customFormat="1" ht="21.75" customHeight="1" x14ac:dyDescent="0.25">
      <c r="B195" s="51" t="s">
        <v>349</v>
      </c>
      <c r="C195" s="79" t="s">
        <v>415</v>
      </c>
      <c r="D195" s="60" t="s">
        <v>455</v>
      </c>
      <c r="E195" s="61"/>
      <c r="F195" s="61"/>
      <c r="G195" s="61"/>
      <c r="H195" s="61"/>
      <c r="I195" s="61"/>
      <c r="J195" s="61"/>
      <c r="K195" s="61" t="s">
        <v>356</v>
      </c>
      <c r="L195" s="61"/>
      <c r="M195" s="61"/>
      <c r="N195" s="61"/>
      <c r="O195" s="61"/>
      <c r="P195" s="62">
        <v>878220</v>
      </c>
      <c r="Q195" s="63"/>
      <c r="R195" s="63" t="s">
        <v>346</v>
      </c>
      <c r="S195" s="52"/>
      <c r="T195" s="52"/>
    </row>
    <row r="196" spans="2:20" s="41" customFormat="1" ht="21.75" customHeight="1" x14ac:dyDescent="0.25">
      <c r="B196" s="51" t="s">
        <v>349</v>
      </c>
      <c r="C196" s="79" t="s">
        <v>415</v>
      </c>
      <c r="D196" s="60" t="s">
        <v>456</v>
      </c>
      <c r="E196" s="61"/>
      <c r="F196" s="61"/>
      <c r="G196" s="61"/>
      <c r="H196" s="61"/>
      <c r="I196" s="61"/>
      <c r="J196" s="61"/>
      <c r="K196" s="61" t="s">
        <v>356</v>
      </c>
      <c r="L196" s="61"/>
      <c r="M196" s="61"/>
      <c r="N196" s="61"/>
      <c r="O196" s="61"/>
      <c r="P196" s="62">
        <v>1287010.5</v>
      </c>
      <c r="Q196" s="63"/>
      <c r="R196" s="63" t="s">
        <v>346</v>
      </c>
      <c r="S196" s="52"/>
      <c r="T196" s="52"/>
    </row>
    <row r="197" spans="2:20" s="41" customFormat="1" ht="21.75" customHeight="1" x14ac:dyDescent="0.25">
      <c r="B197" s="51" t="s">
        <v>349</v>
      </c>
      <c r="C197" s="79" t="s">
        <v>415</v>
      </c>
      <c r="D197" s="60" t="s">
        <v>457</v>
      </c>
      <c r="E197" s="61"/>
      <c r="F197" s="61"/>
      <c r="G197" s="61"/>
      <c r="H197" s="61"/>
      <c r="I197" s="61"/>
      <c r="J197" s="61"/>
      <c r="K197" s="61" t="s">
        <v>356</v>
      </c>
      <c r="L197" s="61"/>
      <c r="M197" s="61"/>
      <c r="N197" s="61"/>
      <c r="O197" s="61"/>
      <c r="P197" s="62">
        <v>1169998.1399999999</v>
      </c>
      <c r="Q197" s="63"/>
      <c r="R197" s="63" t="s">
        <v>346</v>
      </c>
      <c r="S197" s="52"/>
      <c r="T197" s="52"/>
    </row>
    <row r="198" spans="2:20" s="41" customFormat="1" ht="21.75" customHeight="1" x14ac:dyDescent="0.25">
      <c r="B198" s="51" t="s">
        <v>349</v>
      </c>
      <c r="C198" s="79" t="s">
        <v>415</v>
      </c>
      <c r="D198" s="60" t="s">
        <v>458</v>
      </c>
      <c r="E198" s="61"/>
      <c r="F198" s="61"/>
      <c r="G198" s="61"/>
      <c r="H198" s="61"/>
      <c r="I198" s="61"/>
      <c r="J198" s="61"/>
      <c r="K198" s="61" t="s">
        <v>356</v>
      </c>
      <c r="L198" s="61"/>
      <c r="M198" s="61"/>
      <c r="N198" s="61"/>
      <c r="O198" s="61"/>
      <c r="P198" s="62">
        <v>415983.54</v>
      </c>
      <c r="Q198" s="63"/>
      <c r="R198" s="63" t="s">
        <v>346</v>
      </c>
      <c r="S198" s="52"/>
      <c r="T198" s="52"/>
    </row>
    <row r="199" spans="2:20" s="41" customFormat="1" ht="21.75" customHeight="1" x14ac:dyDescent="0.25">
      <c r="B199" s="51" t="s">
        <v>349</v>
      </c>
      <c r="C199" s="79" t="s">
        <v>415</v>
      </c>
      <c r="D199" s="60" t="s">
        <v>459</v>
      </c>
      <c r="E199" s="61"/>
      <c r="F199" s="61"/>
      <c r="G199" s="61"/>
      <c r="H199" s="61"/>
      <c r="I199" s="61"/>
      <c r="J199" s="61"/>
      <c r="K199" s="61" t="s">
        <v>356</v>
      </c>
      <c r="L199" s="61"/>
      <c r="M199" s="61"/>
      <c r="N199" s="61"/>
      <c r="O199" s="61"/>
      <c r="P199" s="62">
        <v>208012.68</v>
      </c>
      <c r="Q199" s="63"/>
      <c r="R199" s="63" t="s">
        <v>346</v>
      </c>
      <c r="S199" s="52"/>
      <c r="T199" s="52"/>
    </row>
    <row r="200" spans="2:20" s="41" customFormat="1" ht="21.75" customHeight="1" x14ac:dyDescent="0.25">
      <c r="B200" s="51" t="s">
        <v>349</v>
      </c>
      <c r="C200" s="79" t="s">
        <v>415</v>
      </c>
      <c r="D200" s="60" t="s">
        <v>460</v>
      </c>
      <c r="E200" s="61"/>
      <c r="F200" s="61"/>
      <c r="G200" s="61"/>
      <c r="H200" s="61"/>
      <c r="I200" s="61"/>
      <c r="J200" s="61"/>
      <c r="K200" s="61" t="s">
        <v>356</v>
      </c>
      <c r="L200" s="61"/>
      <c r="M200" s="61"/>
      <c r="N200" s="61"/>
      <c r="O200" s="61"/>
      <c r="P200" s="62">
        <v>415983.54</v>
      </c>
      <c r="Q200" s="63"/>
      <c r="R200" s="63" t="s">
        <v>346</v>
      </c>
      <c r="S200" s="52"/>
      <c r="T200" s="52"/>
    </row>
    <row r="201" spans="2:20" s="41" customFormat="1" ht="21.75" customHeight="1" x14ac:dyDescent="0.25">
      <c r="B201" s="51" t="s">
        <v>349</v>
      </c>
      <c r="C201" s="79" t="s">
        <v>415</v>
      </c>
      <c r="D201" s="60" t="s">
        <v>461</v>
      </c>
      <c r="E201" s="61"/>
      <c r="F201" s="61"/>
      <c r="G201" s="61"/>
      <c r="H201" s="61"/>
      <c r="I201" s="61"/>
      <c r="J201" s="61"/>
      <c r="K201" s="61" t="s">
        <v>356</v>
      </c>
      <c r="L201" s="61"/>
      <c r="M201" s="61"/>
      <c r="N201" s="61"/>
      <c r="O201" s="61"/>
      <c r="P201" s="62">
        <v>208012.68</v>
      </c>
      <c r="Q201" s="63"/>
      <c r="R201" s="63" t="s">
        <v>346</v>
      </c>
      <c r="S201" s="52"/>
      <c r="T201" s="52"/>
    </row>
    <row r="202" spans="2:20" s="41" customFormat="1" ht="21.75" customHeight="1" x14ac:dyDescent="0.25">
      <c r="B202" s="51" t="s">
        <v>349</v>
      </c>
      <c r="C202" s="79" t="s">
        <v>415</v>
      </c>
      <c r="D202" s="60" t="s">
        <v>462</v>
      </c>
      <c r="E202" s="61"/>
      <c r="F202" s="61"/>
      <c r="G202" s="61"/>
      <c r="H202" s="61"/>
      <c r="I202" s="61"/>
      <c r="J202" s="61"/>
      <c r="K202" s="61" t="s">
        <v>356</v>
      </c>
      <c r="L202" s="61"/>
      <c r="M202" s="61"/>
      <c r="N202" s="61"/>
      <c r="O202" s="61"/>
      <c r="P202" s="62">
        <v>624038.04</v>
      </c>
      <c r="Q202" s="63"/>
      <c r="R202" s="63" t="s">
        <v>346</v>
      </c>
      <c r="S202" s="52"/>
      <c r="T202" s="52"/>
    </row>
    <row r="203" spans="2:20" s="41" customFormat="1" ht="21.75" customHeight="1" x14ac:dyDescent="0.25">
      <c r="B203" s="51" t="s">
        <v>349</v>
      </c>
      <c r="C203" s="79" t="s">
        <v>415</v>
      </c>
      <c r="D203" s="60" t="s">
        <v>463</v>
      </c>
      <c r="E203" s="61"/>
      <c r="F203" s="61"/>
      <c r="G203" s="61"/>
      <c r="H203" s="61"/>
      <c r="I203" s="61"/>
      <c r="J203" s="61"/>
      <c r="K203" s="61" t="s">
        <v>356</v>
      </c>
      <c r="L203" s="61"/>
      <c r="M203" s="61"/>
      <c r="N203" s="61"/>
      <c r="O203" s="61"/>
      <c r="P203" s="62">
        <v>208012.68</v>
      </c>
      <c r="Q203" s="63"/>
      <c r="R203" s="63" t="s">
        <v>346</v>
      </c>
      <c r="S203" s="52"/>
      <c r="T203" s="52"/>
    </row>
    <row r="204" spans="2:20" s="41" customFormat="1" ht="21.75" customHeight="1" x14ac:dyDescent="0.25">
      <c r="B204" s="51" t="s">
        <v>349</v>
      </c>
      <c r="C204" s="79" t="s">
        <v>415</v>
      </c>
      <c r="D204" s="60" t="s">
        <v>464</v>
      </c>
      <c r="E204" s="61"/>
      <c r="F204" s="61"/>
      <c r="G204" s="61"/>
      <c r="H204" s="61"/>
      <c r="I204" s="61"/>
      <c r="J204" s="61"/>
      <c r="K204" s="61" t="s">
        <v>356</v>
      </c>
      <c r="L204" s="61"/>
      <c r="M204" s="61"/>
      <c r="N204" s="61"/>
      <c r="O204" s="61"/>
      <c r="P204" s="62">
        <v>208012.68</v>
      </c>
      <c r="Q204" s="63"/>
      <c r="R204" s="63" t="s">
        <v>346</v>
      </c>
      <c r="S204" s="52"/>
      <c r="T204" s="52"/>
    </row>
    <row r="205" spans="2:20" s="41" customFormat="1" ht="21.75" customHeight="1" x14ac:dyDescent="0.25">
      <c r="B205" s="51" t="s">
        <v>349</v>
      </c>
      <c r="C205" s="79" t="s">
        <v>415</v>
      </c>
      <c r="D205" s="60" t="s">
        <v>465</v>
      </c>
      <c r="E205" s="61"/>
      <c r="F205" s="61"/>
      <c r="G205" s="61"/>
      <c r="H205" s="61"/>
      <c r="I205" s="61"/>
      <c r="J205" s="61"/>
      <c r="K205" s="61" t="s">
        <v>356</v>
      </c>
      <c r="L205" s="61"/>
      <c r="M205" s="61"/>
      <c r="N205" s="61"/>
      <c r="O205" s="61"/>
      <c r="P205" s="62">
        <v>208012.68</v>
      </c>
      <c r="Q205" s="63"/>
      <c r="R205" s="63" t="s">
        <v>346</v>
      </c>
      <c r="S205" s="52"/>
      <c r="T205" s="52"/>
    </row>
    <row r="206" spans="2:20" s="41" customFormat="1" ht="21.75" customHeight="1" x14ac:dyDescent="0.25">
      <c r="B206" s="51" t="s">
        <v>349</v>
      </c>
      <c r="C206" s="79" t="s">
        <v>415</v>
      </c>
      <c r="D206" s="60" t="s">
        <v>466</v>
      </c>
      <c r="E206" s="61"/>
      <c r="F206" s="61"/>
      <c r="G206" s="61"/>
      <c r="H206" s="61"/>
      <c r="I206" s="61"/>
      <c r="J206" s="61"/>
      <c r="K206" s="61" t="s">
        <v>356</v>
      </c>
      <c r="L206" s="61"/>
      <c r="M206" s="61"/>
      <c r="N206" s="61"/>
      <c r="O206" s="61"/>
      <c r="P206" s="62">
        <v>208012.68</v>
      </c>
      <c r="Q206" s="63"/>
      <c r="R206" s="63" t="s">
        <v>346</v>
      </c>
      <c r="S206" s="52"/>
      <c r="T206" s="52"/>
    </row>
    <row r="207" spans="2:20" s="41" customFormat="1" ht="21.75" customHeight="1" x14ac:dyDescent="0.25">
      <c r="B207" s="51" t="s">
        <v>349</v>
      </c>
      <c r="C207" s="79" t="s">
        <v>415</v>
      </c>
      <c r="D207" s="60" t="s">
        <v>467</v>
      </c>
      <c r="E207" s="61"/>
      <c r="F207" s="61"/>
      <c r="G207" s="61"/>
      <c r="H207" s="61"/>
      <c r="I207" s="61"/>
      <c r="J207" s="61"/>
      <c r="K207" s="61" t="s">
        <v>356</v>
      </c>
      <c r="L207" s="61"/>
      <c r="M207" s="61"/>
      <c r="N207" s="61"/>
      <c r="O207" s="61"/>
      <c r="P207" s="62">
        <v>735070.14</v>
      </c>
      <c r="Q207" s="63"/>
      <c r="R207" s="63" t="s">
        <v>346</v>
      </c>
      <c r="S207" s="52"/>
      <c r="T207" s="52"/>
    </row>
    <row r="208" spans="2:20" s="41" customFormat="1" ht="21.75" customHeight="1" x14ac:dyDescent="0.25">
      <c r="B208" s="51" t="s">
        <v>349</v>
      </c>
      <c r="C208" s="79" t="s">
        <v>415</v>
      </c>
      <c r="D208" s="60" t="s">
        <v>468</v>
      </c>
      <c r="E208" s="61"/>
      <c r="F208" s="61"/>
      <c r="G208" s="61"/>
      <c r="H208" s="61"/>
      <c r="I208" s="61"/>
      <c r="J208" s="61"/>
      <c r="K208" s="61" t="s">
        <v>356</v>
      </c>
      <c r="L208" s="61"/>
      <c r="M208" s="61"/>
      <c r="N208" s="61"/>
      <c r="O208" s="61"/>
      <c r="P208" s="62">
        <v>247783.5</v>
      </c>
      <c r="Q208" s="63"/>
      <c r="R208" s="63" t="s">
        <v>346</v>
      </c>
      <c r="S208" s="52"/>
      <c r="T208" s="52"/>
    </row>
    <row r="209" spans="2:20" s="41" customFormat="1" ht="21.75" customHeight="1" x14ac:dyDescent="0.25">
      <c r="B209" s="51" t="s">
        <v>349</v>
      </c>
      <c r="C209" s="79" t="s">
        <v>415</v>
      </c>
      <c r="D209" s="60" t="s">
        <v>469</v>
      </c>
      <c r="E209" s="61"/>
      <c r="F209" s="61"/>
      <c r="G209" s="61"/>
      <c r="H209" s="61"/>
      <c r="I209" s="61"/>
      <c r="J209" s="61"/>
      <c r="K209" s="61" t="s">
        <v>356</v>
      </c>
      <c r="L209" s="61"/>
      <c r="M209" s="61"/>
      <c r="N209" s="61"/>
      <c r="O209" s="61"/>
      <c r="P209" s="62">
        <v>208012.68</v>
      </c>
      <c r="Q209" s="63"/>
      <c r="R209" s="63" t="s">
        <v>346</v>
      </c>
      <c r="S209" s="52"/>
      <c r="T209" s="52"/>
    </row>
    <row r="210" spans="2:20" s="41" customFormat="1" ht="21.75" customHeight="1" x14ac:dyDescent="0.25">
      <c r="B210" s="51" t="s">
        <v>349</v>
      </c>
      <c r="C210" s="79" t="s">
        <v>415</v>
      </c>
      <c r="D210" s="60" t="s">
        <v>470</v>
      </c>
      <c r="E210" s="61"/>
      <c r="F210" s="61"/>
      <c r="G210" s="61"/>
      <c r="H210" s="61"/>
      <c r="I210" s="61"/>
      <c r="J210" s="61"/>
      <c r="K210" s="61" t="s">
        <v>356</v>
      </c>
      <c r="L210" s="61"/>
      <c r="M210" s="61"/>
      <c r="N210" s="61"/>
      <c r="O210" s="61"/>
      <c r="P210" s="62">
        <v>208012.68</v>
      </c>
      <c r="Q210" s="63"/>
      <c r="R210" s="63" t="s">
        <v>346</v>
      </c>
      <c r="S210" s="52"/>
      <c r="T210" s="52"/>
    </row>
    <row r="211" spans="2:20" s="41" customFormat="1" ht="21.75" customHeight="1" x14ac:dyDescent="0.25">
      <c r="B211" s="51" t="s">
        <v>349</v>
      </c>
      <c r="C211" s="79" t="s">
        <v>415</v>
      </c>
      <c r="D211" s="60" t="s">
        <v>471</v>
      </c>
      <c r="E211" s="61"/>
      <c r="F211" s="61"/>
      <c r="G211" s="61"/>
      <c r="H211" s="61"/>
      <c r="I211" s="61"/>
      <c r="J211" s="61"/>
      <c r="K211" s="61" t="s">
        <v>356</v>
      </c>
      <c r="L211" s="61"/>
      <c r="M211" s="61"/>
      <c r="N211" s="61"/>
      <c r="O211" s="61"/>
      <c r="P211" s="62">
        <v>208012.68</v>
      </c>
      <c r="Q211" s="63"/>
      <c r="R211" s="63" t="s">
        <v>346</v>
      </c>
      <c r="S211" s="52"/>
      <c r="T211" s="52"/>
    </row>
    <row r="212" spans="2:20" s="41" customFormat="1" ht="21.75" customHeight="1" x14ac:dyDescent="0.25">
      <c r="B212" s="51" t="s">
        <v>349</v>
      </c>
      <c r="C212" s="79" t="s">
        <v>415</v>
      </c>
      <c r="D212" s="60" t="s">
        <v>472</v>
      </c>
      <c r="E212" s="61"/>
      <c r="F212" s="61"/>
      <c r="G212" s="61"/>
      <c r="H212" s="61"/>
      <c r="I212" s="61"/>
      <c r="J212" s="61"/>
      <c r="K212" s="61" t="s">
        <v>356</v>
      </c>
      <c r="L212" s="61"/>
      <c r="M212" s="61"/>
      <c r="N212" s="61"/>
      <c r="O212" s="61"/>
      <c r="P212" s="62">
        <v>208012.68</v>
      </c>
      <c r="Q212" s="63"/>
      <c r="R212" s="63" t="s">
        <v>346</v>
      </c>
      <c r="S212" s="52"/>
      <c r="T212" s="52"/>
    </row>
    <row r="213" spans="2:20" s="41" customFormat="1" ht="21.75" customHeight="1" x14ac:dyDescent="0.25">
      <c r="B213" s="51" t="s">
        <v>349</v>
      </c>
      <c r="C213" s="79" t="s">
        <v>415</v>
      </c>
      <c r="D213" s="60" t="s">
        <v>473</v>
      </c>
      <c r="E213" s="61"/>
      <c r="F213" s="61"/>
      <c r="G213" s="61"/>
      <c r="H213" s="61"/>
      <c r="I213" s="61"/>
      <c r="J213" s="61"/>
      <c r="K213" s="61" t="s">
        <v>356</v>
      </c>
      <c r="L213" s="61"/>
      <c r="M213" s="61"/>
      <c r="N213" s="61"/>
      <c r="O213" s="61"/>
      <c r="P213" s="62">
        <v>208012.68</v>
      </c>
      <c r="Q213" s="63"/>
      <c r="R213" s="63" t="s">
        <v>346</v>
      </c>
      <c r="S213" s="52"/>
      <c r="T213" s="52"/>
    </row>
    <row r="214" spans="2:20" s="41" customFormat="1" ht="21.75" customHeight="1" x14ac:dyDescent="0.25">
      <c r="B214" s="51" t="s">
        <v>349</v>
      </c>
      <c r="C214" s="79" t="s">
        <v>415</v>
      </c>
      <c r="D214" s="60" t="s">
        <v>474</v>
      </c>
      <c r="E214" s="61"/>
      <c r="F214" s="61"/>
      <c r="G214" s="61"/>
      <c r="H214" s="61"/>
      <c r="I214" s="61"/>
      <c r="J214" s="61"/>
      <c r="K214" s="61" t="s">
        <v>356</v>
      </c>
      <c r="L214" s="61"/>
      <c r="M214" s="61"/>
      <c r="N214" s="61"/>
      <c r="O214" s="61"/>
      <c r="P214" s="62">
        <v>728002.56000000006</v>
      </c>
      <c r="Q214" s="63"/>
      <c r="R214" s="63" t="s">
        <v>346</v>
      </c>
      <c r="S214" s="52"/>
      <c r="T214" s="52"/>
    </row>
    <row r="215" spans="2:20" s="41" customFormat="1" ht="21.75" customHeight="1" x14ac:dyDescent="0.25">
      <c r="B215" s="51" t="s">
        <v>349</v>
      </c>
      <c r="C215" s="79" t="s">
        <v>415</v>
      </c>
      <c r="D215" s="60" t="s">
        <v>475</v>
      </c>
      <c r="E215" s="61"/>
      <c r="F215" s="61"/>
      <c r="G215" s="61"/>
      <c r="H215" s="61"/>
      <c r="I215" s="61"/>
      <c r="J215" s="61"/>
      <c r="K215" s="61" t="s">
        <v>356</v>
      </c>
      <c r="L215" s="61"/>
      <c r="M215" s="61"/>
      <c r="N215" s="61"/>
      <c r="O215" s="61"/>
      <c r="P215" s="62">
        <v>221646</v>
      </c>
      <c r="Q215" s="63"/>
      <c r="R215" s="63" t="s">
        <v>346</v>
      </c>
      <c r="S215" s="52"/>
      <c r="T215" s="52"/>
    </row>
    <row r="216" spans="2:20" s="41" customFormat="1" ht="21.75" customHeight="1" x14ac:dyDescent="0.25">
      <c r="B216" s="51" t="s">
        <v>349</v>
      </c>
      <c r="C216" s="79" t="s">
        <v>415</v>
      </c>
      <c r="D216" s="60" t="s">
        <v>476</v>
      </c>
      <c r="E216" s="61"/>
      <c r="F216" s="61"/>
      <c r="G216" s="61"/>
      <c r="H216" s="61"/>
      <c r="I216" s="61"/>
      <c r="J216" s="61"/>
      <c r="K216" s="61" t="s">
        <v>356</v>
      </c>
      <c r="L216" s="61"/>
      <c r="M216" s="61"/>
      <c r="N216" s="61"/>
      <c r="O216" s="61"/>
      <c r="P216" s="62">
        <v>83640</v>
      </c>
      <c r="Q216" s="63"/>
      <c r="R216" s="63" t="s">
        <v>346</v>
      </c>
      <c r="S216" s="52"/>
      <c r="T216" s="52"/>
    </row>
    <row r="217" spans="2:20" s="41" customFormat="1" ht="21.75" customHeight="1" x14ac:dyDescent="0.25">
      <c r="B217" s="51" t="s">
        <v>349</v>
      </c>
      <c r="C217" s="79" t="s">
        <v>415</v>
      </c>
      <c r="D217" s="60" t="s">
        <v>477</v>
      </c>
      <c r="E217" s="61"/>
      <c r="F217" s="61"/>
      <c r="G217" s="61"/>
      <c r="H217" s="61"/>
      <c r="I217" s="61"/>
      <c r="J217" s="61"/>
      <c r="K217" s="61" t="s">
        <v>356</v>
      </c>
      <c r="L217" s="61"/>
      <c r="M217" s="61"/>
      <c r="N217" s="61"/>
      <c r="O217" s="61"/>
      <c r="P217" s="62">
        <v>41820</v>
      </c>
      <c r="Q217" s="63"/>
      <c r="R217" s="63" t="s">
        <v>346</v>
      </c>
      <c r="S217" s="52"/>
      <c r="T217" s="52"/>
    </row>
    <row r="218" spans="2:20" s="41" customFormat="1" ht="21.75" customHeight="1" x14ac:dyDescent="0.25">
      <c r="B218" s="51" t="s">
        <v>349</v>
      </c>
      <c r="C218" s="79" t="s">
        <v>415</v>
      </c>
      <c r="D218" s="60" t="s">
        <v>478</v>
      </c>
      <c r="E218" s="61"/>
      <c r="F218" s="61"/>
      <c r="G218" s="61"/>
      <c r="H218" s="61"/>
      <c r="I218" s="61"/>
      <c r="J218" s="61"/>
      <c r="K218" s="61" t="s">
        <v>356</v>
      </c>
      <c r="L218" s="61"/>
      <c r="M218" s="61"/>
      <c r="N218" s="61"/>
      <c r="O218" s="61"/>
      <c r="P218" s="62">
        <v>250920</v>
      </c>
      <c r="Q218" s="63"/>
      <c r="R218" s="63" t="s">
        <v>346</v>
      </c>
      <c r="S218" s="52"/>
      <c r="T218" s="52"/>
    </row>
    <row r="219" spans="2:20" s="41" customFormat="1" ht="21.75" customHeight="1" x14ac:dyDescent="0.25">
      <c r="B219" s="51" t="s">
        <v>349</v>
      </c>
      <c r="C219" s="79" t="s">
        <v>415</v>
      </c>
      <c r="D219" s="60" t="s">
        <v>479</v>
      </c>
      <c r="E219" s="61"/>
      <c r="F219" s="61"/>
      <c r="G219" s="61"/>
      <c r="H219" s="61"/>
      <c r="I219" s="61"/>
      <c r="J219" s="61"/>
      <c r="K219" s="61" t="s">
        <v>356</v>
      </c>
      <c r="L219" s="61"/>
      <c r="M219" s="61"/>
      <c r="N219" s="61"/>
      <c r="O219" s="61"/>
      <c r="P219" s="62">
        <v>292740</v>
      </c>
      <c r="Q219" s="63"/>
      <c r="R219" s="63" t="s">
        <v>346</v>
      </c>
      <c r="S219" s="52"/>
      <c r="T219" s="52"/>
    </row>
    <row r="220" spans="2:20" s="41" customFormat="1" ht="21.75" customHeight="1" x14ac:dyDescent="0.25">
      <c r="B220" s="51" t="s">
        <v>349</v>
      </c>
      <c r="C220" s="79" t="s">
        <v>415</v>
      </c>
      <c r="D220" s="60" t="s">
        <v>480</v>
      </c>
      <c r="E220" s="61"/>
      <c r="F220" s="61"/>
      <c r="G220" s="61"/>
      <c r="H220" s="61"/>
      <c r="I220" s="61"/>
      <c r="J220" s="61"/>
      <c r="K220" s="61" t="s">
        <v>356</v>
      </c>
      <c r="L220" s="61"/>
      <c r="M220" s="61"/>
      <c r="N220" s="61"/>
      <c r="O220" s="61"/>
      <c r="P220" s="62">
        <v>100117.08</v>
      </c>
      <c r="Q220" s="63"/>
      <c r="R220" s="63" t="s">
        <v>346</v>
      </c>
      <c r="S220" s="52"/>
      <c r="T220" s="52"/>
    </row>
    <row r="221" spans="2:20" s="41" customFormat="1" ht="21.75" customHeight="1" x14ac:dyDescent="0.25">
      <c r="B221" s="51" t="s">
        <v>349</v>
      </c>
      <c r="C221" s="79" t="s">
        <v>415</v>
      </c>
      <c r="D221" s="60" t="s">
        <v>481</v>
      </c>
      <c r="E221" s="61"/>
      <c r="F221" s="61"/>
      <c r="G221" s="61"/>
      <c r="H221" s="61"/>
      <c r="I221" s="61"/>
      <c r="J221" s="61"/>
      <c r="K221" s="61" t="s">
        <v>356</v>
      </c>
      <c r="L221" s="61"/>
      <c r="M221" s="61"/>
      <c r="N221" s="61"/>
      <c r="O221" s="61"/>
      <c r="P221" s="62">
        <v>292740</v>
      </c>
      <c r="Q221" s="63"/>
      <c r="R221" s="63" t="s">
        <v>346</v>
      </c>
      <c r="S221" s="52"/>
      <c r="T221" s="52"/>
    </row>
    <row r="222" spans="2:20" s="41" customFormat="1" ht="21.75" customHeight="1" x14ac:dyDescent="0.25">
      <c r="B222" s="51" t="s">
        <v>349</v>
      </c>
      <c r="C222" s="79" t="s">
        <v>415</v>
      </c>
      <c r="D222" s="60" t="s">
        <v>482</v>
      </c>
      <c r="E222" s="61"/>
      <c r="F222" s="61"/>
      <c r="G222" s="61"/>
      <c r="H222" s="61"/>
      <c r="I222" s="61"/>
      <c r="J222" s="61"/>
      <c r="K222" s="61" t="s">
        <v>356</v>
      </c>
      <c r="L222" s="61"/>
      <c r="M222" s="61"/>
      <c r="N222" s="61"/>
      <c r="O222" s="61"/>
      <c r="P222" s="62">
        <v>288265.26</v>
      </c>
      <c r="Q222" s="63"/>
      <c r="R222" s="63" t="s">
        <v>346</v>
      </c>
      <c r="S222" s="52"/>
      <c r="T222" s="52"/>
    </row>
    <row r="223" spans="2:20" s="41" customFormat="1" ht="21.75" customHeight="1" x14ac:dyDescent="0.25">
      <c r="B223" s="51" t="s">
        <v>349</v>
      </c>
      <c r="C223" s="79" t="s">
        <v>415</v>
      </c>
      <c r="D223" s="60" t="s">
        <v>483</v>
      </c>
      <c r="E223" s="61"/>
      <c r="F223" s="61"/>
      <c r="G223" s="61"/>
      <c r="H223" s="61"/>
      <c r="I223" s="61"/>
      <c r="J223" s="61"/>
      <c r="K223" s="61" t="s">
        <v>356</v>
      </c>
      <c r="L223" s="61"/>
      <c r="M223" s="61"/>
      <c r="N223" s="61"/>
      <c r="O223" s="61"/>
      <c r="P223" s="62">
        <v>752760</v>
      </c>
      <c r="Q223" s="63"/>
      <c r="R223" s="63" t="s">
        <v>346</v>
      </c>
      <c r="S223" s="52"/>
      <c r="T223" s="52"/>
    </row>
    <row r="224" spans="2:20" s="41" customFormat="1" ht="21.75" customHeight="1" x14ac:dyDescent="0.25">
      <c r="B224" s="51" t="s">
        <v>349</v>
      </c>
      <c r="C224" s="79" t="s">
        <v>415</v>
      </c>
      <c r="D224" s="60" t="s">
        <v>483</v>
      </c>
      <c r="E224" s="61"/>
      <c r="F224" s="61"/>
      <c r="G224" s="61"/>
      <c r="H224" s="61"/>
      <c r="I224" s="61"/>
      <c r="J224" s="61"/>
      <c r="K224" s="61" t="s">
        <v>356</v>
      </c>
      <c r="L224" s="61"/>
      <c r="M224" s="61"/>
      <c r="N224" s="61"/>
      <c r="O224" s="61"/>
      <c r="P224" s="62">
        <v>2425560</v>
      </c>
      <c r="Q224" s="63"/>
      <c r="R224" s="63" t="s">
        <v>346</v>
      </c>
      <c r="S224" s="52"/>
      <c r="T224" s="52"/>
    </row>
    <row r="225" spans="2:20" s="41" customFormat="1" ht="21.75" customHeight="1" x14ac:dyDescent="0.25">
      <c r="B225" s="51" t="s">
        <v>349</v>
      </c>
      <c r="C225" s="79" t="s">
        <v>415</v>
      </c>
      <c r="D225" s="60" t="s">
        <v>484</v>
      </c>
      <c r="E225" s="61"/>
      <c r="F225" s="61"/>
      <c r="G225" s="61"/>
      <c r="H225" s="61"/>
      <c r="I225" s="61"/>
      <c r="J225" s="61"/>
      <c r="K225" s="61" t="s">
        <v>356</v>
      </c>
      <c r="L225" s="61"/>
      <c r="M225" s="61"/>
      <c r="N225" s="61"/>
      <c r="O225" s="61"/>
      <c r="P225" s="62">
        <v>1756440</v>
      </c>
      <c r="Q225" s="63"/>
      <c r="R225" s="63" t="s">
        <v>346</v>
      </c>
      <c r="S225" s="52"/>
      <c r="T225" s="52"/>
    </row>
    <row r="226" spans="2:20" s="41" customFormat="1" ht="21.75" customHeight="1" x14ac:dyDescent="0.25">
      <c r="B226" s="51" t="s">
        <v>349</v>
      </c>
      <c r="C226" s="79" t="s">
        <v>415</v>
      </c>
      <c r="D226" s="60" t="s">
        <v>485</v>
      </c>
      <c r="E226" s="61"/>
      <c r="F226" s="61"/>
      <c r="G226" s="61"/>
      <c r="H226" s="61"/>
      <c r="I226" s="61"/>
      <c r="J226" s="61"/>
      <c r="K226" s="61" t="s">
        <v>356</v>
      </c>
      <c r="L226" s="61"/>
      <c r="M226" s="61"/>
      <c r="N226" s="61"/>
      <c r="O226" s="61"/>
      <c r="P226" s="62">
        <v>1254600</v>
      </c>
      <c r="Q226" s="63"/>
      <c r="R226" s="63" t="s">
        <v>346</v>
      </c>
      <c r="S226" s="52"/>
      <c r="T226" s="52"/>
    </row>
    <row r="227" spans="2:20" s="41" customFormat="1" ht="21.75" customHeight="1" x14ac:dyDescent="0.25">
      <c r="B227" s="51" t="s">
        <v>349</v>
      </c>
      <c r="C227" s="79" t="s">
        <v>415</v>
      </c>
      <c r="D227" s="60" t="s">
        <v>486</v>
      </c>
      <c r="E227" s="61"/>
      <c r="F227" s="61"/>
      <c r="G227" s="61"/>
      <c r="H227" s="61"/>
      <c r="I227" s="61"/>
      <c r="J227" s="61"/>
      <c r="K227" s="61" t="s">
        <v>356</v>
      </c>
      <c r="L227" s="61"/>
      <c r="M227" s="61"/>
      <c r="N227" s="61"/>
      <c r="O227" s="61"/>
      <c r="P227" s="62">
        <v>2760120</v>
      </c>
      <c r="Q227" s="63"/>
      <c r="R227" s="63" t="s">
        <v>346</v>
      </c>
      <c r="S227" s="52"/>
      <c r="T227" s="52"/>
    </row>
    <row r="228" spans="2:20" s="41" customFormat="1" ht="21.75" customHeight="1" x14ac:dyDescent="0.25">
      <c r="B228" s="51" t="s">
        <v>349</v>
      </c>
      <c r="C228" s="79" t="s">
        <v>415</v>
      </c>
      <c r="D228" s="60" t="s">
        <v>487</v>
      </c>
      <c r="E228" s="61"/>
      <c r="F228" s="61"/>
      <c r="G228" s="61"/>
      <c r="H228" s="61"/>
      <c r="I228" s="61"/>
      <c r="J228" s="61"/>
      <c r="K228" s="61" t="s">
        <v>356</v>
      </c>
      <c r="L228" s="61"/>
      <c r="M228" s="61"/>
      <c r="N228" s="61"/>
      <c r="O228" s="61"/>
      <c r="P228" s="62">
        <v>1169998.1399999999</v>
      </c>
      <c r="Q228" s="63"/>
      <c r="R228" s="63" t="s">
        <v>346</v>
      </c>
      <c r="S228" s="52"/>
      <c r="T228" s="52"/>
    </row>
    <row r="229" spans="2:20" s="41" customFormat="1" ht="21.75" customHeight="1" x14ac:dyDescent="0.25">
      <c r="B229" s="51" t="s">
        <v>349</v>
      </c>
      <c r="C229" s="79" t="s">
        <v>415</v>
      </c>
      <c r="D229" s="60" t="s">
        <v>488</v>
      </c>
      <c r="E229" s="61"/>
      <c r="F229" s="61"/>
      <c r="G229" s="61"/>
      <c r="H229" s="61"/>
      <c r="I229" s="61"/>
      <c r="J229" s="61"/>
      <c r="K229" s="61" t="s">
        <v>356</v>
      </c>
      <c r="L229" s="61"/>
      <c r="M229" s="61"/>
      <c r="N229" s="61"/>
      <c r="O229" s="61"/>
      <c r="P229" s="62">
        <v>936015.24</v>
      </c>
      <c r="Q229" s="63"/>
      <c r="R229" s="63" t="s">
        <v>346</v>
      </c>
      <c r="S229" s="52"/>
      <c r="T229" s="52"/>
    </row>
    <row r="230" spans="2:20" s="41" customFormat="1" ht="21.75" customHeight="1" x14ac:dyDescent="0.25">
      <c r="B230" s="51" t="s">
        <v>349</v>
      </c>
      <c r="C230" s="79" t="s">
        <v>415</v>
      </c>
      <c r="D230" s="60" t="s">
        <v>489</v>
      </c>
      <c r="E230" s="61"/>
      <c r="F230" s="61"/>
      <c r="G230" s="61"/>
      <c r="H230" s="61"/>
      <c r="I230" s="61"/>
      <c r="J230" s="61"/>
      <c r="K230" s="61" t="s">
        <v>356</v>
      </c>
      <c r="L230" s="61"/>
      <c r="M230" s="61"/>
      <c r="N230" s="61"/>
      <c r="O230" s="61"/>
      <c r="P230" s="62">
        <v>936015.24</v>
      </c>
      <c r="Q230" s="63"/>
      <c r="R230" s="63" t="s">
        <v>346</v>
      </c>
      <c r="S230" s="52"/>
      <c r="T230" s="52"/>
    </row>
    <row r="231" spans="2:20" s="41" customFormat="1" ht="21.75" customHeight="1" x14ac:dyDescent="0.25">
      <c r="B231" s="51" t="s">
        <v>349</v>
      </c>
      <c r="C231" s="79" t="s">
        <v>415</v>
      </c>
      <c r="D231" s="80" t="s">
        <v>490</v>
      </c>
      <c r="E231" s="61"/>
      <c r="F231" s="61"/>
      <c r="G231" s="61"/>
      <c r="H231" s="61"/>
      <c r="I231" s="61"/>
      <c r="J231" s="61"/>
      <c r="K231" s="61" t="s">
        <v>356</v>
      </c>
      <c r="L231" s="61"/>
      <c r="M231" s="61"/>
      <c r="N231" s="61"/>
      <c r="O231" s="61"/>
      <c r="P231" s="62">
        <v>652392</v>
      </c>
      <c r="Q231" s="63"/>
      <c r="R231" s="63" t="s">
        <v>346</v>
      </c>
      <c r="S231" s="52"/>
      <c r="T231" s="52"/>
    </row>
    <row r="232" spans="2:20" s="41" customFormat="1" ht="21.75" customHeight="1" x14ac:dyDescent="0.25">
      <c r="B232" s="51" t="s">
        <v>349</v>
      </c>
      <c r="C232" s="79" t="s">
        <v>415</v>
      </c>
      <c r="D232" s="80">
        <v>200</v>
      </c>
      <c r="E232" s="61"/>
      <c r="F232" s="61"/>
      <c r="G232" s="61"/>
      <c r="H232" s="61"/>
      <c r="I232" s="61"/>
      <c r="J232" s="61"/>
      <c r="K232" s="61" t="s">
        <v>356</v>
      </c>
      <c r="L232" s="61"/>
      <c r="M232" s="61"/>
      <c r="N232" s="61"/>
      <c r="O232" s="61"/>
      <c r="P232" s="62">
        <f>326196+125460</f>
        <v>451656</v>
      </c>
      <c r="Q232" s="63"/>
      <c r="R232" s="63" t="s">
        <v>346</v>
      </c>
      <c r="S232" s="52"/>
      <c r="T232" s="52"/>
    </row>
    <row r="233" spans="2:20" s="41" customFormat="1" ht="21.75" customHeight="1" x14ac:dyDescent="0.25">
      <c r="B233" s="51" t="s">
        <v>349</v>
      </c>
      <c r="C233" s="79" t="s">
        <v>415</v>
      </c>
      <c r="D233" s="80">
        <v>220</v>
      </c>
      <c r="E233" s="61"/>
      <c r="F233" s="61"/>
      <c r="G233" s="61"/>
      <c r="H233" s="61"/>
      <c r="I233" s="61"/>
      <c r="J233" s="61"/>
      <c r="K233" s="61" t="s">
        <v>356</v>
      </c>
      <c r="L233" s="61"/>
      <c r="M233" s="61"/>
      <c r="N233" s="61"/>
      <c r="O233" s="61"/>
      <c r="P233" s="62">
        <v>54366</v>
      </c>
      <c r="Q233" s="63"/>
      <c r="R233" s="63" t="s">
        <v>346</v>
      </c>
      <c r="S233" s="52"/>
      <c r="T233" s="52"/>
    </row>
    <row r="234" spans="2:20" s="41" customFormat="1" ht="21.75" customHeight="1" x14ac:dyDescent="0.25">
      <c r="B234" s="51" t="s">
        <v>349</v>
      </c>
      <c r="C234" s="79" t="s">
        <v>415</v>
      </c>
      <c r="D234" s="80">
        <v>1530</v>
      </c>
      <c r="E234" s="61"/>
      <c r="F234" s="61"/>
      <c r="G234" s="61"/>
      <c r="H234" s="61"/>
      <c r="I234" s="61"/>
      <c r="J234" s="61"/>
      <c r="K234" s="61" t="s">
        <v>356</v>
      </c>
      <c r="L234" s="61"/>
      <c r="M234" s="61"/>
      <c r="N234" s="61"/>
      <c r="O234" s="61"/>
      <c r="P234" s="62">
        <v>54366</v>
      </c>
      <c r="Q234" s="63"/>
      <c r="R234" s="63" t="s">
        <v>346</v>
      </c>
      <c r="S234" s="52"/>
      <c r="T234" s="52"/>
    </row>
    <row r="235" spans="2:20" s="41" customFormat="1" ht="21.75" customHeight="1" x14ac:dyDescent="0.25">
      <c r="B235" s="51" t="s">
        <v>349</v>
      </c>
      <c r="C235" s="79" t="s">
        <v>415</v>
      </c>
      <c r="D235" s="80">
        <v>1535</v>
      </c>
      <c r="E235" s="61"/>
      <c r="F235" s="61"/>
      <c r="G235" s="61"/>
      <c r="H235" s="61"/>
      <c r="I235" s="61"/>
      <c r="J235" s="61"/>
      <c r="K235" s="61" t="s">
        <v>356</v>
      </c>
      <c r="L235" s="61"/>
      <c r="M235" s="61"/>
      <c r="N235" s="61"/>
      <c r="O235" s="61"/>
      <c r="P235" s="62">
        <f>54366+326196+217464+54366+271830</f>
        <v>924222</v>
      </c>
      <c r="Q235" s="63"/>
      <c r="R235" s="63" t="s">
        <v>346</v>
      </c>
      <c r="S235" s="52"/>
      <c r="T235" s="52"/>
    </row>
    <row r="236" spans="2:20" s="41" customFormat="1" ht="21.75" customHeight="1" x14ac:dyDescent="0.25">
      <c r="B236" s="51" t="s">
        <v>349</v>
      </c>
      <c r="C236" s="79" t="s">
        <v>415</v>
      </c>
      <c r="D236" s="81">
        <v>1600</v>
      </c>
      <c r="E236" s="61"/>
      <c r="F236" s="61"/>
      <c r="G236" s="61"/>
      <c r="H236" s="61"/>
      <c r="I236" s="61"/>
      <c r="J236" s="61"/>
      <c r="K236" s="61" t="s">
        <v>356</v>
      </c>
      <c r="L236" s="61"/>
      <c r="M236" s="61"/>
      <c r="N236" s="61"/>
      <c r="O236" s="61"/>
      <c r="P236" s="62">
        <v>326196</v>
      </c>
      <c r="Q236" s="63"/>
      <c r="R236" s="63" t="s">
        <v>346</v>
      </c>
      <c r="S236" s="52"/>
      <c r="T236" s="52"/>
    </row>
    <row r="237" spans="2:20" s="41" customFormat="1" ht="21.75" customHeight="1" x14ac:dyDescent="0.25">
      <c r="B237" s="51" t="s">
        <v>349</v>
      </c>
      <c r="C237" s="79" t="s">
        <v>415</v>
      </c>
      <c r="D237" s="80">
        <v>1630</v>
      </c>
      <c r="E237" s="61"/>
      <c r="F237" s="61"/>
      <c r="G237" s="61"/>
      <c r="H237" s="61"/>
      <c r="I237" s="61"/>
      <c r="J237" s="61"/>
      <c r="K237" s="61" t="s">
        <v>356</v>
      </c>
      <c r="L237" s="61"/>
      <c r="M237" s="61"/>
      <c r="N237" s="61"/>
      <c r="O237" s="61"/>
      <c r="P237" s="62">
        <v>54366</v>
      </c>
      <c r="Q237" s="63"/>
      <c r="R237" s="63" t="s">
        <v>346</v>
      </c>
      <c r="S237" s="52"/>
      <c r="T237" s="52"/>
    </row>
    <row r="238" spans="2:20" s="41" customFormat="1" ht="21.75" customHeight="1" x14ac:dyDescent="0.25">
      <c r="B238" s="51" t="s">
        <v>349</v>
      </c>
      <c r="C238" s="79" t="s">
        <v>415</v>
      </c>
      <c r="D238" s="80">
        <v>1670</v>
      </c>
      <c r="E238" s="61"/>
      <c r="F238" s="61"/>
      <c r="G238" s="61"/>
      <c r="H238" s="61"/>
      <c r="I238" s="61"/>
      <c r="J238" s="61"/>
      <c r="K238" s="61" t="s">
        <v>356</v>
      </c>
      <c r="L238" s="61"/>
      <c r="M238" s="61"/>
      <c r="N238" s="61"/>
      <c r="O238" s="61"/>
      <c r="P238" s="62">
        <v>380562</v>
      </c>
      <c r="Q238" s="63"/>
      <c r="R238" s="63" t="s">
        <v>346</v>
      </c>
      <c r="S238" s="52"/>
      <c r="T238" s="52"/>
    </row>
    <row r="239" spans="2:20" s="41" customFormat="1" ht="21.75" customHeight="1" x14ac:dyDescent="0.25">
      <c r="B239" s="51" t="s">
        <v>349</v>
      </c>
      <c r="C239" s="79" t="s">
        <v>415</v>
      </c>
      <c r="D239" s="80">
        <v>1675</v>
      </c>
      <c r="E239" s="61"/>
      <c r="F239" s="61"/>
      <c r="G239" s="61"/>
      <c r="H239" s="61"/>
      <c r="I239" s="61"/>
      <c r="J239" s="61"/>
      <c r="K239" s="61" t="s">
        <v>356</v>
      </c>
      <c r="L239" s="61"/>
      <c r="M239" s="61"/>
      <c r="N239" s="61"/>
      <c r="O239" s="61"/>
      <c r="P239" s="62">
        <v>217464</v>
      </c>
      <c r="Q239" s="63"/>
      <c r="R239" s="63" t="s">
        <v>346</v>
      </c>
      <c r="S239" s="52"/>
      <c r="T239" s="52"/>
    </row>
    <row r="240" spans="2:20" s="41" customFormat="1" ht="21.75" customHeight="1" x14ac:dyDescent="0.25">
      <c r="B240" s="51" t="s">
        <v>349</v>
      </c>
      <c r="C240" s="79" t="s">
        <v>415</v>
      </c>
      <c r="D240" s="80">
        <v>1680</v>
      </c>
      <c r="E240" s="61"/>
      <c r="F240" s="61"/>
      <c r="G240" s="61"/>
      <c r="H240" s="61"/>
      <c r="I240" s="61"/>
      <c r="J240" s="61"/>
      <c r="K240" s="61" t="s">
        <v>356</v>
      </c>
      <c r="L240" s="61"/>
      <c r="M240" s="61"/>
      <c r="N240" s="61"/>
      <c r="O240" s="61"/>
      <c r="P240" s="62">
        <f>25092+108732</f>
        <v>133824</v>
      </c>
      <c r="Q240" s="63"/>
      <c r="R240" s="63" t="s">
        <v>346</v>
      </c>
      <c r="S240" s="52"/>
      <c r="T240" s="52"/>
    </row>
    <row r="241" spans="2:20" s="41" customFormat="1" ht="21.75" customHeight="1" x14ac:dyDescent="0.25">
      <c r="B241" s="51" t="s">
        <v>349</v>
      </c>
      <c r="C241" s="79" t="s">
        <v>415</v>
      </c>
      <c r="D241" s="80">
        <v>1681</v>
      </c>
      <c r="E241" s="61"/>
      <c r="F241" s="61"/>
      <c r="G241" s="61"/>
      <c r="H241" s="61"/>
      <c r="I241" s="61"/>
      <c r="J241" s="61"/>
      <c r="K241" s="61" t="s">
        <v>356</v>
      </c>
      <c r="L241" s="61"/>
      <c r="M241" s="61"/>
      <c r="N241" s="61"/>
      <c r="O241" s="61"/>
      <c r="P241" s="62">
        <v>54366</v>
      </c>
      <c r="Q241" s="63"/>
      <c r="R241" s="63" t="s">
        <v>346</v>
      </c>
      <c r="S241" s="52"/>
      <c r="T241" s="52"/>
    </row>
    <row r="242" spans="2:20" s="41" customFormat="1" ht="21.75" customHeight="1" x14ac:dyDescent="0.25">
      <c r="B242" s="51" t="s">
        <v>349</v>
      </c>
      <c r="C242" s="79" t="s">
        <v>415</v>
      </c>
      <c r="D242" s="80">
        <v>1685</v>
      </c>
      <c r="E242" s="61"/>
      <c r="F242" s="61"/>
      <c r="G242" s="61"/>
      <c r="H242" s="61"/>
      <c r="I242" s="61"/>
      <c r="J242" s="61"/>
      <c r="K242" s="61" t="s">
        <v>356</v>
      </c>
      <c r="L242" s="61"/>
      <c r="M242" s="61"/>
      <c r="N242" s="61"/>
      <c r="O242" s="61"/>
      <c r="P242" s="62">
        <v>434928</v>
      </c>
      <c r="Q242" s="63"/>
      <c r="R242" s="63" t="s">
        <v>346</v>
      </c>
      <c r="S242" s="52"/>
      <c r="T242" s="52"/>
    </row>
    <row r="243" spans="2:20" s="41" customFormat="1" ht="21.75" customHeight="1" x14ac:dyDescent="0.25">
      <c r="B243" s="51" t="s">
        <v>349</v>
      </c>
      <c r="C243" s="79" t="s">
        <v>415</v>
      </c>
      <c r="D243" s="80">
        <v>1740</v>
      </c>
      <c r="E243" s="61"/>
      <c r="F243" s="61"/>
      <c r="G243" s="61"/>
      <c r="H243" s="61"/>
      <c r="I243" s="61"/>
      <c r="J243" s="61"/>
      <c r="K243" s="61" t="s">
        <v>356</v>
      </c>
      <c r="L243" s="61"/>
      <c r="M243" s="61"/>
      <c r="N243" s="61"/>
      <c r="O243" s="61"/>
      <c r="P243" s="62">
        <f>217464+163098</f>
        <v>380562</v>
      </c>
      <c r="Q243" s="63"/>
      <c r="R243" s="63" t="s">
        <v>346</v>
      </c>
      <c r="S243" s="52"/>
      <c r="T243" s="52"/>
    </row>
    <row r="244" spans="2:20" s="41" customFormat="1" ht="21.75" customHeight="1" x14ac:dyDescent="0.25">
      <c r="B244" s="51" t="s">
        <v>349</v>
      </c>
      <c r="C244" s="79" t="s">
        <v>415</v>
      </c>
      <c r="D244" s="80">
        <v>1760</v>
      </c>
      <c r="E244" s="61"/>
      <c r="F244" s="61"/>
      <c r="G244" s="61"/>
      <c r="H244" s="61"/>
      <c r="I244" s="61"/>
      <c r="J244" s="61"/>
      <c r="K244" s="61" t="s">
        <v>356</v>
      </c>
      <c r="L244" s="61"/>
      <c r="M244" s="61"/>
      <c r="N244" s="61"/>
      <c r="O244" s="61"/>
      <c r="P244" s="62">
        <f>108732+380562+698394</f>
        <v>1187688</v>
      </c>
      <c r="Q244" s="63"/>
      <c r="R244" s="63" t="s">
        <v>346</v>
      </c>
      <c r="S244" s="52"/>
      <c r="T244" s="52"/>
    </row>
    <row r="245" spans="2:20" s="41" customFormat="1" ht="21.75" customHeight="1" x14ac:dyDescent="0.25">
      <c r="B245" s="51" t="s">
        <v>349</v>
      </c>
      <c r="C245" s="79" t="s">
        <v>415</v>
      </c>
      <c r="D245" s="80">
        <v>1770</v>
      </c>
      <c r="E245" s="61"/>
      <c r="F245" s="61"/>
      <c r="G245" s="61"/>
      <c r="H245" s="61"/>
      <c r="I245" s="61"/>
      <c r="J245" s="61"/>
      <c r="K245" s="61" t="s">
        <v>356</v>
      </c>
      <c r="L245" s="61"/>
      <c r="M245" s="61"/>
      <c r="N245" s="61"/>
      <c r="O245" s="61"/>
      <c r="P245" s="62">
        <v>163098</v>
      </c>
      <c r="Q245" s="63"/>
      <c r="R245" s="63" t="s">
        <v>346</v>
      </c>
      <c r="S245" s="52"/>
      <c r="T245" s="52"/>
    </row>
    <row r="246" spans="2:20" s="41" customFormat="1" ht="21.75" customHeight="1" x14ac:dyDescent="0.25">
      <c r="B246" s="51" t="s">
        <v>349</v>
      </c>
      <c r="C246" s="79" t="s">
        <v>415</v>
      </c>
      <c r="D246" s="80">
        <v>1814</v>
      </c>
      <c r="E246" s="61"/>
      <c r="F246" s="61"/>
      <c r="G246" s="61"/>
      <c r="H246" s="61"/>
      <c r="I246" s="61"/>
      <c r="J246" s="61"/>
      <c r="K246" s="61" t="s">
        <v>356</v>
      </c>
      <c r="L246" s="61"/>
      <c r="M246" s="61"/>
      <c r="N246" s="61"/>
      <c r="O246" s="61"/>
      <c r="P246" s="62">
        <v>108732</v>
      </c>
      <c r="Q246" s="63"/>
      <c r="R246" s="63" t="s">
        <v>346</v>
      </c>
      <c r="S246" s="52"/>
      <c r="T246" s="52"/>
    </row>
    <row r="247" spans="2:20" s="41" customFormat="1" ht="21.75" customHeight="1" x14ac:dyDescent="0.25">
      <c r="B247" s="51" t="s">
        <v>349</v>
      </c>
      <c r="C247" s="79" t="s">
        <v>415</v>
      </c>
      <c r="D247" s="80">
        <v>1815</v>
      </c>
      <c r="E247" s="61"/>
      <c r="F247" s="61"/>
      <c r="G247" s="61"/>
      <c r="H247" s="61"/>
      <c r="I247" s="61"/>
      <c r="J247" s="61"/>
      <c r="K247" s="61" t="s">
        <v>356</v>
      </c>
      <c r="L247" s="61"/>
      <c r="M247" s="61"/>
      <c r="N247" s="61"/>
      <c r="O247" s="61"/>
      <c r="P247" s="62">
        <f>489294+434928</f>
        <v>924222</v>
      </c>
      <c r="Q247" s="63"/>
      <c r="R247" s="63" t="s">
        <v>346</v>
      </c>
      <c r="S247" s="52"/>
      <c r="T247" s="52"/>
    </row>
    <row r="248" spans="2:20" s="41" customFormat="1" ht="21.75" customHeight="1" x14ac:dyDescent="0.25">
      <c r="B248" s="51" t="s">
        <v>349</v>
      </c>
      <c r="C248" s="79" t="s">
        <v>415</v>
      </c>
      <c r="D248" s="80">
        <v>1830</v>
      </c>
      <c r="E248" s="61"/>
      <c r="F248" s="61"/>
      <c r="G248" s="61"/>
      <c r="H248" s="61"/>
      <c r="I248" s="61"/>
      <c r="J248" s="61"/>
      <c r="K248" s="61" t="s">
        <v>356</v>
      </c>
      <c r="L248" s="61"/>
      <c r="M248" s="61"/>
      <c r="N248" s="61"/>
      <c r="O248" s="61"/>
      <c r="P248" s="62">
        <f>108732+163098</f>
        <v>271830</v>
      </c>
      <c r="Q248" s="63"/>
      <c r="R248" s="63" t="s">
        <v>346</v>
      </c>
      <c r="S248" s="52"/>
      <c r="T248" s="52"/>
    </row>
    <row r="249" spans="2:20" s="41" customFormat="1" ht="21.75" customHeight="1" x14ac:dyDescent="0.25">
      <c r="B249" s="51" t="s">
        <v>349</v>
      </c>
      <c r="C249" s="79" t="s">
        <v>415</v>
      </c>
      <c r="D249" s="80">
        <v>1835</v>
      </c>
      <c r="E249" s="61"/>
      <c r="F249" s="61"/>
      <c r="G249" s="61"/>
      <c r="H249" s="61"/>
      <c r="I249" s="61"/>
      <c r="J249" s="61"/>
      <c r="K249" s="61" t="s">
        <v>356</v>
      </c>
      <c r="L249" s="61"/>
      <c r="M249" s="61"/>
      <c r="N249" s="61"/>
      <c r="O249" s="61"/>
      <c r="P249" s="62">
        <f>108732+163098</f>
        <v>271830</v>
      </c>
      <c r="Q249" s="63"/>
      <c r="R249" s="63" t="s">
        <v>346</v>
      </c>
      <c r="S249" s="52"/>
      <c r="T249" s="52"/>
    </row>
    <row r="250" spans="2:20" s="41" customFormat="1" ht="21.75" customHeight="1" x14ac:dyDescent="0.25">
      <c r="B250" s="51" t="s">
        <v>349</v>
      </c>
      <c r="C250" s="79" t="s">
        <v>415</v>
      </c>
      <c r="D250" s="80">
        <v>1865</v>
      </c>
      <c r="E250" s="61"/>
      <c r="F250" s="61"/>
      <c r="G250" s="61"/>
      <c r="H250" s="61"/>
      <c r="I250" s="61"/>
      <c r="J250" s="61"/>
      <c r="K250" s="61" t="s">
        <v>356</v>
      </c>
      <c r="L250" s="61"/>
      <c r="M250" s="61"/>
      <c r="N250" s="61"/>
      <c r="O250" s="61"/>
      <c r="P250" s="62">
        <f>543660+489294+108732</f>
        <v>1141686</v>
      </c>
      <c r="Q250" s="63"/>
      <c r="R250" s="63" t="s">
        <v>346</v>
      </c>
      <c r="S250" s="52"/>
      <c r="T250" s="52"/>
    </row>
    <row r="251" spans="2:20" s="41" customFormat="1" ht="21.75" customHeight="1" x14ac:dyDescent="0.25">
      <c r="B251" s="51" t="s">
        <v>349</v>
      </c>
      <c r="C251" s="79" t="s">
        <v>415</v>
      </c>
      <c r="D251" s="81">
        <v>1890</v>
      </c>
      <c r="E251" s="61"/>
      <c r="F251" s="61"/>
      <c r="G251" s="61"/>
      <c r="H251" s="61"/>
      <c r="I251" s="61"/>
      <c r="J251" s="61"/>
      <c r="K251" s="61" t="s">
        <v>356</v>
      </c>
      <c r="L251" s="61"/>
      <c r="M251" s="61"/>
      <c r="N251" s="61"/>
      <c r="O251" s="61"/>
      <c r="P251" s="62">
        <v>217464</v>
      </c>
      <c r="Q251" s="63"/>
      <c r="R251" s="63" t="s">
        <v>346</v>
      </c>
      <c r="S251" s="52"/>
      <c r="T251" s="52"/>
    </row>
    <row r="252" spans="2:20" s="41" customFormat="1" ht="21.75" customHeight="1" x14ac:dyDescent="0.25">
      <c r="B252" s="51" t="s">
        <v>349</v>
      </c>
      <c r="C252" s="79" t="s">
        <v>415</v>
      </c>
      <c r="D252" s="80">
        <v>1900</v>
      </c>
      <c r="E252" s="61"/>
      <c r="F252" s="61"/>
      <c r="G252" s="61"/>
      <c r="H252" s="61"/>
      <c r="I252" s="61"/>
      <c r="J252" s="61"/>
      <c r="K252" s="61" t="s">
        <v>356</v>
      </c>
      <c r="L252" s="61"/>
      <c r="M252" s="61"/>
      <c r="N252" s="61"/>
      <c r="O252" s="61"/>
      <c r="P252" s="62">
        <v>1547340</v>
      </c>
      <c r="Q252" s="63"/>
      <c r="R252" s="63" t="s">
        <v>346</v>
      </c>
      <c r="S252" s="52"/>
      <c r="T252" s="52"/>
    </row>
    <row r="253" spans="2:20" s="41" customFormat="1" ht="21.75" customHeight="1" x14ac:dyDescent="0.25">
      <c r="B253" s="51" t="s">
        <v>349</v>
      </c>
      <c r="C253" s="79" t="s">
        <v>415</v>
      </c>
      <c r="D253" s="80">
        <v>1940</v>
      </c>
      <c r="E253" s="61"/>
      <c r="F253" s="61"/>
      <c r="G253" s="61"/>
      <c r="H253" s="61"/>
      <c r="I253" s="61"/>
      <c r="J253" s="61"/>
      <c r="K253" s="61" t="s">
        <v>356</v>
      </c>
      <c r="L253" s="61"/>
      <c r="M253" s="61"/>
      <c r="N253" s="61"/>
      <c r="O253" s="61"/>
      <c r="P253" s="62">
        <v>380562</v>
      </c>
      <c r="Q253" s="63"/>
      <c r="R253" s="63" t="s">
        <v>346</v>
      </c>
      <c r="S253" s="52"/>
      <c r="T253" s="52"/>
    </row>
    <row r="254" spans="2:20" s="41" customFormat="1" ht="21.75" customHeight="1" x14ac:dyDescent="0.25">
      <c r="B254" s="51" t="s">
        <v>349</v>
      </c>
      <c r="C254" s="79" t="s">
        <v>415</v>
      </c>
      <c r="D254" s="80">
        <v>2110</v>
      </c>
      <c r="E254" s="61"/>
      <c r="F254" s="61"/>
      <c r="G254" s="61"/>
      <c r="H254" s="61"/>
      <c r="I254" s="61"/>
      <c r="J254" s="61"/>
      <c r="K254" s="61" t="s">
        <v>356</v>
      </c>
      <c r="L254" s="61"/>
      <c r="M254" s="61"/>
      <c r="N254" s="61"/>
      <c r="O254" s="61"/>
      <c r="P254" s="62">
        <v>108732</v>
      </c>
      <c r="Q254" s="63"/>
      <c r="R254" s="63" t="s">
        <v>346</v>
      </c>
      <c r="S254" s="52"/>
      <c r="T254" s="52"/>
    </row>
    <row r="255" spans="2:20" s="41" customFormat="1" ht="21.75" customHeight="1" x14ac:dyDescent="0.25">
      <c r="B255" s="51" t="s">
        <v>349</v>
      </c>
      <c r="C255" s="79" t="s">
        <v>415</v>
      </c>
      <c r="D255" s="80">
        <v>2265</v>
      </c>
      <c r="E255" s="61"/>
      <c r="F255" s="61"/>
      <c r="G255" s="61"/>
      <c r="H255" s="61"/>
      <c r="I255" s="61"/>
      <c r="J255" s="61"/>
      <c r="K255" s="61" t="s">
        <v>356</v>
      </c>
      <c r="L255" s="61"/>
      <c r="M255" s="61"/>
      <c r="N255" s="61"/>
      <c r="O255" s="61"/>
      <c r="P255" s="62">
        <v>489294</v>
      </c>
      <c r="Q255" s="63"/>
      <c r="R255" s="63" t="s">
        <v>346</v>
      </c>
      <c r="S255" s="52"/>
      <c r="T255" s="52"/>
    </row>
    <row r="256" spans="2:20" s="41" customFormat="1" ht="21.75" customHeight="1" x14ac:dyDescent="0.25">
      <c r="B256" s="51" t="s">
        <v>349</v>
      </c>
      <c r="C256" s="79" t="s">
        <v>415</v>
      </c>
      <c r="D256" s="80">
        <v>2350</v>
      </c>
      <c r="E256" s="61"/>
      <c r="F256" s="61"/>
      <c r="G256" s="61"/>
      <c r="H256" s="61"/>
      <c r="I256" s="61"/>
      <c r="J256" s="61"/>
      <c r="K256" s="61" t="s">
        <v>356</v>
      </c>
      <c r="L256" s="61"/>
      <c r="M256" s="61"/>
      <c r="N256" s="61"/>
      <c r="O256" s="61"/>
      <c r="P256" s="62">
        <f>3533790+1359150</f>
        <v>4892940</v>
      </c>
      <c r="Q256" s="63"/>
      <c r="R256" s="63" t="s">
        <v>346</v>
      </c>
      <c r="S256" s="52"/>
      <c r="T256" s="52"/>
    </row>
    <row r="257" spans="2:20" s="41" customFormat="1" ht="21.75" customHeight="1" x14ac:dyDescent="0.25">
      <c r="B257" s="51" t="s">
        <v>349</v>
      </c>
      <c r="C257" s="79" t="s">
        <v>415</v>
      </c>
      <c r="D257" s="80">
        <v>2410</v>
      </c>
      <c r="E257" s="61"/>
      <c r="F257" s="61"/>
      <c r="G257" s="61"/>
      <c r="H257" s="61"/>
      <c r="I257" s="61"/>
      <c r="J257" s="61"/>
      <c r="K257" s="61" t="s">
        <v>356</v>
      </c>
      <c r="L257" s="61"/>
      <c r="M257" s="61"/>
      <c r="N257" s="61"/>
      <c r="O257" s="61"/>
      <c r="P257" s="62">
        <v>2990130</v>
      </c>
      <c r="Q257" s="63"/>
      <c r="R257" s="63" t="s">
        <v>346</v>
      </c>
      <c r="S257" s="52"/>
      <c r="T257" s="52"/>
    </row>
    <row r="258" spans="2:20" s="41" customFormat="1" ht="21.75" customHeight="1" x14ac:dyDescent="0.25">
      <c r="B258" s="51" t="s">
        <v>349</v>
      </c>
      <c r="C258" s="79" t="s">
        <v>415</v>
      </c>
      <c r="D258" s="80">
        <v>2425</v>
      </c>
      <c r="E258" s="61"/>
      <c r="F258" s="61"/>
      <c r="G258" s="61"/>
      <c r="H258" s="61"/>
      <c r="I258" s="61"/>
      <c r="J258" s="61"/>
      <c r="K258" s="61" t="s">
        <v>356</v>
      </c>
      <c r="L258" s="61"/>
      <c r="M258" s="61"/>
      <c r="N258" s="61"/>
      <c r="O258" s="61"/>
      <c r="P258" s="62">
        <v>1848444</v>
      </c>
      <c r="Q258" s="63"/>
      <c r="R258" s="63" t="s">
        <v>346</v>
      </c>
      <c r="S258" s="52"/>
      <c r="T258" s="52"/>
    </row>
    <row r="259" spans="2:20" s="41" customFormat="1" ht="21.75" customHeight="1" x14ac:dyDescent="0.25">
      <c r="B259" s="51" t="s">
        <v>349</v>
      </c>
      <c r="C259" s="79" t="s">
        <v>415</v>
      </c>
      <c r="D259" s="80">
        <v>2480</v>
      </c>
      <c r="E259" s="61"/>
      <c r="F259" s="61"/>
      <c r="G259" s="61"/>
      <c r="H259" s="61"/>
      <c r="I259" s="61"/>
      <c r="J259" s="61"/>
      <c r="K259" s="61" t="s">
        <v>356</v>
      </c>
      <c r="L259" s="61"/>
      <c r="M259" s="61"/>
      <c r="N259" s="61"/>
      <c r="O259" s="61"/>
      <c r="P259" s="62">
        <v>3370692</v>
      </c>
      <c r="Q259" s="63"/>
      <c r="R259" s="63" t="s">
        <v>346</v>
      </c>
      <c r="S259" s="52"/>
      <c r="T259" s="52"/>
    </row>
    <row r="260" spans="2:20" s="41" customFormat="1" ht="21.75" customHeight="1" x14ac:dyDescent="0.25">
      <c r="B260" s="51" t="s">
        <v>349</v>
      </c>
      <c r="C260" s="79" t="s">
        <v>415</v>
      </c>
      <c r="D260" s="80">
        <v>2550</v>
      </c>
      <c r="E260" s="61"/>
      <c r="F260" s="61"/>
      <c r="G260" s="61"/>
      <c r="H260" s="61"/>
      <c r="I260" s="61"/>
      <c r="J260" s="61"/>
      <c r="K260" s="61" t="s">
        <v>356</v>
      </c>
      <c r="L260" s="61"/>
      <c r="M260" s="61"/>
      <c r="N260" s="61"/>
      <c r="O260" s="61"/>
      <c r="P260" s="62">
        <v>1359150</v>
      </c>
      <c r="Q260" s="63"/>
      <c r="R260" s="63" t="s">
        <v>346</v>
      </c>
      <c r="S260" s="52"/>
      <c r="T260" s="52"/>
    </row>
    <row r="261" spans="2:20" s="41" customFormat="1" ht="21.75" customHeight="1" x14ac:dyDescent="0.25">
      <c r="B261" s="51" t="s">
        <v>349</v>
      </c>
      <c r="C261" s="79" t="s">
        <v>415</v>
      </c>
      <c r="D261" s="80">
        <v>2680</v>
      </c>
      <c r="E261" s="61"/>
      <c r="F261" s="61"/>
      <c r="G261" s="61"/>
      <c r="H261" s="61"/>
      <c r="I261" s="61"/>
      <c r="J261" s="61"/>
      <c r="K261" s="61" t="s">
        <v>356</v>
      </c>
      <c r="L261" s="61"/>
      <c r="M261" s="61"/>
      <c r="N261" s="61"/>
      <c r="O261" s="61"/>
      <c r="P261" s="62">
        <v>434928</v>
      </c>
      <c r="Q261" s="63"/>
      <c r="R261" s="63" t="s">
        <v>346</v>
      </c>
      <c r="S261" s="52"/>
      <c r="T261" s="52"/>
    </row>
    <row r="262" spans="2:20" s="41" customFormat="1" ht="21.75" customHeight="1" x14ac:dyDescent="0.25">
      <c r="B262" s="51" t="s">
        <v>349</v>
      </c>
      <c r="C262" s="79" t="s">
        <v>415</v>
      </c>
      <c r="D262" s="80">
        <v>2700</v>
      </c>
      <c r="E262" s="61"/>
      <c r="F262" s="61"/>
      <c r="G262" s="61"/>
      <c r="H262" s="61"/>
      <c r="I262" s="61"/>
      <c r="J262" s="61"/>
      <c r="K262" s="61" t="s">
        <v>356</v>
      </c>
      <c r="L262" s="61"/>
      <c r="M262" s="61"/>
      <c r="N262" s="61"/>
      <c r="O262" s="61"/>
      <c r="P262" s="62">
        <v>1522248</v>
      </c>
      <c r="Q262" s="63"/>
      <c r="R262" s="63" t="s">
        <v>346</v>
      </c>
      <c r="S262" s="52"/>
      <c r="T262" s="52"/>
    </row>
    <row r="263" spans="2:20" s="41" customFormat="1" ht="21.75" customHeight="1" x14ac:dyDescent="0.25">
      <c r="B263" s="51" t="s">
        <v>349</v>
      </c>
      <c r="C263" s="79" t="s">
        <v>415</v>
      </c>
      <c r="D263" s="80">
        <v>2710</v>
      </c>
      <c r="E263" s="61"/>
      <c r="F263" s="61"/>
      <c r="G263" s="61"/>
      <c r="H263" s="61"/>
      <c r="I263" s="61"/>
      <c r="J263" s="61"/>
      <c r="K263" s="61" t="s">
        <v>356</v>
      </c>
      <c r="L263" s="61"/>
      <c r="M263" s="61"/>
      <c r="N263" s="61"/>
      <c r="O263" s="61"/>
      <c r="P263" s="62">
        <v>1902810</v>
      </c>
      <c r="Q263" s="63"/>
      <c r="R263" s="63" t="s">
        <v>346</v>
      </c>
      <c r="S263" s="52"/>
      <c r="T263" s="52"/>
    </row>
    <row r="264" spans="2:20" s="41" customFormat="1" ht="21.75" customHeight="1" x14ac:dyDescent="0.25">
      <c r="B264" s="51" t="s">
        <v>349</v>
      </c>
      <c r="C264" s="79" t="s">
        <v>415</v>
      </c>
      <c r="D264" s="80">
        <v>2800</v>
      </c>
      <c r="E264" s="61"/>
      <c r="F264" s="61"/>
      <c r="G264" s="61"/>
      <c r="H264" s="61"/>
      <c r="I264" s="61"/>
      <c r="J264" s="61"/>
      <c r="K264" s="61" t="s">
        <v>356</v>
      </c>
      <c r="L264" s="61"/>
      <c r="M264" s="61"/>
      <c r="N264" s="61"/>
      <c r="O264" s="61"/>
      <c r="P264" s="62">
        <f>2446470+836400</f>
        <v>3282870</v>
      </c>
      <c r="Q264" s="63"/>
      <c r="R264" s="63" t="s">
        <v>346</v>
      </c>
      <c r="S264" s="52"/>
      <c r="T264" s="52"/>
    </row>
    <row r="265" spans="2:20" s="41" customFormat="1" ht="21.75" customHeight="1" x14ac:dyDescent="0.25">
      <c r="B265" s="51" t="s">
        <v>349</v>
      </c>
      <c r="C265" s="79" t="s">
        <v>415</v>
      </c>
      <c r="D265" s="81">
        <v>2880</v>
      </c>
      <c r="E265" s="61"/>
      <c r="F265" s="61"/>
      <c r="G265" s="61"/>
      <c r="H265" s="61"/>
      <c r="I265" s="61"/>
      <c r="J265" s="61"/>
      <c r="K265" s="61" t="s">
        <v>356</v>
      </c>
      <c r="L265" s="61"/>
      <c r="M265" s="61"/>
      <c r="N265" s="61"/>
      <c r="O265" s="61"/>
      <c r="P265" s="62">
        <v>543660</v>
      </c>
      <c r="Q265" s="63"/>
      <c r="R265" s="63" t="s">
        <v>346</v>
      </c>
      <c r="S265" s="52"/>
      <c r="T265" s="52"/>
    </row>
    <row r="266" spans="2:20" s="41" customFormat="1" ht="21.75" customHeight="1" x14ac:dyDescent="0.25">
      <c r="B266" s="51" t="s">
        <v>349</v>
      </c>
      <c r="C266" s="79" t="s">
        <v>415</v>
      </c>
      <c r="D266" s="81">
        <v>2890</v>
      </c>
      <c r="E266" s="61"/>
      <c r="F266" s="61"/>
      <c r="G266" s="61"/>
      <c r="H266" s="61"/>
      <c r="I266" s="61"/>
      <c r="J266" s="61"/>
      <c r="K266" s="61" t="s">
        <v>356</v>
      </c>
      <c r="L266" s="61"/>
      <c r="M266" s="61"/>
      <c r="N266" s="61"/>
      <c r="O266" s="61"/>
      <c r="P266" s="62">
        <v>2898126</v>
      </c>
      <c r="Q266" s="63"/>
      <c r="R266" s="63" t="s">
        <v>346</v>
      </c>
      <c r="S266" s="52"/>
      <c r="T266" s="52"/>
    </row>
    <row r="267" spans="2:20" s="41" customFormat="1" ht="21.75" customHeight="1" x14ac:dyDescent="0.25">
      <c r="B267" s="51" t="s">
        <v>349</v>
      </c>
      <c r="C267" s="79" t="s">
        <v>415</v>
      </c>
      <c r="D267" s="80">
        <v>2900</v>
      </c>
      <c r="E267" s="61"/>
      <c r="F267" s="61"/>
      <c r="G267" s="61"/>
      <c r="H267" s="61"/>
      <c r="I267" s="61"/>
      <c r="J267" s="61"/>
      <c r="K267" s="61" t="s">
        <v>356</v>
      </c>
      <c r="L267" s="61"/>
      <c r="M267" s="61"/>
      <c r="N267" s="61"/>
      <c r="O267" s="61"/>
      <c r="P267" s="62">
        <f>598026+3316326+3098862</f>
        <v>7013214</v>
      </c>
      <c r="Q267" s="63"/>
      <c r="R267" s="63" t="s">
        <v>346</v>
      </c>
      <c r="S267" s="52"/>
      <c r="T267" s="52"/>
    </row>
    <row r="268" spans="2:20" s="41" customFormat="1" ht="21.75" customHeight="1" x14ac:dyDescent="0.25">
      <c r="B268" s="51" t="s">
        <v>349</v>
      </c>
      <c r="C268" s="79" t="s">
        <v>415</v>
      </c>
      <c r="D268" s="81">
        <v>2950</v>
      </c>
      <c r="E268" s="61"/>
      <c r="F268" s="61"/>
      <c r="G268" s="61"/>
      <c r="H268" s="61"/>
      <c r="I268" s="61"/>
      <c r="J268" s="61"/>
      <c r="K268" s="61" t="s">
        <v>356</v>
      </c>
      <c r="L268" s="61"/>
      <c r="M268" s="61"/>
      <c r="N268" s="61"/>
      <c r="O268" s="61"/>
      <c r="P268" s="62">
        <v>1087320</v>
      </c>
      <c r="Q268" s="63"/>
      <c r="R268" s="63" t="s">
        <v>346</v>
      </c>
      <c r="S268" s="52"/>
      <c r="T268" s="52"/>
    </row>
    <row r="269" spans="2:20" s="41" customFormat="1" ht="21.75" customHeight="1" x14ac:dyDescent="0.25">
      <c r="B269" s="51" t="s">
        <v>349</v>
      </c>
      <c r="C269" s="79" t="s">
        <v>415</v>
      </c>
      <c r="D269" s="81">
        <v>2960</v>
      </c>
      <c r="E269" s="61"/>
      <c r="F269" s="61"/>
      <c r="G269" s="61"/>
      <c r="H269" s="61"/>
      <c r="I269" s="61"/>
      <c r="J269" s="61"/>
      <c r="K269" s="61" t="s">
        <v>356</v>
      </c>
      <c r="L269" s="61"/>
      <c r="M269" s="61"/>
      <c r="N269" s="61"/>
      <c r="O269" s="61"/>
      <c r="P269" s="62">
        <v>3044496</v>
      </c>
      <c r="Q269" s="63"/>
      <c r="R269" s="63" t="s">
        <v>346</v>
      </c>
      <c r="S269" s="52"/>
      <c r="T269" s="52"/>
    </row>
    <row r="270" spans="2:20" s="41" customFormat="1" ht="21.75" customHeight="1" x14ac:dyDescent="0.25">
      <c r="B270" s="51" t="s">
        <v>349</v>
      </c>
      <c r="C270" s="79" t="s">
        <v>415</v>
      </c>
      <c r="D270" s="81">
        <v>3090</v>
      </c>
      <c r="E270" s="61"/>
      <c r="F270" s="61"/>
      <c r="G270" s="61"/>
      <c r="H270" s="61"/>
      <c r="I270" s="61"/>
      <c r="J270" s="61"/>
      <c r="K270" s="61" t="s">
        <v>356</v>
      </c>
      <c r="L270" s="61"/>
      <c r="M270" s="61"/>
      <c r="N270" s="61"/>
      <c r="O270" s="61"/>
      <c r="P270" s="62">
        <v>163098</v>
      </c>
      <c r="Q270" s="63"/>
      <c r="R270" s="63" t="s">
        <v>346</v>
      </c>
      <c r="S270" s="52"/>
      <c r="T270" s="52"/>
    </row>
    <row r="271" spans="2:20" s="41" customFormat="1" ht="21.75" customHeight="1" x14ac:dyDescent="0.25">
      <c r="B271" s="51" t="s">
        <v>349</v>
      </c>
      <c r="C271" s="79" t="s">
        <v>415</v>
      </c>
      <c r="D271" s="81">
        <v>3100</v>
      </c>
      <c r="E271" s="61"/>
      <c r="F271" s="61"/>
      <c r="G271" s="61"/>
      <c r="H271" s="61"/>
      <c r="I271" s="61"/>
      <c r="J271" s="61"/>
      <c r="K271" s="61" t="s">
        <v>356</v>
      </c>
      <c r="L271" s="61"/>
      <c r="M271" s="61"/>
      <c r="N271" s="61"/>
      <c r="O271" s="61"/>
      <c r="P271" s="62">
        <v>3370692</v>
      </c>
      <c r="Q271" s="63"/>
      <c r="R271" s="63" t="s">
        <v>346</v>
      </c>
      <c r="S271" s="52"/>
      <c r="T271" s="52"/>
    </row>
    <row r="272" spans="2:20" s="41" customFormat="1" ht="21.75" customHeight="1" x14ac:dyDescent="0.25">
      <c r="B272" s="51" t="s">
        <v>349</v>
      </c>
      <c r="C272" s="79" t="s">
        <v>415</v>
      </c>
      <c r="D272" s="81">
        <v>3180</v>
      </c>
      <c r="E272" s="61"/>
      <c r="F272" s="61"/>
      <c r="G272" s="61"/>
      <c r="H272" s="61"/>
      <c r="I272" s="61"/>
      <c r="J272" s="61"/>
      <c r="K272" s="61" t="s">
        <v>356</v>
      </c>
      <c r="L272" s="61"/>
      <c r="M272" s="61"/>
      <c r="N272" s="61"/>
      <c r="O272" s="61"/>
      <c r="P272" s="62">
        <v>761124</v>
      </c>
      <c r="Q272" s="63"/>
      <c r="R272" s="63" t="s">
        <v>346</v>
      </c>
      <c r="S272" s="52"/>
      <c r="T272" s="52"/>
    </row>
    <row r="273" spans="2:20" s="41" customFormat="1" ht="21.75" customHeight="1" x14ac:dyDescent="0.25">
      <c r="B273" s="51" t="s">
        <v>349</v>
      </c>
      <c r="C273" s="79" t="s">
        <v>415</v>
      </c>
      <c r="D273" s="80">
        <v>11500</v>
      </c>
      <c r="E273" s="61"/>
      <c r="F273" s="61"/>
      <c r="G273" s="61"/>
      <c r="H273" s="61"/>
      <c r="I273" s="61"/>
      <c r="J273" s="61"/>
      <c r="K273" s="61" t="s">
        <v>356</v>
      </c>
      <c r="L273" s="61"/>
      <c r="M273" s="61"/>
      <c r="N273" s="61"/>
      <c r="O273" s="61"/>
      <c r="P273" s="62">
        <v>915858</v>
      </c>
      <c r="Q273" s="63"/>
      <c r="R273" s="63" t="s">
        <v>346</v>
      </c>
      <c r="S273" s="52"/>
      <c r="T273" s="52"/>
    </row>
    <row r="274" spans="2:20" s="41" customFormat="1" ht="21.75" customHeight="1" x14ac:dyDescent="0.25">
      <c r="B274" s="51" t="s">
        <v>349</v>
      </c>
      <c r="C274" s="79" t="s">
        <v>415</v>
      </c>
      <c r="D274" s="80">
        <v>13400</v>
      </c>
      <c r="E274" s="61"/>
      <c r="F274" s="61"/>
      <c r="G274" s="61"/>
      <c r="H274" s="61"/>
      <c r="I274" s="61"/>
      <c r="J274" s="61"/>
      <c r="K274" s="61" t="s">
        <v>356</v>
      </c>
      <c r="L274" s="61"/>
      <c r="M274" s="61"/>
      <c r="N274" s="61"/>
      <c r="O274" s="61"/>
      <c r="P274" s="62">
        <v>326196</v>
      </c>
      <c r="Q274" s="63"/>
      <c r="R274" s="63" t="s">
        <v>346</v>
      </c>
      <c r="S274" s="52"/>
      <c r="T274" s="52"/>
    </row>
    <row r="275" spans="2:20" s="41" customFormat="1" ht="21.75" customHeight="1" x14ac:dyDescent="0.25">
      <c r="B275" s="51" t="s">
        <v>349</v>
      </c>
      <c r="C275" s="79" t="s">
        <v>415</v>
      </c>
      <c r="D275" s="80">
        <v>14700</v>
      </c>
      <c r="E275" s="61"/>
      <c r="F275" s="61"/>
      <c r="G275" s="61"/>
      <c r="H275" s="61"/>
      <c r="I275" s="61"/>
      <c r="J275" s="61"/>
      <c r="K275" s="61" t="s">
        <v>356</v>
      </c>
      <c r="L275" s="61"/>
      <c r="M275" s="61"/>
      <c r="N275" s="61"/>
      <c r="O275" s="61"/>
      <c r="P275" s="62">
        <v>1697892</v>
      </c>
      <c r="Q275" s="63"/>
      <c r="R275" s="63" t="s">
        <v>346</v>
      </c>
      <c r="S275" s="52"/>
      <c r="T275" s="52"/>
    </row>
    <row r="276" spans="2:20" s="41" customFormat="1" ht="21.75" customHeight="1" x14ac:dyDescent="0.25">
      <c r="B276" s="51" t="s">
        <v>349</v>
      </c>
      <c r="C276" s="79" t="s">
        <v>415</v>
      </c>
      <c r="D276" s="80">
        <v>16000</v>
      </c>
      <c r="E276" s="61"/>
      <c r="F276" s="61"/>
      <c r="G276" s="61"/>
      <c r="H276" s="61"/>
      <c r="I276" s="61"/>
      <c r="J276" s="61"/>
      <c r="K276" s="61" t="s">
        <v>356</v>
      </c>
      <c r="L276" s="61"/>
      <c r="M276" s="61"/>
      <c r="N276" s="61"/>
      <c r="O276" s="61"/>
      <c r="P276" s="62">
        <v>434928</v>
      </c>
      <c r="Q276" s="63"/>
      <c r="R276" s="63" t="s">
        <v>346</v>
      </c>
      <c r="S276" s="52"/>
      <c r="T276" s="52"/>
    </row>
    <row r="277" spans="2:20" s="41" customFormat="1" ht="21.75" customHeight="1" x14ac:dyDescent="0.25">
      <c r="B277" s="51" t="s">
        <v>349</v>
      </c>
      <c r="C277" s="79" t="s">
        <v>415</v>
      </c>
      <c r="D277" s="80">
        <v>17000</v>
      </c>
      <c r="E277" s="61"/>
      <c r="F277" s="61"/>
      <c r="G277" s="61"/>
      <c r="H277" s="61"/>
      <c r="I277" s="61"/>
      <c r="J277" s="61"/>
      <c r="K277" s="61" t="s">
        <v>356</v>
      </c>
      <c r="L277" s="61"/>
      <c r="M277" s="61"/>
      <c r="N277" s="61"/>
      <c r="O277" s="61"/>
      <c r="P277" s="62">
        <v>836400</v>
      </c>
      <c r="Q277" s="63"/>
      <c r="R277" s="63" t="s">
        <v>346</v>
      </c>
      <c r="S277" s="52"/>
      <c r="T277" s="52"/>
    </row>
    <row r="278" spans="2:20" s="41" customFormat="1" ht="21.75" customHeight="1" x14ac:dyDescent="0.25">
      <c r="B278" s="51" t="s">
        <v>349</v>
      </c>
      <c r="C278" s="79" t="s">
        <v>415</v>
      </c>
      <c r="D278" s="80">
        <v>17500</v>
      </c>
      <c r="E278" s="61"/>
      <c r="F278" s="61"/>
      <c r="G278" s="61"/>
      <c r="H278" s="61"/>
      <c r="I278" s="61"/>
      <c r="J278" s="61"/>
      <c r="K278" s="61" t="s">
        <v>356</v>
      </c>
      <c r="L278" s="61"/>
      <c r="M278" s="61"/>
      <c r="N278" s="61"/>
      <c r="O278" s="61"/>
      <c r="P278" s="62">
        <v>1304784</v>
      </c>
      <c r="Q278" s="63"/>
      <c r="R278" s="63" t="s">
        <v>346</v>
      </c>
      <c r="S278" s="52"/>
      <c r="T278" s="52"/>
    </row>
    <row r="279" spans="2:20" s="41" customFormat="1" ht="21.75" customHeight="1" x14ac:dyDescent="0.25">
      <c r="B279" s="51" t="s">
        <v>349</v>
      </c>
      <c r="C279" s="79" t="s">
        <v>415</v>
      </c>
      <c r="D279" s="80">
        <v>18800</v>
      </c>
      <c r="E279" s="61"/>
      <c r="F279" s="61"/>
      <c r="G279" s="61"/>
      <c r="H279" s="61"/>
      <c r="I279" s="61"/>
      <c r="J279" s="61"/>
      <c r="K279" s="61" t="s">
        <v>356</v>
      </c>
      <c r="L279" s="61"/>
      <c r="M279" s="61"/>
      <c r="N279" s="61"/>
      <c r="O279" s="61"/>
      <c r="P279" s="62">
        <v>1388424</v>
      </c>
      <c r="Q279" s="63"/>
      <c r="R279" s="63" t="s">
        <v>346</v>
      </c>
      <c r="S279" s="52"/>
      <c r="T279" s="52"/>
    </row>
    <row r="280" spans="2:20" s="41" customFormat="1" ht="21.75" customHeight="1" x14ac:dyDescent="0.25">
      <c r="B280" s="51" t="s">
        <v>349</v>
      </c>
      <c r="C280" s="79" t="s">
        <v>415</v>
      </c>
      <c r="D280" s="81">
        <v>19000</v>
      </c>
      <c r="E280" s="61"/>
      <c r="F280" s="61"/>
      <c r="G280" s="61"/>
      <c r="H280" s="61"/>
      <c r="I280" s="61"/>
      <c r="J280" s="61"/>
      <c r="K280" s="61" t="s">
        <v>356</v>
      </c>
      <c r="L280" s="61"/>
      <c r="M280" s="61"/>
      <c r="N280" s="61"/>
      <c r="O280" s="61"/>
      <c r="P280" s="62">
        <v>19421208</v>
      </c>
      <c r="Q280" s="63"/>
      <c r="R280" s="63" t="s">
        <v>346</v>
      </c>
      <c r="S280" s="52"/>
      <c r="T280" s="52"/>
    </row>
    <row r="281" spans="2:20" s="41" customFormat="1" ht="21.75" customHeight="1" x14ac:dyDescent="0.25">
      <c r="B281" s="51" t="s">
        <v>349</v>
      </c>
      <c r="C281" s="79" t="s">
        <v>415</v>
      </c>
      <c r="D281" s="80">
        <v>21000</v>
      </c>
      <c r="E281" s="61"/>
      <c r="F281" s="61"/>
      <c r="G281" s="61"/>
      <c r="H281" s="61"/>
      <c r="I281" s="61"/>
      <c r="J281" s="61"/>
      <c r="K281" s="61" t="s">
        <v>356</v>
      </c>
      <c r="L281" s="61"/>
      <c r="M281" s="61"/>
      <c r="N281" s="61"/>
      <c r="O281" s="61"/>
      <c r="P281" s="62">
        <v>3588156</v>
      </c>
      <c r="Q281" s="63"/>
      <c r="R281" s="63" t="s">
        <v>346</v>
      </c>
      <c r="S281" s="52"/>
      <c r="T281" s="52"/>
    </row>
    <row r="282" spans="2:20" s="41" customFormat="1" ht="21.75" customHeight="1" x14ac:dyDescent="0.25">
      <c r="B282" s="51" t="s">
        <v>349</v>
      </c>
      <c r="C282" s="79" t="s">
        <v>415</v>
      </c>
      <c r="D282" s="80">
        <v>21100</v>
      </c>
      <c r="E282" s="61"/>
      <c r="F282" s="61"/>
      <c r="G282" s="61"/>
      <c r="H282" s="61"/>
      <c r="I282" s="61"/>
      <c r="J282" s="61"/>
      <c r="K282" s="61" t="s">
        <v>356</v>
      </c>
      <c r="L282" s="61"/>
      <c r="M282" s="61"/>
      <c r="N282" s="61"/>
      <c r="O282" s="61"/>
      <c r="P282" s="62">
        <v>100368</v>
      </c>
      <c r="Q282" s="63"/>
      <c r="R282" s="63" t="s">
        <v>346</v>
      </c>
      <c r="S282" s="52"/>
      <c r="T282" s="52"/>
    </row>
    <row r="283" spans="2:20" s="41" customFormat="1" ht="21.75" customHeight="1" x14ac:dyDescent="0.25">
      <c r="B283" s="51" t="s">
        <v>349</v>
      </c>
      <c r="C283" s="79" t="s">
        <v>415</v>
      </c>
      <c r="D283" s="80">
        <v>21300</v>
      </c>
      <c r="E283" s="61"/>
      <c r="F283" s="61"/>
      <c r="G283" s="61"/>
      <c r="H283" s="61"/>
      <c r="I283" s="61"/>
      <c r="J283" s="61"/>
      <c r="K283" s="61" t="s">
        <v>356</v>
      </c>
      <c r="L283" s="61"/>
      <c r="M283" s="61"/>
      <c r="N283" s="61"/>
      <c r="O283" s="61"/>
      <c r="P283" s="62">
        <v>706758</v>
      </c>
      <c r="Q283" s="63"/>
      <c r="R283" s="63" t="s">
        <v>346</v>
      </c>
      <c r="S283" s="52"/>
      <c r="T283" s="52"/>
    </row>
    <row r="284" spans="2:20" s="41" customFormat="1" ht="21.75" customHeight="1" x14ac:dyDescent="0.25">
      <c r="B284" s="51" t="s">
        <v>349</v>
      </c>
      <c r="C284" s="79" t="s">
        <v>415</v>
      </c>
      <c r="D284" s="80">
        <v>21400</v>
      </c>
      <c r="E284" s="61"/>
      <c r="F284" s="61"/>
      <c r="G284" s="61"/>
      <c r="H284" s="61"/>
      <c r="I284" s="61"/>
      <c r="J284" s="61"/>
      <c r="K284" s="61" t="s">
        <v>356</v>
      </c>
      <c r="L284" s="61"/>
      <c r="M284" s="61"/>
      <c r="N284" s="61"/>
      <c r="O284" s="61"/>
      <c r="P284" s="62">
        <v>1104048</v>
      </c>
      <c r="Q284" s="63"/>
      <c r="R284" s="63" t="s">
        <v>346</v>
      </c>
      <c r="S284" s="52"/>
      <c r="T284" s="52"/>
    </row>
    <row r="285" spans="2:20" s="41" customFormat="1" ht="21.75" customHeight="1" x14ac:dyDescent="0.25">
      <c r="B285" s="51" t="s">
        <v>349</v>
      </c>
      <c r="C285" s="79" t="s">
        <v>415</v>
      </c>
      <c r="D285" s="80">
        <v>21410</v>
      </c>
      <c r="E285" s="61"/>
      <c r="F285" s="61"/>
      <c r="G285" s="61"/>
      <c r="H285" s="61"/>
      <c r="I285" s="61"/>
      <c r="J285" s="61"/>
      <c r="K285" s="61" t="s">
        <v>356</v>
      </c>
      <c r="L285" s="61"/>
      <c r="M285" s="61"/>
      <c r="N285" s="61"/>
      <c r="O285" s="61"/>
      <c r="P285" s="62">
        <v>301104</v>
      </c>
      <c r="Q285" s="63"/>
      <c r="R285" s="63" t="s">
        <v>346</v>
      </c>
      <c r="S285" s="52"/>
      <c r="T285" s="52"/>
    </row>
    <row r="286" spans="2:20" s="41" customFormat="1" ht="21.75" customHeight="1" x14ac:dyDescent="0.25">
      <c r="B286" s="51" t="s">
        <v>349</v>
      </c>
      <c r="C286" s="79" t="s">
        <v>415</v>
      </c>
      <c r="D286" s="80">
        <v>21500</v>
      </c>
      <c r="E286" s="61"/>
      <c r="F286" s="61"/>
      <c r="G286" s="61"/>
      <c r="H286" s="61"/>
      <c r="I286" s="61"/>
      <c r="J286" s="61"/>
      <c r="K286" s="61" t="s">
        <v>356</v>
      </c>
      <c r="L286" s="61"/>
      <c r="M286" s="61"/>
      <c r="N286" s="61"/>
      <c r="O286" s="61"/>
      <c r="P286" s="62">
        <v>564570</v>
      </c>
      <c r="Q286" s="63"/>
      <c r="R286" s="63" t="s">
        <v>346</v>
      </c>
      <c r="S286" s="52"/>
      <c r="T286" s="52"/>
    </row>
    <row r="287" spans="2:20" s="41" customFormat="1" ht="21.75" customHeight="1" x14ac:dyDescent="0.25">
      <c r="B287" s="51" t="s">
        <v>349</v>
      </c>
      <c r="C287" s="79" t="s">
        <v>415</v>
      </c>
      <c r="D287" s="80">
        <v>22100</v>
      </c>
      <c r="E287" s="61"/>
      <c r="F287" s="61"/>
      <c r="G287" s="61"/>
      <c r="H287" s="61"/>
      <c r="I287" s="61"/>
      <c r="J287" s="61"/>
      <c r="K287" s="61" t="s">
        <v>356</v>
      </c>
      <c r="L287" s="61"/>
      <c r="M287" s="61"/>
      <c r="N287" s="61"/>
      <c r="O287" s="61"/>
      <c r="P287" s="62">
        <v>259284</v>
      </c>
      <c r="Q287" s="63"/>
      <c r="R287" s="63" t="s">
        <v>346</v>
      </c>
      <c r="S287" s="52"/>
      <c r="T287" s="52"/>
    </row>
    <row r="288" spans="2:20" s="41" customFormat="1" ht="21.75" customHeight="1" x14ac:dyDescent="0.25">
      <c r="B288" s="51" t="s">
        <v>349</v>
      </c>
      <c r="C288" s="79" t="s">
        <v>415</v>
      </c>
      <c r="D288" s="80">
        <v>22150</v>
      </c>
      <c r="E288" s="61"/>
      <c r="F288" s="61"/>
      <c r="G288" s="61"/>
      <c r="H288" s="61"/>
      <c r="I288" s="61"/>
      <c r="J288" s="61"/>
      <c r="K288" s="61" t="s">
        <v>356</v>
      </c>
      <c r="L288" s="61"/>
      <c r="M288" s="61"/>
      <c r="N288" s="61"/>
      <c r="O288" s="61"/>
      <c r="P288" s="62">
        <v>602208</v>
      </c>
      <c r="Q288" s="63"/>
      <c r="R288" s="63" t="s">
        <v>346</v>
      </c>
      <c r="S288" s="52"/>
      <c r="T288" s="52"/>
    </row>
    <row r="289" spans="2:20" s="41" customFormat="1" ht="21.75" customHeight="1" x14ac:dyDescent="0.25">
      <c r="B289" s="51" t="s">
        <v>349</v>
      </c>
      <c r="C289" s="79" t="s">
        <v>415</v>
      </c>
      <c r="D289" s="80">
        <v>22400</v>
      </c>
      <c r="E289" s="61"/>
      <c r="F289" s="61"/>
      <c r="G289" s="61"/>
      <c r="H289" s="61"/>
      <c r="I289" s="61"/>
      <c r="J289" s="61"/>
      <c r="K289" s="61" t="s">
        <v>356</v>
      </c>
      <c r="L289" s="61"/>
      <c r="M289" s="61"/>
      <c r="N289" s="61"/>
      <c r="O289" s="61"/>
      <c r="P289" s="62">
        <v>526932</v>
      </c>
      <c r="Q289" s="63"/>
      <c r="R289" s="63" t="s">
        <v>346</v>
      </c>
      <c r="S289" s="52"/>
      <c r="T289" s="52"/>
    </row>
    <row r="290" spans="2:20" s="41" customFormat="1" ht="21.75" customHeight="1" x14ac:dyDescent="0.25">
      <c r="B290" s="51" t="s">
        <v>349</v>
      </c>
      <c r="C290" s="79" t="s">
        <v>415</v>
      </c>
      <c r="D290" s="81">
        <v>22500</v>
      </c>
      <c r="E290" s="61"/>
      <c r="F290" s="61"/>
      <c r="G290" s="61"/>
      <c r="H290" s="61"/>
      <c r="I290" s="61"/>
      <c r="J290" s="61"/>
      <c r="K290" s="61" t="s">
        <v>356</v>
      </c>
      <c r="L290" s="61"/>
      <c r="M290" s="61"/>
      <c r="N290" s="61"/>
      <c r="O290" s="61"/>
      <c r="P290" s="62">
        <v>1685346</v>
      </c>
      <c r="Q290" s="63"/>
      <c r="R290" s="63" t="s">
        <v>346</v>
      </c>
      <c r="S290" s="52"/>
      <c r="T290" s="52"/>
    </row>
    <row r="291" spans="2:20" s="41" customFormat="1" ht="21.75" customHeight="1" x14ac:dyDescent="0.25">
      <c r="B291" s="51" t="s">
        <v>349</v>
      </c>
      <c r="C291" s="79" t="s">
        <v>415</v>
      </c>
      <c r="D291" s="80">
        <v>22900</v>
      </c>
      <c r="E291" s="61"/>
      <c r="F291" s="61"/>
      <c r="G291" s="61"/>
      <c r="H291" s="61"/>
      <c r="I291" s="61"/>
      <c r="J291" s="61"/>
      <c r="K291" s="61" t="s">
        <v>356</v>
      </c>
      <c r="L291" s="61"/>
      <c r="M291" s="61"/>
      <c r="N291" s="61"/>
      <c r="O291" s="61"/>
      <c r="P291" s="62">
        <v>694212</v>
      </c>
      <c r="Q291" s="63"/>
      <c r="R291" s="63" t="s">
        <v>346</v>
      </c>
      <c r="S291" s="52"/>
      <c r="T291" s="52"/>
    </row>
    <row r="292" spans="2:20" s="41" customFormat="1" ht="21.75" customHeight="1" x14ac:dyDescent="0.25">
      <c r="B292" s="51" t="s">
        <v>349</v>
      </c>
      <c r="C292" s="79" t="s">
        <v>415</v>
      </c>
      <c r="D292" s="80">
        <v>23100</v>
      </c>
      <c r="E292" s="61"/>
      <c r="F292" s="61"/>
      <c r="G292" s="61"/>
      <c r="H292" s="61"/>
      <c r="I292" s="61"/>
      <c r="J292" s="61"/>
      <c r="K292" s="61" t="s">
        <v>356</v>
      </c>
      <c r="L292" s="61"/>
      <c r="M292" s="61"/>
      <c r="N292" s="61"/>
      <c r="O292" s="61"/>
      <c r="P292" s="62">
        <v>125460</v>
      </c>
      <c r="Q292" s="63"/>
      <c r="R292" s="63" t="s">
        <v>346</v>
      </c>
      <c r="S292" s="52"/>
      <c r="T292" s="52"/>
    </row>
    <row r="293" spans="2:20" s="41" customFormat="1" ht="21.75" customHeight="1" x14ac:dyDescent="0.25">
      <c r="B293" s="51" t="s">
        <v>349</v>
      </c>
      <c r="C293" s="79" t="s">
        <v>415</v>
      </c>
      <c r="D293" s="80">
        <v>23800</v>
      </c>
      <c r="E293" s="61"/>
      <c r="F293" s="61"/>
      <c r="G293" s="61"/>
      <c r="H293" s="61"/>
      <c r="I293" s="61"/>
      <c r="J293" s="61"/>
      <c r="K293" s="61" t="s">
        <v>356</v>
      </c>
      <c r="L293" s="61"/>
      <c r="M293" s="61"/>
      <c r="N293" s="61"/>
      <c r="O293" s="61"/>
      <c r="P293" s="62">
        <v>1037136</v>
      </c>
      <c r="Q293" s="63"/>
      <c r="R293" s="63" t="s">
        <v>346</v>
      </c>
      <c r="S293" s="52"/>
      <c r="T293" s="52"/>
    </row>
    <row r="294" spans="2:20" s="41" customFormat="1" ht="21.75" customHeight="1" x14ac:dyDescent="0.25">
      <c r="B294" s="51" t="s">
        <v>349</v>
      </c>
      <c r="C294" s="79" t="s">
        <v>415</v>
      </c>
      <c r="D294" s="80">
        <v>23870</v>
      </c>
      <c r="E294" s="61"/>
      <c r="F294" s="61"/>
      <c r="G294" s="61"/>
      <c r="H294" s="61"/>
      <c r="I294" s="61"/>
      <c r="J294" s="61"/>
      <c r="K294" s="61" t="s">
        <v>356</v>
      </c>
      <c r="L294" s="61"/>
      <c r="M294" s="61"/>
      <c r="N294" s="61"/>
      <c r="O294" s="61"/>
      <c r="P294" s="62">
        <v>225828</v>
      </c>
      <c r="Q294" s="63"/>
      <c r="R294" s="63" t="s">
        <v>346</v>
      </c>
      <c r="S294" s="52"/>
      <c r="T294" s="52"/>
    </row>
    <row r="295" spans="2:20" s="41" customFormat="1" ht="21.75" customHeight="1" x14ac:dyDescent="0.25">
      <c r="B295" s="51" t="s">
        <v>349</v>
      </c>
      <c r="C295" s="79" t="s">
        <v>415</v>
      </c>
      <c r="D295" s="80">
        <v>23900</v>
      </c>
      <c r="E295" s="61"/>
      <c r="F295" s="61"/>
      <c r="G295" s="61"/>
      <c r="H295" s="61"/>
      <c r="I295" s="61"/>
      <c r="J295" s="61"/>
      <c r="K295" s="61" t="s">
        <v>356</v>
      </c>
      <c r="L295" s="61"/>
      <c r="M295" s="61"/>
      <c r="N295" s="61"/>
      <c r="O295" s="61"/>
      <c r="P295" s="62">
        <v>351288</v>
      </c>
      <c r="Q295" s="63"/>
      <c r="R295" s="63" t="s">
        <v>346</v>
      </c>
      <c r="S295" s="52"/>
      <c r="T295" s="52"/>
    </row>
    <row r="296" spans="2:20" s="41" customFormat="1" ht="21.75" customHeight="1" x14ac:dyDescent="0.25">
      <c r="B296" s="51" t="s">
        <v>349</v>
      </c>
      <c r="C296" s="79" t="s">
        <v>415</v>
      </c>
      <c r="D296" s="80">
        <v>24000</v>
      </c>
      <c r="E296" s="61"/>
      <c r="F296" s="61"/>
      <c r="G296" s="61"/>
      <c r="H296" s="61"/>
      <c r="I296" s="61"/>
      <c r="J296" s="61"/>
      <c r="K296" s="61" t="s">
        <v>356</v>
      </c>
      <c r="L296" s="61"/>
      <c r="M296" s="61"/>
      <c r="N296" s="61"/>
      <c r="O296" s="61"/>
      <c r="P296" s="62">
        <v>276012</v>
      </c>
      <c r="Q296" s="63"/>
      <c r="R296" s="63" t="s">
        <v>346</v>
      </c>
      <c r="S296" s="52"/>
      <c r="T296" s="52"/>
    </row>
    <row r="297" spans="2:20" s="41" customFormat="1" ht="21.75" customHeight="1" x14ac:dyDescent="0.25">
      <c r="B297" s="51" t="s">
        <v>349</v>
      </c>
      <c r="C297" s="79" t="s">
        <v>415</v>
      </c>
      <c r="D297" s="80">
        <v>24200</v>
      </c>
      <c r="E297" s="61"/>
      <c r="F297" s="61"/>
      <c r="G297" s="61"/>
      <c r="H297" s="61"/>
      <c r="I297" s="61"/>
      <c r="J297" s="61"/>
      <c r="K297" s="61" t="s">
        <v>356</v>
      </c>
      <c r="L297" s="61"/>
      <c r="M297" s="61"/>
      <c r="N297" s="61"/>
      <c r="O297" s="61"/>
      <c r="P297" s="62">
        <v>50184</v>
      </c>
      <c r="Q297" s="63"/>
      <c r="R297" s="63" t="s">
        <v>346</v>
      </c>
      <c r="S297" s="52"/>
      <c r="T297" s="52"/>
    </row>
    <row r="298" spans="2:20" s="41" customFormat="1" ht="21.75" customHeight="1" x14ac:dyDescent="0.25">
      <c r="B298" s="51" t="s">
        <v>349</v>
      </c>
      <c r="C298" s="79" t="s">
        <v>415</v>
      </c>
      <c r="D298" s="80">
        <v>24300</v>
      </c>
      <c r="E298" s="61"/>
      <c r="F298" s="61"/>
      <c r="G298" s="61"/>
      <c r="H298" s="61"/>
      <c r="I298" s="61"/>
      <c r="J298" s="61"/>
      <c r="K298" s="61" t="s">
        <v>356</v>
      </c>
      <c r="L298" s="61"/>
      <c r="M298" s="61"/>
      <c r="N298" s="61"/>
      <c r="O298" s="61"/>
      <c r="P298" s="62">
        <v>175644</v>
      </c>
      <c r="Q298" s="63"/>
      <c r="R298" s="63" t="s">
        <v>346</v>
      </c>
      <c r="S298" s="52"/>
      <c r="T298" s="52"/>
    </row>
    <row r="299" spans="2:20" s="41" customFormat="1" ht="21.75" customHeight="1" x14ac:dyDescent="0.25">
      <c r="B299" s="51" t="s">
        <v>349</v>
      </c>
      <c r="C299" s="79" t="s">
        <v>415</v>
      </c>
      <c r="D299" s="80">
        <v>25100</v>
      </c>
      <c r="E299" s="61"/>
      <c r="F299" s="61"/>
      <c r="G299" s="61"/>
      <c r="H299" s="61"/>
      <c r="I299" s="61"/>
      <c r="J299" s="61"/>
      <c r="K299" s="61" t="s">
        <v>356</v>
      </c>
      <c r="L299" s="61"/>
      <c r="M299" s="61"/>
      <c r="N299" s="61"/>
      <c r="O299" s="61"/>
      <c r="P299" s="62">
        <f>50184+225828</f>
        <v>276012</v>
      </c>
      <c r="Q299" s="63"/>
      <c r="R299" s="63" t="s">
        <v>346</v>
      </c>
      <c r="S299" s="52"/>
      <c r="T299" s="52"/>
    </row>
    <row r="300" spans="2:20" s="41" customFormat="1" ht="21.75" customHeight="1" x14ac:dyDescent="0.25">
      <c r="B300" s="51" t="s">
        <v>349</v>
      </c>
      <c r="C300" s="79" t="s">
        <v>415</v>
      </c>
      <c r="D300" s="80">
        <v>25200</v>
      </c>
      <c r="E300" s="61"/>
      <c r="F300" s="61"/>
      <c r="G300" s="61"/>
      <c r="H300" s="61"/>
      <c r="I300" s="61"/>
      <c r="J300" s="61"/>
      <c r="K300" s="61" t="s">
        <v>356</v>
      </c>
      <c r="L300" s="61"/>
      <c r="M300" s="61"/>
      <c r="N300" s="61"/>
      <c r="O300" s="61"/>
      <c r="P300" s="62">
        <v>75276</v>
      </c>
      <c r="Q300" s="63"/>
      <c r="R300" s="63" t="s">
        <v>346</v>
      </c>
      <c r="S300" s="52"/>
      <c r="T300" s="52"/>
    </row>
    <row r="301" spans="2:20" s="41" customFormat="1" ht="21.75" customHeight="1" x14ac:dyDescent="0.25">
      <c r="B301" s="51" t="s">
        <v>349</v>
      </c>
      <c r="C301" s="79" t="s">
        <v>415</v>
      </c>
      <c r="D301" s="80">
        <v>25300</v>
      </c>
      <c r="E301" s="61"/>
      <c r="F301" s="61"/>
      <c r="G301" s="61"/>
      <c r="H301" s="61"/>
      <c r="I301" s="61"/>
      <c r="J301" s="61"/>
      <c r="K301" s="61" t="s">
        <v>356</v>
      </c>
      <c r="L301" s="61"/>
      <c r="M301" s="61"/>
      <c r="N301" s="61"/>
      <c r="O301" s="61"/>
      <c r="P301" s="62">
        <v>50184</v>
      </c>
      <c r="Q301" s="63"/>
      <c r="R301" s="63" t="s">
        <v>346</v>
      </c>
      <c r="S301" s="52"/>
      <c r="T301" s="52"/>
    </row>
    <row r="302" spans="2:20" s="41" customFormat="1" ht="21.75" customHeight="1" x14ac:dyDescent="0.25">
      <c r="B302" s="51" t="s">
        <v>349</v>
      </c>
      <c r="C302" s="79" t="s">
        <v>415</v>
      </c>
      <c r="D302" s="80">
        <v>25600</v>
      </c>
      <c r="E302" s="61"/>
      <c r="F302" s="61"/>
      <c r="G302" s="61"/>
      <c r="H302" s="61"/>
      <c r="I302" s="61"/>
      <c r="J302" s="61"/>
      <c r="K302" s="61" t="s">
        <v>356</v>
      </c>
      <c r="L302" s="61"/>
      <c r="M302" s="61"/>
      <c r="N302" s="61"/>
      <c r="O302" s="61"/>
      <c r="P302" s="62">
        <v>150552</v>
      </c>
      <c r="Q302" s="63"/>
      <c r="R302" s="63" t="s">
        <v>346</v>
      </c>
      <c r="S302" s="52"/>
      <c r="T302" s="52"/>
    </row>
    <row r="303" spans="2:20" s="41" customFormat="1" ht="21.75" customHeight="1" x14ac:dyDescent="0.25">
      <c r="B303" s="51" t="s">
        <v>349</v>
      </c>
      <c r="C303" s="79" t="s">
        <v>415</v>
      </c>
      <c r="D303" s="80">
        <v>25700</v>
      </c>
      <c r="E303" s="61"/>
      <c r="F303" s="61"/>
      <c r="G303" s="61"/>
      <c r="H303" s="61"/>
      <c r="I303" s="61"/>
      <c r="J303" s="61"/>
      <c r="K303" s="61" t="s">
        <v>356</v>
      </c>
      <c r="L303" s="61"/>
      <c r="M303" s="61"/>
      <c r="N303" s="61"/>
      <c r="O303" s="61"/>
      <c r="P303" s="62">
        <v>476748</v>
      </c>
      <c r="Q303" s="63"/>
      <c r="R303" s="63" t="s">
        <v>346</v>
      </c>
      <c r="S303" s="52"/>
      <c r="T303" s="52"/>
    </row>
    <row r="304" spans="2:20" s="41" customFormat="1" ht="21.75" customHeight="1" x14ac:dyDescent="0.25">
      <c r="B304" s="51" t="s">
        <v>349</v>
      </c>
      <c r="C304" s="79" t="s">
        <v>415</v>
      </c>
      <c r="D304" s="80">
        <v>26200</v>
      </c>
      <c r="E304" s="61"/>
      <c r="F304" s="61"/>
      <c r="G304" s="61"/>
      <c r="H304" s="61"/>
      <c r="I304" s="61"/>
      <c r="J304" s="61"/>
      <c r="K304" s="61" t="s">
        <v>356</v>
      </c>
      <c r="L304" s="61"/>
      <c r="M304" s="61"/>
      <c r="N304" s="61"/>
      <c r="O304" s="61"/>
      <c r="P304" s="62">
        <v>25092</v>
      </c>
      <c r="Q304" s="63"/>
      <c r="R304" s="63" t="s">
        <v>346</v>
      </c>
      <c r="S304" s="52"/>
      <c r="T304" s="52"/>
    </row>
    <row r="305" spans="2:20" s="41" customFormat="1" ht="21.75" customHeight="1" x14ac:dyDescent="0.25">
      <c r="B305" s="51" t="s">
        <v>349</v>
      </c>
      <c r="C305" s="79" t="s">
        <v>415</v>
      </c>
      <c r="D305" s="80">
        <v>27000</v>
      </c>
      <c r="E305" s="61"/>
      <c r="F305" s="61"/>
      <c r="G305" s="61"/>
      <c r="H305" s="61"/>
      <c r="I305" s="61"/>
      <c r="J305" s="61"/>
      <c r="K305" s="61" t="s">
        <v>356</v>
      </c>
      <c r="L305" s="61"/>
      <c r="M305" s="61"/>
      <c r="N305" s="61"/>
      <c r="O305" s="61"/>
      <c r="P305" s="62">
        <v>25092</v>
      </c>
      <c r="Q305" s="63"/>
      <c r="R305" s="63" t="s">
        <v>346</v>
      </c>
      <c r="S305" s="52"/>
      <c r="T305" s="52"/>
    </row>
    <row r="306" spans="2:20" s="41" customFormat="1" ht="21.75" customHeight="1" x14ac:dyDescent="0.25">
      <c r="B306" s="51" t="s">
        <v>349</v>
      </c>
      <c r="C306" s="79" t="s">
        <v>415</v>
      </c>
      <c r="D306" s="80">
        <v>27080</v>
      </c>
      <c r="E306" s="61"/>
      <c r="F306" s="61"/>
      <c r="G306" s="61"/>
      <c r="H306" s="61"/>
      <c r="I306" s="61"/>
      <c r="J306" s="61"/>
      <c r="K306" s="61" t="s">
        <v>356</v>
      </c>
      <c r="L306" s="61"/>
      <c r="M306" s="61"/>
      <c r="N306" s="61"/>
      <c r="O306" s="61"/>
      <c r="P306" s="62">
        <v>1823352</v>
      </c>
      <c r="Q306" s="63"/>
      <c r="R306" s="63" t="s">
        <v>346</v>
      </c>
      <c r="S306" s="52"/>
      <c r="T306" s="52"/>
    </row>
    <row r="307" spans="2:20" s="41" customFormat="1" ht="21.75" customHeight="1" x14ac:dyDescent="0.25">
      <c r="B307" s="51" t="s">
        <v>349</v>
      </c>
      <c r="C307" s="79" t="s">
        <v>415</v>
      </c>
      <c r="D307" s="80">
        <v>27300</v>
      </c>
      <c r="E307" s="61"/>
      <c r="F307" s="61"/>
      <c r="G307" s="61"/>
      <c r="H307" s="61"/>
      <c r="I307" s="61"/>
      <c r="J307" s="61"/>
      <c r="K307" s="61" t="s">
        <v>356</v>
      </c>
      <c r="L307" s="61"/>
      <c r="M307" s="61"/>
      <c r="N307" s="61"/>
      <c r="O307" s="61"/>
      <c r="P307" s="62">
        <v>815490</v>
      </c>
      <c r="Q307" s="63"/>
      <c r="R307" s="63" t="s">
        <v>346</v>
      </c>
      <c r="S307" s="52"/>
      <c r="T307" s="52"/>
    </row>
    <row r="308" spans="2:20" s="41" customFormat="1" ht="21.75" customHeight="1" x14ac:dyDescent="0.25">
      <c r="B308" s="51" t="s">
        <v>349</v>
      </c>
      <c r="C308" s="79" t="s">
        <v>415</v>
      </c>
      <c r="D308" s="80">
        <v>27800</v>
      </c>
      <c r="E308" s="61"/>
      <c r="F308" s="61"/>
      <c r="G308" s="61"/>
      <c r="H308" s="61"/>
      <c r="I308" s="61"/>
      <c r="J308" s="61"/>
      <c r="K308" s="61" t="s">
        <v>356</v>
      </c>
      <c r="L308" s="61"/>
      <c r="M308" s="61"/>
      <c r="N308" s="61"/>
      <c r="O308" s="61"/>
      <c r="P308" s="62">
        <v>25092</v>
      </c>
      <c r="Q308" s="63"/>
      <c r="R308" s="63" t="s">
        <v>346</v>
      </c>
      <c r="S308" s="52"/>
      <c r="T308" s="52"/>
    </row>
    <row r="309" spans="2:20" s="41" customFormat="1" ht="21.75" customHeight="1" x14ac:dyDescent="0.25">
      <c r="B309" s="51" t="s">
        <v>349</v>
      </c>
      <c r="C309" s="79" t="s">
        <v>415</v>
      </c>
      <c r="D309" s="80">
        <v>28000</v>
      </c>
      <c r="E309" s="61"/>
      <c r="F309" s="61"/>
      <c r="G309" s="61"/>
      <c r="H309" s="61"/>
      <c r="I309" s="61"/>
      <c r="J309" s="61"/>
      <c r="K309" s="61" t="s">
        <v>356</v>
      </c>
      <c r="L309" s="61"/>
      <c r="M309" s="61"/>
      <c r="N309" s="61"/>
      <c r="O309" s="61"/>
      <c r="P309" s="62">
        <v>1104048</v>
      </c>
      <c r="Q309" s="63"/>
      <c r="R309" s="63" t="s">
        <v>346</v>
      </c>
      <c r="S309" s="52"/>
      <c r="T309" s="52"/>
    </row>
    <row r="310" spans="2:20" s="41" customFormat="1" ht="21.75" customHeight="1" x14ac:dyDescent="0.25">
      <c r="B310" s="51" t="s">
        <v>349</v>
      </c>
      <c r="C310" s="79" t="s">
        <v>415</v>
      </c>
      <c r="D310" s="80">
        <v>28800</v>
      </c>
      <c r="E310" s="61"/>
      <c r="F310" s="61"/>
      <c r="G310" s="61"/>
      <c r="H310" s="61"/>
      <c r="I310" s="61"/>
      <c r="J310" s="61"/>
      <c r="K310" s="61" t="s">
        <v>356</v>
      </c>
      <c r="L310" s="61"/>
      <c r="M310" s="61"/>
      <c r="N310" s="61"/>
      <c r="O310" s="61"/>
      <c r="P310" s="62">
        <v>618936</v>
      </c>
      <c r="Q310" s="63"/>
      <c r="R310" s="63" t="s">
        <v>346</v>
      </c>
      <c r="S310" s="52"/>
      <c r="T310" s="52"/>
    </row>
    <row r="311" spans="2:20" s="41" customFormat="1" ht="21.75" customHeight="1" x14ac:dyDescent="0.25">
      <c r="B311" s="51" t="s">
        <v>349</v>
      </c>
      <c r="C311" s="79" t="s">
        <v>415</v>
      </c>
      <c r="D311" s="80">
        <v>29400</v>
      </c>
      <c r="E311" s="61"/>
      <c r="F311" s="61"/>
      <c r="G311" s="61"/>
      <c r="H311" s="61"/>
      <c r="I311" s="61"/>
      <c r="J311" s="61"/>
      <c r="K311" s="61" t="s">
        <v>356</v>
      </c>
      <c r="L311" s="61"/>
      <c r="M311" s="61"/>
      <c r="N311" s="61"/>
      <c r="O311" s="61"/>
      <c r="P311" s="62">
        <v>16728000</v>
      </c>
      <c r="Q311" s="63"/>
      <c r="R311" s="63" t="s">
        <v>346</v>
      </c>
      <c r="S311" s="52"/>
      <c r="T311" s="52"/>
    </row>
    <row r="312" spans="2:20" s="41" customFormat="1" ht="21.75" customHeight="1" x14ac:dyDescent="0.25">
      <c r="B312" s="51" t="s">
        <v>349</v>
      </c>
      <c r="C312" s="79" t="s">
        <v>415</v>
      </c>
      <c r="D312" s="80">
        <v>29900</v>
      </c>
      <c r="E312" s="61"/>
      <c r="F312" s="61"/>
      <c r="G312" s="61"/>
      <c r="H312" s="61"/>
      <c r="I312" s="61"/>
      <c r="J312" s="61"/>
      <c r="K312" s="61" t="s">
        <v>356</v>
      </c>
      <c r="L312" s="61"/>
      <c r="M312" s="61"/>
      <c r="N312" s="61"/>
      <c r="O312" s="61"/>
      <c r="P312" s="62">
        <v>38553858</v>
      </c>
      <c r="Q312" s="63"/>
      <c r="R312" s="63" t="s">
        <v>346</v>
      </c>
      <c r="S312" s="52"/>
      <c r="T312" s="52"/>
    </row>
    <row r="313" spans="2:20" s="41" customFormat="1" ht="21.75" customHeight="1" x14ac:dyDescent="0.25">
      <c r="B313" s="51" t="s">
        <v>349</v>
      </c>
      <c r="C313" s="79" t="s">
        <v>415</v>
      </c>
      <c r="D313" s="60" t="s">
        <v>491</v>
      </c>
      <c r="E313" s="61"/>
      <c r="F313" s="61"/>
      <c r="G313" s="61"/>
      <c r="H313" s="61"/>
      <c r="I313" s="61"/>
      <c r="J313" s="61"/>
      <c r="K313" s="61" t="s">
        <v>356</v>
      </c>
      <c r="L313" s="61"/>
      <c r="M313" s="61"/>
      <c r="N313" s="61"/>
      <c r="O313" s="61"/>
      <c r="P313" s="62">
        <v>1394697</v>
      </c>
      <c r="Q313" s="63"/>
      <c r="R313" s="63" t="s">
        <v>346</v>
      </c>
      <c r="S313" s="52"/>
      <c r="T313" s="52"/>
    </row>
    <row r="314" spans="2:20" s="41" customFormat="1" ht="21.75" customHeight="1" x14ac:dyDescent="0.25">
      <c r="B314" s="51" t="s">
        <v>349</v>
      </c>
      <c r="C314" s="79" t="s">
        <v>415</v>
      </c>
      <c r="D314" s="60" t="s">
        <v>492</v>
      </c>
      <c r="E314" s="61"/>
      <c r="F314" s="61"/>
      <c r="G314" s="61"/>
      <c r="H314" s="61"/>
      <c r="I314" s="61"/>
      <c r="J314" s="61"/>
      <c r="K314" s="61" t="s">
        <v>356</v>
      </c>
      <c r="L314" s="61"/>
      <c r="M314" s="61"/>
      <c r="N314" s="61"/>
      <c r="O314" s="61"/>
      <c r="P314" s="62">
        <v>752760</v>
      </c>
      <c r="Q314" s="63"/>
      <c r="R314" s="63" t="s">
        <v>346</v>
      </c>
      <c r="S314" s="52"/>
      <c r="T314" s="52"/>
    </row>
    <row r="315" spans="2:20" s="41" customFormat="1" ht="21.75" customHeight="1" x14ac:dyDescent="0.25">
      <c r="B315" s="51" t="s">
        <v>349</v>
      </c>
      <c r="C315" s="79" t="s">
        <v>415</v>
      </c>
      <c r="D315" s="60" t="s">
        <v>493</v>
      </c>
      <c r="E315" s="61"/>
      <c r="F315" s="61"/>
      <c r="G315" s="61"/>
      <c r="H315" s="61"/>
      <c r="I315" s="61"/>
      <c r="J315" s="61"/>
      <c r="K315" s="61" t="s">
        <v>356</v>
      </c>
      <c r="L315" s="61"/>
      <c r="M315" s="61"/>
      <c r="N315" s="61"/>
      <c r="O315" s="61"/>
      <c r="P315" s="62">
        <v>2609568</v>
      </c>
      <c r="Q315" s="63"/>
      <c r="R315" s="63" t="s">
        <v>346</v>
      </c>
      <c r="S315" s="52"/>
      <c r="T315" s="52"/>
    </row>
    <row r="316" spans="2:20" s="41" customFormat="1" ht="21.75" customHeight="1" x14ac:dyDescent="0.25">
      <c r="B316" s="51" t="s">
        <v>349</v>
      </c>
      <c r="C316" s="79" t="s">
        <v>415</v>
      </c>
      <c r="D316" s="60" t="s">
        <v>494</v>
      </c>
      <c r="E316" s="61"/>
      <c r="F316" s="61"/>
      <c r="G316" s="61"/>
      <c r="H316" s="61"/>
      <c r="I316" s="61"/>
      <c r="J316" s="61"/>
      <c r="K316" s="61" t="s">
        <v>356</v>
      </c>
      <c r="L316" s="61"/>
      <c r="M316" s="61"/>
      <c r="N316" s="61"/>
      <c r="O316" s="61"/>
      <c r="P316" s="62">
        <v>83640</v>
      </c>
      <c r="Q316" s="63"/>
      <c r="R316" s="63" t="s">
        <v>346</v>
      </c>
      <c r="S316" s="52"/>
      <c r="T316" s="52"/>
    </row>
    <row r="317" spans="2:20" s="41" customFormat="1" ht="21.75" customHeight="1" x14ac:dyDescent="0.25">
      <c r="B317" s="51" t="s">
        <v>349</v>
      </c>
      <c r="C317" s="79" t="s">
        <v>415</v>
      </c>
      <c r="D317" s="60" t="s">
        <v>495</v>
      </c>
      <c r="E317" s="61"/>
      <c r="F317" s="61"/>
      <c r="G317" s="61"/>
      <c r="H317" s="61"/>
      <c r="I317" s="61"/>
      <c r="J317" s="61"/>
      <c r="K317" s="61" t="s">
        <v>356</v>
      </c>
      <c r="L317" s="61"/>
      <c r="M317" s="61"/>
      <c r="N317" s="61"/>
      <c r="O317" s="61"/>
      <c r="P317" s="62">
        <v>1354968</v>
      </c>
      <c r="Q317" s="63"/>
      <c r="R317" s="63" t="s">
        <v>346</v>
      </c>
      <c r="S317" s="52"/>
      <c r="T317" s="52"/>
    </row>
    <row r="318" spans="2:20" s="41" customFormat="1" ht="21.75" customHeight="1" x14ac:dyDescent="0.25">
      <c r="B318" s="51" t="s">
        <v>349</v>
      </c>
      <c r="C318" s="79" t="s">
        <v>415</v>
      </c>
      <c r="D318" s="60" t="s">
        <v>496</v>
      </c>
      <c r="E318" s="61"/>
      <c r="F318" s="61"/>
      <c r="G318" s="61"/>
      <c r="H318" s="61"/>
      <c r="I318" s="61"/>
      <c r="J318" s="61"/>
      <c r="K318" s="61" t="s">
        <v>356</v>
      </c>
      <c r="L318" s="61"/>
      <c r="M318" s="61"/>
      <c r="N318" s="61"/>
      <c r="O318" s="61"/>
      <c r="P318" s="62">
        <v>301104</v>
      </c>
      <c r="Q318" s="63"/>
      <c r="R318" s="63" t="s">
        <v>346</v>
      </c>
      <c r="S318" s="52"/>
      <c r="T318" s="52"/>
    </row>
    <row r="319" spans="2:20" s="41" customFormat="1" ht="21.75" customHeight="1" x14ac:dyDescent="0.25">
      <c r="B319" s="51" t="s">
        <v>349</v>
      </c>
      <c r="C319" s="79" t="s">
        <v>415</v>
      </c>
      <c r="D319" s="60" t="s">
        <v>497</v>
      </c>
      <c r="E319" s="61"/>
      <c r="F319" s="61"/>
      <c r="G319" s="61"/>
      <c r="H319" s="61"/>
      <c r="I319" s="61"/>
      <c r="J319" s="61"/>
      <c r="K319" s="61" t="s">
        <v>356</v>
      </c>
      <c r="L319" s="61"/>
      <c r="M319" s="61"/>
      <c r="N319" s="61"/>
      <c r="O319" s="61"/>
      <c r="P319" s="62">
        <v>2609568</v>
      </c>
      <c r="Q319" s="63"/>
      <c r="R319" s="63" t="s">
        <v>346</v>
      </c>
      <c r="S319" s="52"/>
      <c r="T319" s="52"/>
    </row>
    <row r="320" spans="2:20" s="41" customFormat="1" ht="21.75" customHeight="1" x14ac:dyDescent="0.25">
      <c r="B320" s="51" t="s">
        <v>349</v>
      </c>
      <c r="C320" s="79" t="s">
        <v>415</v>
      </c>
      <c r="D320" s="60" t="s">
        <v>498</v>
      </c>
      <c r="E320" s="61"/>
      <c r="F320" s="61"/>
      <c r="G320" s="61"/>
      <c r="H320" s="61"/>
      <c r="I320" s="61"/>
      <c r="J320" s="61"/>
      <c r="K320" s="61" t="s">
        <v>356</v>
      </c>
      <c r="L320" s="61"/>
      <c r="M320" s="61"/>
      <c r="N320" s="61"/>
      <c r="O320" s="61"/>
      <c r="P320" s="62">
        <v>3713616</v>
      </c>
      <c r="Q320" s="63"/>
      <c r="R320" s="63" t="s">
        <v>346</v>
      </c>
      <c r="S320" s="52"/>
      <c r="T320" s="52"/>
    </row>
    <row r="321" spans="2:20" s="41" customFormat="1" ht="21.75" customHeight="1" x14ac:dyDescent="0.25">
      <c r="B321" s="51" t="s">
        <v>349</v>
      </c>
      <c r="C321" s="79" t="s">
        <v>415</v>
      </c>
      <c r="D321" s="60" t="s">
        <v>499</v>
      </c>
      <c r="E321" s="61"/>
      <c r="F321" s="61"/>
      <c r="G321" s="61"/>
      <c r="H321" s="61"/>
      <c r="I321" s="61"/>
      <c r="J321" s="61"/>
      <c r="K321" s="61" t="s">
        <v>356</v>
      </c>
      <c r="L321" s="61"/>
      <c r="M321" s="61"/>
      <c r="N321" s="61"/>
      <c r="O321" s="61"/>
      <c r="P321" s="62">
        <v>2107728</v>
      </c>
      <c r="Q321" s="63"/>
      <c r="R321" s="63" t="s">
        <v>346</v>
      </c>
      <c r="S321" s="52"/>
      <c r="T321" s="52"/>
    </row>
    <row r="322" spans="2:20" s="41" customFormat="1" ht="21.75" customHeight="1" x14ac:dyDescent="0.25">
      <c r="B322" s="51" t="s">
        <v>349</v>
      </c>
      <c r="C322" s="79" t="s">
        <v>415</v>
      </c>
      <c r="D322" s="60" t="s">
        <v>500</v>
      </c>
      <c r="E322" s="61"/>
      <c r="F322" s="61"/>
      <c r="G322" s="61"/>
      <c r="H322" s="61"/>
      <c r="I322" s="61"/>
      <c r="J322" s="61"/>
      <c r="K322" s="61" t="s">
        <v>356</v>
      </c>
      <c r="L322" s="61"/>
      <c r="M322" s="61"/>
      <c r="N322" s="61"/>
      <c r="O322" s="61"/>
      <c r="P322" s="62">
        <v>75276</v>
      </c>
      <c r="Q322" s="63"/>
      <c r="R322" s="63" t="s">
        <v>346</v>
      </c>
      <c r="S322" s="52"/>
      <c r="T322" s="52"/>
    </row>
    <row r="323" spans="2:20" s="41" customFormat="1" ht="21.75" customHeight="1" x14ac:dyDescent="0.25">
      <c r="B323" s="51" t="s">
        <v>349</v>
      </c>
      <c r="C323" s="55"/>
      <c r="D323" s="150" t="s">
        <v>501</v>
      </c>
      <c r="E323" s="157"/>
      <c r="F323" s="157"/>
      <c r="G323" s="157"/>
      <c r="H323" s="157"/>
      <c r="I323" s="157"/>
      <c r="J323" s="157"/>
      <c r="K323" s="157"/>
      <c r="L323" s="157"/>
      <c r="M323" s="157"/>
      <c r="N323" s="157"/>
      <c r="O323" s="157"/>
      <c r="P323" s="66">
        <f>+SUM(P145:P322)</f>
        <v>214402483.68000001</v>
      </c>
      <c r="Q323" s="63"/>
      <c r="R323" s="63" t="s">
        <v>346</v>
      </c>
      <c r="S323" s="52"/>
      <c r="T323" s="52"/>
    </row>
    <row r="324" spans="2:20" s="41" customFormat="1" ht="21.75" customHeight="1" x14ac:dyDescent="0.25">
      <c r="B324" s="51" t="s">
        <v>349</v>
      </c>
      <c r="C324" s="77" t="s">
        <v>122</v>
      </c>
      <c r="D324" s="60" t="s">
        <v>502</v>
      </c>
      <c r="E324" s="75"/>
      <c r="F324" s="61"/>
      <c r="G324" s="61"/>
      <c r="H324" s="61"/>
      <c r="I324" s="61"/>
      <c r="J324" s="61"/>
      <c r="K324" s="61" t="s">
        <v>356</v>
      </c>
      <c r="L324" s="61"/>
      <c r="M324" s="61"/>
      <c r="N324" s="61"/>
      <c r="O324" s="61"/>
      <c r="P324" s="62">
        <v>550000000</v>
      </c>
      <c r="Q324" s="63"/>
      <c r="R324" s="63" t="s">
        <v>346</v>
      </c>
      <c r="S324" s="52"/>
      <c r="T324" s="52"/>
    </row>
    <row r="325" spans="2:20" s="41" customFormat="1" ht="21.75" customHeight="1" x14ac:dyDescent="0.25">
      <c r="B325" s="51" t="s">
        <v>349</v>
      </c>
      <c r="C325" s="77" t="s">
        <v>122</v>
      </c>
      <c r="D325" s="60" t="s">
        <v>503</v>
      </c>
      <c r="E325" s="75"/>
      <c r="F325" s="61"/>
      <c r="G325" s="61"/>
      <c r="H325" s="61"/>
      <c r="I325" s="61"/>
      <c r="J325" s="61"/>
      <c r="K325" s="61" t="s">
        <v>356</v>
      </c>
      <c r="L325" s="61"/>
      <c r="M325" s="61"/>
      <c r="N325" s="61"/>
      <c r="O325" s="61"/>
      <c r="P325" s="62">
        <v>150000000</v>
      </c>
      <c r="Q325" s="63"/>
      <c r="R325" s="63" t="s">
        <v>346</v>
      </c>
      <c r="S325" s="52"/>
      <c r="T325" s="52"/>
    </row>
    <row r="326" spans="2:20" s="41" customFormat="1" ht="21.75" customHeight="1" x14ac:dyDescent="0.25">
      <c r="B326" s="51" t="s">
        <v>349</v>
      </c>
      <c r="C326" s="77" t="s">
        <v>122</v>
      </c>
      <c r="D326" s="60" t="s">
        <v>504</v>
      </c>
      <c r="E326" s="75"/>
      <c r="F326" s="61"/>
      <c r="G326" s="61"/>
      <c r="H326" s="61"/>
      <c r="I326" s="61"/>
      <c r="J326" s="61"/>
      <c r="K326" s="61" t="s">
        <v>356</v>
      </c>
      <c r="L326" s="61"/>
      <c r="M326" s="61"/>
      <c r="N326" s="61"/>
      <c r="O326" s="61"/>
      <c r="P326" s="62">
        <v>175830191</v>
      </c>
      <c r="Q326" s="63"/>
      <c r="R326" s="63" t="s">
        <v>346</v>
      </c>
      <c r="S326" s="52"/>
      <c r="T326" s="52"/>
    </row>
    <row r="327" spans="2:20" s="41" customFormat="1" ht="21.75" customHeight="1" x14ac:dyDescent="0.25">
      <c r="B327" s="51" t="s">
        <v>349</v>
      </c>
      <c r="C327" s="77" t="s">
        <v>122</v>
      </c>
      <c r="D327" s="75" t="s">
        <v>505</v>
      </c>
      <c r="E327" s="61"/>
      <c r="F327" s="61"/>
      <c r="G327" s="61"/>
      <c r="H327" s="61"/>
      <c r="I327" s="61"/>
      <c r="J327" s="61"/>
      <c r="K327" s="61" t="s">
        <v>356</v>
      </c>
      <c r="L327" s="61"/>
      <c r="M327" s="61"/>
      <c r="N327" s="61"/>
      <c r="O327" s="61"/>
      <c r="P327" s="62">
        <v>800000000</v>
      </c>
      <c r="Q327" s="63"/>
      <c r="R327" s="63" t="s">
        <v>346</v>
      </c>
      <c r="S327" s="52"/>
      <c r="T327" s="52"/>
    </row>
    <row r="328" spans="2:20" s="41" customFormat="1" ht="21.75" customHeight="1" x14ac:dyDescent="0.25">
      <c r="B328" s="51" t="s">
        <v>349</v>
      </c>
      <c r="C328" s="77" t="s">
        <v>122</v>
      </c>
      <c r="D328" s="75" t="s">
        <v>506</v>
      </c>
      <c r="E328" s="61"/>
      <c r="F328" s="61"/>
      <c r="G328" s="61"/>
      <c r="H328" s="61"/>
      <c r="I328" s="61"/>
      <c r="J328" s="61"/>
      <c r="K328" s="61" t="s">
        <v>356</v>
      </c>
      <c r="L328" s="61"/>
      <c r="M328" s="61"/>
      <c r="N328" s="61"/>
      <c r="O328" s="61"/>
      <c r="P328" s="62">
        <v>46989813</v>
      </c>
      <c r="Q328" s="63"/>
      <c r="R328" s="63" t="s">
        <v>346</v>
      </c>
      <c r="S328" s="52"/>
      <c r="T328" s="52"/>
    </row>
    <row r="329" spans="2:20" s="41" customFormat="1" ht="21.75" customHeight="1" x14ac:dyDescent="0.25">
      <c r="B329" s="51" t="s">
        <v>349</v>
      </c>
      <c r="C329" s="77" t="s">
        <v>122</v>
      </c>
      <c r="D329" s="75" t="s">
        <v>507</v>
      </c>
      <c r="E329" s="61"/>
      <c r="F329" s="61"/>
      <c r="G329" s="61"/>
      <c r="H329" s="61"/>
      <c r="I329" s="61"/>
      <c r="J329" s="61"/>
      <c r="K329" s="61" t="s">
        <v>356</v>
      </c>
      <c r="L329" s="61"/>
      <c r="M329" s="61"/>
      <c r="N329" s="61"/>
      <c r="O329" s="61"/>
      <c r="P329" s="62">
        <v>46630000</v>
      </c>
      <c r="Q329" s="63"/>
      <c r="R329" s="63" t="s">
        <v>346</v>
      </c>
      <c r="S329" s="52"/>
      <c r="T329" s="52"/>
    </row>
    <row r="330" spans="2:20" s="41" customFormat="1" ht="21.75" customHeight="1" x14ac:dyDescent="0.25">
      <c r="B330" s="51" t="s">
        <v>349</v>
      </c>
      <c r="C330" s="77" t="s">
        <v>122</v>
      </c>
      <c r="D330" s="60" t="s">
        <v>508</v>
      </c>
      <c r="E330" s="75"/>
      <c r="F330" s="61"/>
      <c r="G330" s="61"/>
      <c r="H330" s="61"/>
      <c r="I330" s="61"/>
      <c r="J330" s="61"/>
      <c r="K330" s="61" t="s">
        <v>356</v>
      </c>
      <c r="L330" s="61"/>
      <c r="M330" s="61"/>
      <c r="N330" s="61"/>
      <c r="O330" s="61"/>
      <c r="P330" s="62">
        <v>240789435</v>
      </c>
      <c r="Q330" s="63"/>
      <c r="R330" s="63" t="s">
        <v>346</v>
      </c>
      <c r="S330" s="52"/>
      <c r="T330" s="52"/>
    </row>
    <row r="331" spans="2:20" s="41" customFormat="1" ht="21.75" customHeight="1" x14ac:dyDescent="0.25">
      <c r="B331" s="51" t="s">
        <v>349</v>
      </c>
      <c r="C331" s="77" t="s">
        <v>122</v>
      </c>
      <c r="D331" s="75" t="s">
        <v>509</v>
      </c>
      <c r="E331" s="61"/>
      <c r="F331" s="61"/>
      <c r="G331" s="61"/>
      <c r="H331" s="61"/>
      <c r="I331" s="61"/>
      <c r="J331" s="61"/>
      <c r="K331" s="61" t="s">
        <v>356</v>
      </c>
      <c r="L331" s="61"/>
      <c r="M331" s="61"/>
      <c r="N331" s="61"/>
      <c r="O331" s="61"/>
      <c r="P331" s="62">
        <v>170000000</v>
      </c>
      <c r="Q331" s="63"/>
      <c r="R331" s="63" t="s">
        <v>346</v>
      </c>
      <c r="S331" s="52"/>
      <c r="T331" s="52"/>
    </row>
    <row r="332" spans="2:20" s="41" customFormat="1" ht="21.75" customHeight="1" x14ac:dyDescent="0.25">
      <c r="B332" s="51" t="s">
        <v>349</v>
      </c>
      <c r="C332" s="77" t="s">
        <v>122</v>
      </c>
      <c r="D332" s="75" t="s">
        <v>510</v>
      </c>
      <c r="E332" s="61"/>
      <c r="F332" s="61"/>
      <c r="G332" s="61"/>
      <c r="H332" s="61"/>
      <c r="I332" s="61"/>
      <c r="J332" s="61"/>
      <c r="K332" s="61" t="s">
        <v>356</v>
      </c>
      <c r="L332" s="61"/>
      <c r="M332" s="61"/>
      <c r="N332" s="61"/>
      <c r="O332" s="61"/>
      <c r="P332" s="62">
        <v>150000000</v>
      </c>
      <c r="Q332" s="63"/>
      <c r="R332" s="63" t="s">
        <v>346</v>
      </c>
      <c r="S332" s="52"/>
      <c r="T332" s="52"/>
    </row>
    <row r="333" spans="2:20" s="41" customFormat="1" ht="21.75" customHeight="1" x14ac:dyDescent="0.25">
      <c r="B333" s="51" t="s">
        <v>349</v>
      </c>
      <c r="C333" s="77" t="s">
        <v>122</v>
      </c>
      <c r="D333" s="76" t="s">
        <v>511</v>
      </c>
      <c r="E333" s="76"/>
      <c r="F333" s="61"/>
      <c r="G333" s="61"/>
      <c r="H333" s="61"/>
      <c r="I333" s="61"/>
      <c r="J333" s="61"/>
      <c r="K333" s="61" t="s">
        <v>356</v>
      </c>
      <c r="L333" s="61"/>
      <c r="M333" s="61"/>
      <c r="N333" s="61"/>
      <c r="O333" s="61"/>
      <c r="P333" s="62">
        <v>70500000</v>
      </c>
      <c r="Q333" s="63"/>
      <c r="R333" s="63" t="s">
        <v>346</v>
      </c>
      <c r="S333" s="52"/>
      <c r="T333" s="52"/>
    </row>
    <row r="334" spans="2:20" s="41" customFormat="1" ht="21.75" customHeight="1" x14ac:dyDescent="0.25">
      <c r="B334" s="51" t="s">
        <v>349</v>
      </c>
      <c r="C334" s="77" t="s">
        <v>122</v>
      </c>
      <c r="D334" s="60" t="s">
        <v>512</v>
      </c>
      <c r="E334" s="75"/>
      <c r="F334" s="61"/>
      <c r="G334" s="61"/>
      <c r="H334" s="61"/>
      <c r="I334" s="61"/>
      <c r="J334" s="61"/>
      <c r="K334" s="61" t="s">
        <v>356</v>
      </c>
      <c r="L334" s="61"/>
      <c r="M334" s="61"/>
      <c r="N334" s="61"/>
      <c r="O334" s="61"/>
      <c r="P334" s="62">
        <v>250000000</v>
      </c>
      <c r="Q334" s="63"/>
      <c r="R334" s="63" t="s">
        <v>346</v>
      </c>
      <c r="S334" s="52"/>
      <c r="T334" s="52"/>
    </row>
    <row r="335" spans="2:20" s="41" customFormat="1" ht="21.75" customHeight="1" x14ac:dyDescent="0.25">
      <c r="B335" s="51" t="s">
        <v>349</v>
      </c>
      <c r="C335" s="55"/>
      <c r="D335" s="150" t="s">
        <v>513</v>
      </c>
      <c r="E335" s="150"/>
      <c r="F335" s="150"/>
      <c r="G335" s="150"/>
      <c r="H335" s="150"/>
      <c r="I335" s="150"/>
      <c r="J335" s="150"/>
      <c r="K335" s="150"/>
      <c r="L335" s="150"/>
      <c r="M335" s="150"/>
      <c r="N335" s="150"/>
      <c r="O335" s="150"/>
      <c r="P335" s="66">
        <f>+SUM(P324:P334)</f>
        <v>2650739439</v>
      </c>
      <c r="Q335" s="63"/>
      <c r="R335" s="63" t="s">
        <v>346</v>
      </c>
      <c r="S335" s="52"/>
      <c r="T335" s="52"/>
    </row>
    <row r="336" spans="2:20" s="41" customFormat="1" ht="21.75" customHeight="1" x14ac:dyDescent="0.25">
      <c r="B336" s="51" t="s">
        <v>349</v>
      </c>
      <c r="C336" s="71" t="s">
        <v>89</v>
      </c>
      <c r="D336" s="60" t="s">
        <v>514</v>
      </c>
      <c r="E336" s="61"/>
      <c r="F336" s="61"/>
      <c r="G336" s="61"/>
      <c r="H336" s="61"/>
      <c r="I336" s="61"/>
      <c r="J336" s="61"/>
      <c r="K336" s="61" t="s">
        <v>356</v>
      </c>
      <c r="L336" s="61"/>
      <c r="M336" s="61"/>
      <c r="N336" s="61"/>
      <c r="O336" s="61"/>
      <c r="P336" s="62">
        <v>65750871</v>
      </c>
      <c r="Q336" s="63"/>
      <c r="R336" s="63" t="s">
        <v>346</v>
      </c>
      <c r="S336" s="52"/>
      <c r="T336" s="52"/>
    </row>
    <row r="337" spans="2:20" s="41" customFormat="1" ht="21.75" customHeight="1" x14ac:dyDescent="0.25">
      <c r="B337" s="51" t="s">
        <v>349</v>
      </c>
      <c r="C337" s="71" t="s">
        <v>89</v>
      </c>
      <c r="D337" s="60" t="s">
        <v>515</v>
      </c>
      <c r="E337" s="61"/>
      <c r="F337" s="61"/>
      <c r="G337" s="61"/>
      <c r="H337" s="61"/>
      <c r="I337" s="61"/>
      <c r="J337" s="61"/>
      <c r="K337" s="61" t="s">
        <v>356</v>
      </c>
      <c r="L337" s="61"/>
      <c r="M337" s="61"/>
      <c r="N337" s="61"/>
      <c r="O337" s="61"/>
      <c r="P337" s="62">
        <v>39760913</v>
      </c>
      <c r="Q337" s="63"/>
      <c r="R337" s="63" t="s">
        <v>346</v>
      </c>
      <c r="S337" s="52"/>
      <c r="T337" s="52"/>
    </row>
    <row r="338" spans="2:20" s="41" customFormat="1" ht="21.75" customHeight="1" x14ac:dyDescent="0.25">
      <c r="B338" s="51" t="s">
        <v>349</v>
      </c>
      <c r="C338" s="71" t="s">
        <v>89</v>
      </c>
      <c r="D338" s="60" t="s">
        <v>516</v>
      </c>
      <c r="E338" s="61"/>
      <c r="F338" s="61"/>
      <c r="G338" s="61"/>
      <c r="H338" s="61"/>
      <c r="I338" s="61"/>
      <c r="J338" s="61"/>
      <c r="K338" s="61" t="s">
        <v>356</v>
      </c>
      <c r="L338" s="61"/>
      <c r="M338" s="61"/>
      <c r="N338" s="61"/>
      <c r="O338" s="61"/>
      <c r="P338" s="62">
        <v>316492706.03000003</v>
      </c>
      <c r="Q338" s="63"/>
      <c r="R338" s="63" t="s">
        <v>346</v>
      </c>
      <c r="S338" s="52"/>
      <c r="T338" s="52"/>
    </row>
    <row r="339" spans="2:20" s="41" customFormat="1" ht="21.75" customHeight="1" x14ac:dyDescent="0.25">
      <c r="B339" s="51" t="s">
        <v>349</v>
      </c>
      <c r="C339" s="71" t="s">
        <v>89</v>
      </c>
      <c r="D339" s="60" t="s">
        <v>517</v>
      </c>
      <c r="E339" s="61"/>
      <c r="F339" s="61"/>
      <c r="G339" s="61"/>
      <c r="H339" s="61"/>
      <c r="I339" s="61"/>
      <c r="J339" s="61"/>
      <c r="K339" s="61" t="s">
        <v>356</v>
      </c>
      <c r="L339" s="61"/>
      <c r="M339" s="61"/>
      <c r="N339" s="61"/>
      <c r="O339" s="61"/>
      <c r="P339" s="62">
        <v>1801044</v>
      </c>
      <c r="Q339" s="63"/>
      <c r="R339" s="63" t="s">
        <v>346</v>
      </c>
      <c r="S339" s="52"/>
      <c r="T339" s="52"/>
    </row>
    <row r="340" spans="2:20" s="41" customFormat="1" ht="21.75" customHeight="1" x14ac:dyDescent="0.25">
      <c r="B340" s="51" t="s">
        <v>349</v>
      </c>
      <c r="C340" s="71" t="s">
        <v>89</v>
      </c>
      <c r="D340" s="60" t="s">
        <v>518</v>
      </c>
      <c r="E340" s="61"/>
      <c r="F340" s="61"/>
      <c r="G340" s="61"/>
      <c r="H340" s="61"/>
      <c r="I340" s="61"/>
      <c r="J340" s="61"/>
      <c r="K340" s="61" t="s">
        <v>356</v>
      </c>
      <c r="L340" s="61"/>
      <c r="M340" s="61"/>
      <c r="N340" s="61"/>
      <c r="O340" s="61"/>
      <c r="P340" s="62">
        <v>65381930.893749997</v>
      </c>
      <c r="Q340" s="63"/>
      <c r="R340" s="63" t="s">
        <v>346</v>
      </c>
      <c r="S340" s="52"/>
      <c r="T340" s="52"/>
    </row>
    <row r="341" spans="2:20" s="41" customFormat="1" ht="30" customHeight="1" x14ac:dyDescent="0.25">
      <c r="B341" s="51" t="s">
        <v>349</v>
      </c>
      <c r="C341" s="79" t="s">
        <v>89</v>
      </c>
      <c r="D341" s="60" t="s">
        <v>519</v>
      </c>
      <c r="E341" s="61"/>
      <c r="F341" s="61"/>
      <c r="G341" s="61"/>
      <c r="H341" s="61"/>
      <c r="I341" s="61"/>
      <c r="J341" s="61"/>
      <c r="K341" s="68" t="s">
        <v>356</v>
      </c>
      <c r="L341" s="61"/>
      <c r="M341" s="61"/>
      <c r="N341" s="61"/>
      <c r="O341" s="61"/>
      <c r="P341" s="62">
        <v>32086277</v>
      </c>
      <c r="Q341" s="63"/>
      <c r="R341" s="63" t="s">
        <v>346</v>
      </c>
      <c r="S341" s="52"/>
      <c r="T341" s="52"/>
    </row>
    <row r="342" spans="2:20" s="41" customFormat="1" ht="21.75" customHeight="1" x14ac:dyDescent="0.25">
      <c r="B342" s="51" t="s">
        <v>349</v>
      </c>
      <c r="C342" s="55"/>
      <c r="D342" s="150" t="s">
        <v>520</v>
      </c>
      <c r="E342" s="150"/>
      <c r="F342" s="150"/>
      <c r="G342" s="150"/>
      <c r="H342" s="150"/>
      <c r="I342" s="150"/>
      <c r="J342" s="150"/>
      <c r="K342" s="150"/>
      <c r="L342" s="150"/>
      <c r="M342" s="150"/>
      <c r="N342" s="150"/>
      <c r="O342" s="150"/>
      <c r="P342" s="66">
        <f>+SUM(P336:P341)</f>
        <v>521273741.92375004</v>
      </c>
      <c r="Q342" s="63"/>
      <c r="R342" s="63" t="s">
        <v>346</v>
      </c>
      <c r="S342" s="52"/>
      <c r="T342" s="52"/>
    </row>
    <row r="343" spans="2:20" s="41" customFormat="1" ht="21.75" customHeight="1" x14ac:dyDescent="0.25">
      <c r="B343" s="51" t="s">
        <v>349</v>
      </c>
      <c r="C343" s="79" t="s">
        <v>522</v>
      </c>
      <c r="D343" s="75" t="s">
        <v>521</v>
      </c>
      <c r="E343" s="61"/>
      <c r="F343" s="61"/>
      <c r="G343" s="61"/>
      <c r="H343" s="61"/>
      <c r="I343" s="61"/>
      <c r="J343" s="61"/>
      <c r="K343" s="68" t="s">
        <v>356</v>
      </c>
      <c r="L343" s="61"/>
      <c r="M343" s="61"/>
      <c r="N343" s="61"/>
      <c r="O343" s="61"/>
      <c r="P343" s="62">
        <v>1855000000</v>
      </c>
      <c r="Q343" s="63"/>
      <c r="R343" s="63" t="s">
        <v>346</v>
      </c>
      <c r="S343" s="52"/>
      <c r="T343" s="52"/>
    </row>
    <row r="344" spans="2:20" s="41" customFormat="1" ht="21.75" customHeight="1" x14ac:dyDescent="0.25">
      <c r="B344" s="51" t="s">
        <v>349</v>
      </c>
      <c r="C344" s="55"/>
      <c r="D344" s="150" t="s">
        <v>523</v>
      </c>
      <c r="E344" s="150"/>
      <c r="F344" s="150"/>
      <c r="G344" s="150"/>
      <c r="H344" s="150"/>
      <c r="I344" s="150"/>
      <c r="J344" s="150"/>
      <c r="K344" s="150"/>
      <c r="L344" s="150"/>
      <c r="M344" s="150"/>
      <c r="N344" s="150"/>
      <c r="O344" s="150"/>
      <c r="P344" s="66">
        <f>+P343</f>
        <v>1855000000</v>
      </c>
      <c r="Q344" s="63"/>
      <c r="R344" s="63" t="s">
        <v>346</v>
      </c>
      <c r="S344" s="52"/>
      <c r="T344" s="52"/>
    </row>
    <row r="345" spans="2:20" s="41" customFormat="1" ht="30" customHeight="1" x14ac:dyDescent="0.25">
      <c r="B345" s="51" t="s">
        <v>349</v>
      </c>
      <c r="C345" s="79" t="s">
        <v>203</v>
      </c>
      <c r="D345" s="60" t="s">
        <v>524</v>
      </c>
      <c r="E345" s="61"/>
      <c r="F345" s="61"/>
      <c r="G345" s="61"/>
      <c r="H345" s="61"/>
      <c r="I345" s="61"/>
      <c r="J345" s="61"/>
      <c r="K345" s="68" t="s">
        <v>356</v>
      </c>
      <c r="L345" s="61"/>
      <c r="M345" s="61"/>
      <c r="N345" s="61"/>
      <c r="O345" s="61"/>
      <c r="P345" s="62">
        <v>64745011</v>
      </c>
      <c r="Q345" s="63"/>
      <c r="R345" s="63" t="s">
        <v>346</v>
      </c>
      <c r="S345" s="52"/>
      <c r="T345" s="52"/>
    </row>
    <row r="346" spans="2:20" s="41" customFormat="1" ht="21.75" customHeight="1" x14ac:dyDescent="0.25">
      <c r="B346" s="51" t="s">
        <v>349</v>
      </c>
      <c r="C346" s="55"/>
      <c r="D346" s="150" t="s">
        <v>617</v>
      </c>
      <c r="E346" s="150"/>
      <c r="F346" s="150"/>
      <c r="G346" s="150"/>
      <c r="H346" s="150"/>
      <c r="I346" s="150"/>
      <c r="J346" s="150"/>
      <c r="K346" s="150"/>
      <c r="L346" s="150"/>
      <c r="M346" s="150"/>
      <c r="N346" s="150"/>
      <c r="O346" s="150"/>
      <c r="P346" s="66">
        <f>+P345</f>
        <v>64745011</v>
      </c>
      <c r="Q346" s="63"/>
      <c r="R346" s="63" t="s">
        <v>346</v>
      </c>
      <c r="S346" s="52"/>
      <c r="T346" s="52"/>
    </row>
    <row r="347" spans="2:20" s="41" customFormat="1" ht="21.75" customHeight="1" x14ac:dyDescent="0.25">
      <c r="B347" s="51" t="s">
        <v>349</v>
      </c>
      <c r="C347" s="77" t="s">
        <v>59</v>
      </c>
      <c r="D347" s="60" t="s">
        <v>525</v>
      </c>
      <c r="E347" s="61"/>
      <c r="F347" s="61"/>
      <c r="G347" s="61"/>
      <c r="H347" s="61"/>
      <c r="I347" s="61"/>
      <c r="J347" s="61"/>
      <c r="K347" s="61" t="s">
        <v>356</v>
      </c>
      <c r="L347" s="61"/>
      <c r="M347" s="61"/>
      <c r="N347" s="61"/>
      <c r="O347" s="61"/>
      <c r="P347" s="62">
        <v>176000000</v>
      </c>
      <c r="Q347" s="63"/>
      <c r="R347" s="63" t="s">
        <v>346</v>
      </c>
      <c r="S347" s="52"/>
      <c r="T347" s="52"/>
    </row>
    <row r="348" spans="2:20" s="41" customFormat="1" ht="21.75" customHeight="1" x14ac:dyDescent="0.25">
      <c r="B348" s="51" t="s">
        <v>349</v>
      </c>
      <c r="C348" s="77" t="s">
        <v>59</v>
      </c>
      <c r="D348" s="60" t="s">
        <v>526</v>
      </c>
      <c r="E348" s="61"/>
      <c r="F348" s="61"/>
      <c r="G348" s="61"/>
      <c r="H348" s="61"/>
      <c r="I348" s="61"/>
      <c r="J348" s="61" t="s">
        <v>356</v>
      </c>
      <c r="K348" s="61" t="s">
        <v>356</v>
      </c>
      <c r="L348" s="61"/>
      <c r="M348" s="61"/>
      <c r="N348" s="61"/>
      <c r="O348" s="61"/>
      <c r="P348" s="62">
        <v>540000000</v>
      </c>
      <c r="Q348" s="63"/>
      <c r="R348" s="63" t="s">
        <v>346</v>
      </c>
      <c r="S348" s="52"/>
      <c r="T348" s="52"/>
    </row>
    <row r="349" spans="2:20" s="41" customFormat="1" ht="21.75" customHeight="1" x14ac:dyDescent="0.25">
      <c r="B349" s="51" t="s">
        <v>349</v>
      </c>
      <c r="C349" s="77" t="s">
        <v>59</v>
      </c>
      <c r="D349" s="60" t="s">
        <v>527</v>
      </c>
      <c r="E349" s="61"/>
      <c r="F349" s="61"/>
      <c r="G349" s="61"/>
      <c r="H349" s="61"/>
      <c r="I349" s="61"/>
      <c r="J349" s="61"/>
      <c r="K349" s="61" t="s">
        <v>356</v>
      </c>
      <c r="L349" s="61"/>
      <c r="M349" s="61"/>
      <c r="N349" s="61"/>
      <c r="O349" s="61"/>
      <c r="P349" s="62">
        <v>300000000</v>
      </c>
      <c r="Q349" s="63"/>
      <c r="R349" s="63" t="s">
        <v>346</v>
      </c>
      <c r="S349" s="52"/>
      <c r="T349" s="52"/>
    </row>
    <row r="350" spans="2:20" s="41" customFormat="1" ht="21.75" customHeight="1" x14ac:dyDescent="0.25">
      <c r="B350" s="51" t="s">
        <v>349</v>
      </c>
      <c r="C350" s="55"/>
      <c r="D350" s="150" t="s">
        <v>618</v>
      </c>
      <c r="E350" s="150"/>
      <c r="F350" s="150"/>
      <c r="G350" s="150"/>
      <c r="H350" s="150"/>
      <c r="I350" s="150"/>
      <c r="J350" s="150"/>
      <c r="K350" s="150"/>
      <c r="L350" s="150"/>
      <c r="M350" s="150"/>
      <c r="N350" s="150"/>
      <c r="O350" s="150"/>
      <c r="P350" s="66">
        <f>SUM(P347:P349)</f>
        <v>1016000000</v>
      </c>
      <c r="Q350" s="63"/>
      <c r="R350" s="63" t="s">
        <v>346</v>
      </c>
      <c r="S350" s="52"/>
      <c r="T350" s="52"/>
    </row>
    <row r="351" spans="2:20" s="41" customFormat="1" ht="21.75" customHeight="1" x14ac:dyDescent="0.25">
      <c r="B351" s="51" t="s">
        <v>349</v>
      </c>
      <c r="C351" s="77" t="s">
        <v>207</v>
      </c>
      <c r="D351" s="60" t="s">
        <v>528</v>
      </c>
      <c r="E351" s="61"/>
      <c r="F351" s="61"/>
      <c r="G351" s="61"/>
      <c r="H351" s="61"/>
      <c r="I351" s="61"/>
      <c r="J351" s="61"/>
      <c r="K351" s="61" t="s">
        <v>356</v>
      </c>
      <c r="L351" s="61"/>
      <c r="M351" s="61"/>
      <c r="N351" s="61"/>
      <c r="O351" s="61"/>
      <c r="P351" s="62">
        <v>96260205</v>
      </c>
      <c r="Q351" s="63"/>
      <c r="R351" s="63" t="s">
        <v>346</v>
      </c>
      <c r="S351" s="52"/>
      <c r="T351" s="52"/>
    </row>
    <row r="352" spans="2:20" s="41" customFormat="1" ht="31.5" customHeight="1" x14ac:dyDescent="0.25">
      <c r="B352" s="51" t="s">
        <v>349</v>
      </c>
      <c r="C352" s="77" t="s">
        <v>207</v>
      </c>
      <c r="D352" s="60" t="s">
        <v>529</v>
      </c>
      <c r="E352" s="61"/>
      <c r="F352" s="61"/>
      <c r="G352" s="61"/>
      <c r="H352" s="61"/>
      <c r="I352" s="61"/>
      <c r="J352" s="61"/>
      <c r="K352" s="61" t="s">
        <v>356</v>
      </c>
      <c r="L352" s="61"/>
      <c r="M352" s="61"/>
      <c r="N352" s="61"/>
      <c r="O352" s="61"/>
      <c r="P352" s="62">
        <v>650000000</v>
      </c>
      <c r="Q352" s="63"/>
      <c r="R352" s="63" t="s">
        <v>346</v>
      </c>
      <c r="S352" s="52"/>
      <c r="T352" s="52"/>
    </row>
    <row r="353" spans="2:20" s="41" customFormat="1" ht="31.5" customHeight="1" x14ac:dyDescent="0.25">
      <c r="B353" s="51" t="s">
        <v>349</v>
      </c>
      <c r="C353" s="77" t="s">
        <v>207</v>
      </c>
      <c r="D353" s="60" t="s">
        <v>530</v>
      </c>
      <c r="E353" s="61"/>
      <c r="F353" s="61"/>
      <c r="G353" s="61"/>
      <c r="H353" s="61"/>
      <c r="I353" s="61"/>
      <c r="J353" s="61"/>
      <c r="K353" s="61" t="s">
        <v>356</v>
      </c>
      <c r="L353" s="61"/>
      <c r="M353" s="61"/>
      <c r="N353" s="61"/>
      <c r="O353" s="61"/>
      <c r="P353" s="62">
        <v>28400000</v>
      </c>
      <c r="Q353" s="63"/>
      <c r="R353" s="63" t="s">
        <v>346</v>
      </c>
      <c r="S353" s="52"/>
      <c r="T353" s="52"/>
    </row>
    <row r="354" spans="2:20" s="41" customFormat="1" ht="31.5" customHeight="1" x14ac:dyDescent="0.25">
      <c r="B354" s="51" t="s">
        <v>349</v>
      </c>
      <c r="C354" s="77" t="s">
        <v>207</v>
      </c>
      <c r="D354" s="60" t="s">
        <v>531</v>
      </c>
      <c r="E354" s="61"/>
      <c r="F354" s="61"/>
      <c r="G354" s="61"/>
      <c r="H354" s="61"/>
      <c r="I354" s="61"/>
      <c r="J354" s="61"/>
      <c r="K354" s="61" t="s">
        <v>356</v>
      </c>
      <c r="L354" s="61"/>
      <c r="M354" s="61"/>
      <c r="N354" s="61"/>
      <c r="O354" s="61"/>
      <c r="P354" s="62">
        <v>244289903.95659199</v>
      </c>
      <c r="Q354" s="63"/>
      <c r="R354" s="63" t="s">
        <v>346</v>
      </c>
      <c r="S354" s="52"/>
      <c r="T354" s="52"/>
    </row>
    <row r="355" spans="2:20" s="41" customFormat="1" ht="21.75" customHeight="1" x14ac:dyDescent="0.25">
      <c r="B355" s="51" t="s">
        <v>349</v>
      </c>
      <c r="C355" s="55"/>
      <c r="D355" s="150" t="s">
        <v>619</v>
      </c>
      <c r="E355" s="150"/>
      <c r="F355" s="150"/>
      <c r="G355" s="150"/>
      <c r="H355" s="150"/>
      <c r="I355" s="150"/>
      <c r="J355" s="150"/>
      <c r="K355" s="150"/>
      <c r="L355" s="150"/>
      <c r="M355" s="150"/>
      <c r="N355" s="150"/>
      <c r="O355" s="150"/>
      <c r="P355" s="66">
        <f>SUM(P351:P354)</f>
        <v>1018950108.956592</v>
      </c>
      <c r="Q355" s="63"/>
      <c r="R355" s="63" t="s">
        <v>346</v>
      </c>
      <c r="S355" s="52"/>
      <c r="T355" s="52"/>
    </row>
    <row r="356" spans="2:20" s="41" customFormat="1" ht="21.75" customHeight="1" x14ac:dyDescent="0.25">
      <c r="B356" s="51" t="s">
        <v>349</v>
      </c>
      <c r="C356" s="71" t="s">
        <v>157</v>
      </c>
      <c r="D356" s="60" t="s">
        <v>532</v>
      </c>
      <c r="E356" s="60"/>
      <c r="F356" s="61"/>
      <c r="G356" s="61"/>
      <c r="H356" s="61"/>
      <c r="I356" s="61"/>
      <c r="J356" s="61"/>
      <c r="K356" s="61" t="s">
        <v>356</v>
      </c>
      <c r="L356" s="61"/>
      <c r="M356" s="61"/>
      <c r="N356" s="61"/>
      <c r="O356" s="61"/>
      <c r="P356" s="62">
        <v>65610126</v>
      </c>
      <c r="Q356" s="63"/>
      <c r="R356" s="63" t="s">
        <v>346</v>
      </c>
      <c r="S356" s="52"/>
      <c r="T356" s="52"/>
    </row>
    <row r="357" spans="2:20" s="41" customFormat="1" ht="21.75" customHeight="1" x14ac:dyDescent="0.25">
      <c r="B357" s="51" t="s">
        <v>349</v>
      </c>
      <c r="C357" s="71" t="s">
        <v>157</v>
      </c>
      <c r="D357" s="60" t="s">
        <v>533</v>
      </c>
      <c r="E357" s="60"/>
      <c r="F357" s="61"/>
      <c r="G357" s="61"/>
      <c r="H357" s="61"/>
      <c r="I357" s="61"/>
      <c r="J357" s="61"/>
      <c r="K357" s="61" t="s">
        <v>356</v>
      </c>
      <c r="L357" s="61"/>
      <c r="M357" s="61"/>
      <c r="N357" s="61"/>
      <c r="O357" s="61"/>
      <c r="P357" s="62">
        <v>835953050</v>
      </c>
      <c r="Q357" s="63"/>
      <c r="R357" s="63" t="s">
        <v>346</v>
      </c>
      <c r="S357" s="52"/>
      <c r="T357" s="52"/>
    </row>
    <row r="358" spans="2:20" s="41" customFormat="1" ht="21.75" customHeight="1" x14ac:dyDescent="0.25">
      <c r="B358" s="51" t="s">
        <v>349</v>
      </c>
      <c r="C358" s="71" t="s">
        <v>157</v>
      </c>
      <c r="D358" s="60" t="s">
        <v>534</v>
      </c>
      <c r="E358" s="61"/>
      <c r="F358" s="61"/>
      <c r="G358" s="61"/>
      <c r="H358" s="61"/>
      <c r="I358" s="61"/>
      <c r="J358" s="61"/>
      <c r="K358" s="61" t="s">
        <v>356</v>
      </c>
      <c r="L358" s="61"/>
      <c r="M358" s="61"/>
      <c r="N358" s="61"/>
      <c r="O358" s="61"/>
      <c r="P358" s="62">
        <f>200000000+700000000</f>
        <v>900000000</v>
      </c>
      <c r="Q358" s="63"/>
      <c r="R358" s="63" t="s">
        <v>346</v>
      </c>
      <c r="S358" s="52"/>
      <c r="T358" s="52"/>
    </row>
    <row r="359" spans="2:20" s="41" customFormat="1" ht="21.75" customHeight="1" x14ac:dyDescent="0.25">
      <c r="B359" s="51" t="s">
        <v>349</v>
      </c>
      <c r="C359" s="71" t="s">
        <v>157</v>
      </c>
      <c r="D359" s="60" t="s">
        <v>535</v>
      </c>
      <c r="E359" s="60"/>
      <c r="F359" s="61"/>
      <c r="G359" s="61"/>
      <c r="H359" s="61"/>
      <c r="I359" s="61"/>
      <c r="J359" s="61"/>
      <c r="K359" s="61" t="s">
        <v>356</v>
      </c>
      <c r="L359" s="61"/>
      <c r="M359" s="61"/>
      <c r="N359" s="61"/>
      <c r="O359" s="61"/>
      <c r="P359" s="62">
        <v>3644546</v>
      </c>
      <c r="Q359" s="63"/>
      <c r="R359" s="63" t="s">
        <v>346</v>
      </c>
      <c r="S359" s="52"/>
      <c r="T359" s="52"/>
    </row>
    <row r="360" spans="2:20" s="41" customFormat="1" ht="21.75" customHeight="1" x14ac:dyDescent="0.25">
      <c r="B360" s="51" t="s">
        <v>349</v>
      </c>
      <c r="C360" s="71" t="s">
        <v>157</v>
      </c>
      <c r="D360" s="60" t="s">
        <v>532</v>
      </c>
      <c r="E360" s="60"/>
      <c r="F360" s="61"/>
      <c r="G360" s="61"/>
      <c r="H360" s="61"/>
      <c r="I360" s="61"/>
      <c r="J360" s="61"/>
      <c r="K360" s="61" t="s">
        <v>356</v>
      </c>
      <c r="L360" s="61"/>
      <c r="M360" s="61"/>
      <c r="N360" s="61"/>
      <c r="O360" s="61"/>
      <c r="P360" s="62">
        <v>85000000</v>
      </c>
      <c r="Q360" s="63"/>
      <c r="R360" s="63" t="s">
        <v>346</v>
      </c>
      <c r="S360" s="52"/>
      <c r="T360" s="52"/>
    </row>
    <row r="361" spans="2:20" s="41" customFormat="1" ht="21.75" customHeight="1" x14ac:dyDescent="0.25">
      <c r="B361" s="51" t="s">
        <v>349</v>
      </c>
      <c r="C361" s="71" t="s">
        <v>157</v>
      </c>
      <c r="D361" s="60" t="s">
        <v>536</v>
      </c>
      <c r="E361" s="61"/>
      <c r="F361" s="61"/>
      <c r="G361" s="61"/>
      <c r="H361" s="61"/>
      <c r="I361" s="61"/>
      <c r="J361" s="61"/>
      <c r="K361" s="61" t="s">
        <v>356</v>
      </c>
      <c r="L361" s="61"/>
      <c r="M361" s="61"/>
      <c r="N361" s="61"/>
      <c r="O361" s="61"/>
      <c r="P361" s="62">
        <v>250000000</v>
      </c>
      <c r="Q361" s="63"/>
      <c r="R361" s="63" t="s">
        <v>346</v>
      </c>
      <c r="S361" s="52"/>
      <c r="T361" s="52"/>
    </row>
    <row r="362" spans="2:20" s="41" customFormat="1" ht="21.75" customHeight="1" x14ac:dyDescent="0.25">
      <c r="B362" s="51" t="s">
        <v>349</v>
      </c>
      <c r="C362" s="71" t="s">
        <v>157</v>
      </c>
      <c r="D362" s="60" t="s">
        <v>537</v>
      </c>
      <c r="E362" s="61"/>
      <c r="F362" s="61"/>
      <c r="G362" s="61"/>
      <c r="H362" s="61"/>
      <c r="I362" s="61"/>
      <c r="J362" s="61"/>
      <c r="K362" s="61" t="s">
        <v>356</v>
      </c>
      <c r="L362" s="61"/>
      <c r="M362" s="61"/>
      <c r="N362" s="61"/>
      <c r="O362" s="61"/>
      <c r="P362" s="62">
        <v>150000000</v>
      </c>
      <c r="Q362" s="63"/>
      <c r="R362" s="63" t="s">
        <v>346</v>
      </c>
      <c r="S362" s="52"/>
      <c r="T362" s="52"/>
    </row>
    <row r="363" spans="2:20" s="41" customFormat="1" ht="21.75" customHeight="1" x14ac:dyDescent="0.25">
      <c r="B363" s="51" t="s">
        <v>349</v>
      </c>
      <c r="C363" s="71" t="s">
        <v>157</v>
      </c>
      <c r="D363" s="60" t="s">
        <v>538</v>
      </c>
      <c r="E363" s="60"/>
      <c r="F363" s="61"/>
      <c r="G363" s="61"/>
      <c r="H363" s="61"/>
      <c r="I363" s="61"/>
      <c r="J363" s="61"/>
      <c r="K363" s="61" t="s">
        <v>356</v>
      </c>
      <c r="L363" s="61"/>
      <c r="M363" s="61"/>
      <c r="N363" s="61"/>
      <c r="O363" s="61"/>
      <c r="P363" s="62">
        <v>3528424556</v>
      </c>
      <c r="Q363" s="63"/>
      <c r="R363" s="63" t="s">
        <v>346</v>
      </c>
      <c r="S363" s="52"/>
      <c r="T363" s="52"/>
    </row>
    <row r="364" spans="2:20" s="41" customFormat="1" ht="21.75" customHeight="1" x14ac:dyDescent="0.25">
      <c r="B364" s="51" t="s">
        <v>349</v>
      </c>
      <c r="C364" s="71" t="s">
        <v>157</v>
      </c>
      <c r="D364" s="60" t="s">
        <v>539</v>
      </c>
      <c r="E364" s="61"/>
      <c r="F364" s="61"/>
      <c r="G364" s="61"/>
      <c r="H364" s="61"/>
      <c r="I364" s="61"/>
      <c r="J364" s="61"/>
      <c r="K364" s="61" t="s">
        <v>356</v>
      </c>
      <c r="L364" s="61"/>
      <c r="M364" s="61"/>
      <c r="N364" s="61"/>
      <c r="O364" s="61"/>
      <c r="P364" s="62">
        <f>100000000+400000000+150000000+250000000+4080000000</f>
        <v>4980000000</v>
      </c>
      <c r="Q364" s="63"/>
      <c r="R364" s="63" t="s">
        <v>346</v>
      </c>
      <c r="S364" s="52"/>
      <c r="T364" s="52"/>
    </row>
    <row r="365" spans="2:20" s="41" customFormat="1" ht="21.75" customHeight="1" x14ac:dyDescent="0.25">
      <c r="B365" s="51" t="s">
        <v>349</v>
      </c>
      <c r="C365" s="71" t="s">
        <v>157</v>
      </c>
      <c r="D365" s="60" t="s">
        <v>540</v>
      </c>
      <c r="E365" s="61"/>
      <c r="F365" s="61"/>
      <c r="G365" s="61"/>
      <c r="H365" s="61"/>
      <c r="I365" s="61"/>
      <c r="J365" s="61"/>
      <c r="K365" s="61" t="s">
        <v>356</v>
      </c>
      <c r="L365" s="61"/>
      <c r="M365" s="61"/>
      <c r="N365" s="61"/>
      <c r="O365" s="61"/>
      <c r="P365" s="62">
        <v>150000000</v>
      </c>
      <c r="Q365" s="63"/>
      <c r="R365" s="63" t="s">
        <v>346</v>
      </c>
      <c r="S365" s="52"/>
      <c r="T365" s="52"/>
    </row>
    <row r="366" spans="2:20" s="41" customFormat="1" ht="21.75" customHeight="1" x14ac:dyDescent="0.25">
      <c r="B366" s="51" t="s">
        <v>349</v>
      </c>
      <c r="C366" s="71" t="s">
        <v>157</v>
      </c>
      <c r="D366" s="60" t="s">
        <v>541</v>
      </c>
      <c r="E366" s="61"/>
      <c r="F366" s="61"/>
      <c r="G366" s="61"/>
      <c r="H366" s="61"/>
      <c r="I366" s="61"/>
      <c r="J366" s="61"/>
      <c r="K366" s="61" t="s">
        <v>356</v>
      </c>
      <c r="L366" s="61"/>
      <c r="M366" s="61"/>
      <c r="N366" s="61"/>
      <c r="O366" s="61"/>
      <c r="P366" s="62">
        <v>500000000</v>
      </c>
      <c r="Q366" s="63"/>
      <c r="R366" s="63" t="s">
        <v>346</v>
      </c>
      <c r="S366" s="52"/>
      <c r="T366" s="52"/>
    </row>
    <row r="367" spans="2:20" s="41" customFormat="1" ht="21.75" customHeight="1" x14ac:dyDescent="0.25">
      <c r="B367" s="51" t="s">
        <v>349</v>
      </c>
      <c r="C367" s="71" t="s">
        <v>157</v>
      </c>
      <c r="D367" s="60" t="s">
        <v>542</v>
      </c>
      <c r="E367" s="61"/>
      <c r="F367" s="61"/>
      <c r="G367" s="61"/>
      <c r="H367" s="61"/>
      <c r="I367" s="61"/>
      <c r="J367" s="61"/>
      <c r="K367" s="61" t="s">
        <v>356</v>
      </c>
      <c r="L367" s="61"/>
      <c r="M367" s="61"/>
      <c r="N367" s="61"/>
      <c r="O367" s="61"/>
      <c r="P367" s="62">
        <v>1242943111</v>
      </c>
      <c r="Q367" s="63"/>
      <c r="R367" s="63" t="s">
        <v>346</v>
      </c>
      <c r="S367" s="52"/>
      <c r="T367" s="52"/>
    </row>
    <row r="368" spans="2:20" s="41" customFormat="1" ht="21.75" customHeight="1" x14ac:dyDescent="0.25">
      <c r="B368" s="51" t="s">
        <v>349</v>
      </c>
      <c r="C368" s="71" t="s">
        <v>157</v>
      </c>
      <c r="D368" s="60" t="s">
        <v>543</v>
      </c>
      <c r="E368" s="61"/>
      <c r="F368" s="61"/>
      <c r="G368" s="61"/>
      <c r="H368" s="61"/>
      <c r="I368" s="61"/>
      <c r="J368" s="61"/>
      <c r="K368" s="61" t="s">
        <v>356</v>
      </c>
      <c r="L368" s="61"/>
      <c r="M368" s="61"/>
      <c r="N368" s="61"/>
      <c r="O368" s="61"/>
      <c r="P368" s="62">
        <v>1117662991</v>
      </c>
      <c r="Q368" s="63"/>
      <c r="R368" s="63" t="s">
        <v>346</v>
      </c>
      <c r="S368" s="52"/>
      <c r="T368" s="52"/>
    </row>
    <row r="369" spans="2:20" s="41" customFormat="1" ht="21.75" customHeight="1" x14ac:dyDescent="0.25">
      <c r="B369" s="51" t="s">
        <v>349</v>
      </c>
      <c r="C369" s="71" t="s">
        <v>157</v>
      </c>
      <c r="D369" s="60" t="s">
        <v>544</v>
      </c>
      <c r="E369" s="61"/>
      <c r="F369" s="61"/>
      <c r="G369" s="61"/>
      <c r="H369" s="61"/>
      <c r="I369" s="61"/>
      <c r="J369" s="61"/>
      <c r="K369" s="61" t="s">
        <v>356</v>
      </c>
      <c r="L369" s="61"/>
      <c r="M369" s="61"/>
      <c r="N369" s="61"/>
      <c r="O369" s="61"/>
      <c r="P369" s="62">
        <v>300000000</v>
      </c>
      <c r="Q369" s="63"/>
      <c r="R369" s="63" t="s">
        <v>346</v>
      </c>
      <c r="S369" s="52"/>
      <c r="T369" s="52"/>
    </row>
    <row r="370" spans="2:20" s="41" customFormat="1" ht="21.75" customHeight="1" x14ac:dyDescent="0.25">
      <c r="B370" s="51" t="s">
        <v>349</v>
      </c>
      <c r="C370" s="71" t="s">
        <v>157</v>
      </c>
      <c r="D370" s="60" t="s">
        <v>545</v>
      </c>
      <c r="E370" s="61"/>
      <c r="F370" s="61"/>
      <c r="G370" s="61"/>
      <c r="H370" s="61"/>
      <c r="I370" s="61"/>
      <c r="J370" s="61"/>
      <c r="K370" s="61" t="s">
        <v>356</v>
      </c>
      <c r="L370" s="61"/>
      <c r="M370" s="61"/>
      <c r="N370" s="61"/>
      <c r="O370" s="61"/>
      <c r="P370" s="62">
        <v>600000000</v>
      </c>
      <c r="Q370" s="63"/>
      <c r="R370" s="63" t="s">
        <v>346</v>
      </c>
      <c r="S370" s="52"/>
      <c r="T370" s="52"/>
    </row>
    <row r="371" spans="2:20" s="41" customFormat="1" ht="21.75" customHeight="1" x14ac:dyDescent="0.25">
      <c r="B371" s="51" t="s">
        <v>349</v>
      </c>
      <c r="C371" s="71" t="s">
        <v>157</v>
      </c>
      <c r="D371" s="60" t="s">
        <v>546</v>
      </c>
      <c r="E371" s="60"/>
      <c r="F371" s="61"/>
      <c r="G371" s="61"/>
      <c r="H371" s="61"/>
      <c r="I371" s="61"/>
      <c r="J371" s="61"/>
      <c r="K371" s="61" t="s">
        <v>356</v>
      </c>
      <c r="L371" s="61"/>
      <c r="M371" s="61"/>
      <c r="N371" s="61"/>
      <c r="O371" s="61"/>
      <c r="P371" s="62">
        <v>542219223</v>
      </c>
      <c r="Q371" s="63"/>
      <c r="R371" s="63" t="s">
        <v>346</v>
      </c>
      <c r="S371" s="52"/>
      <c r="T371" s="52"/>
    </row>
    <row r="372" spans="2:20" s="41" customFormat="1" ht="21.75" customHeight="1" x14ac:dyDescent="0.25">
      <c r="B372" s="51" t="s">
        <v>349</v>
      </c>
      <c r="C372" s="71" t="s">
        <v>157</v>
      </c>
      <c r="D372" s="60" t="s">
        <v>547</v>
      </c>
      <c r="E372" s="61"/>
      <c r="F372" s="61"/>
      <c r="G372" s="61"/>
      <c r="H372" s="61"/>
      <c r="I372" s="61"/>
      <c r="J372" s="61"/>
      <c r="K372" s="61" t="s">
        <v>356</v>
      </c>
      <c r="L372" s="61"/>
      <c r="M372" s="61"/>
      <c r="N372" s="61"/>
      <c r="O372" s="61"/>
      <c r="P372" s="62">
        <f>150000000+600000000+1360000000</f>
        <v>2110000000</v>
      </c>
      <c r="Q372" s="63"/>
      <c r="R372" s="63" t="s">
        <v>346</v>
      </c>
      <c r="S372" s="52"/>
      <c r="T372" s="52"/>
    </row>
    <row r="373" spans="2:20" s="41" customFormat="1" ht="21.75" customHeight="1" x14ac:dyDescent="0.25">
      <c r="B373" s="51" t="s">
        <v>349</v>
      </c>
      <c r="C373" s="71" t="s">
        <v>157</v>
      </c>
      <c r="D373" s="60" t="s">
        <v>548</v>
      </c>
      <c r="E373" s="61"/>
      <c r="F373" s="61"/>
      <c r="G373" s="61"/>
      <c r="H373" s="61"/>
      <c r="I373" s="61"/>
      <c r="J373" s="61"/>
      <c r="K373" s="61" t="s">
        <v>356</v>
      </c>
      <c r="L373" s="61"/>
      <c r="M373" s="61"/>
      <c r="N373" s="61"/>
      <c r="O373" s="61"/>
      <c r="P373" s="62">
        <v>100000000</v>
      </c>
      <c r="Q373" s="63"/>
      <c r="R373" s="63" t="s">
        <v>346</v>
      </c>
      <c r="S373" s="52"/>
      <c r="T373" s="52"/>
    </row>
    <row r="374" spans="2:20" s="41" customFormat="1" ht="21.75" customHeight="1" x14ac:dyDescent="0.25">
      <c r="B374" s="51" t="s">
        <v>349</v>
      </c>
      <c r="C374" s="71" t="s">
        <v>157</v>
      </c>
      <c r="D374" s="60" t="s">
        <v>549</v>
      </c>
      <c r="E374" s="61"/>
      <c r="F374" s="61"/>
      <c r="G374" s="61"/>
      <c r="H374" s="61"/>
      <c r="I374" s="61"/>
      <c r="J374" s="61"/>
      <c r="K374" s="61" t="s">
        <v>356</v>
      </c>
      <c r="L374" s="61"/>
      <c r="M374" s="61"/>
      <c r="N374" s="61"/>
      <c r="O374" s="61"/>
      <c r="P374" s="62">
        <v>150000000</v>
      </c>
      <c r="Q374" s="63"/>
      <c r="R374" s="63" t="s">
        <v>346</v>
      </c>
      <c r="S374" s="52"/>
      <c r="T374" s="52"/>
    </row>
    <row r="375" spans="2:20" s="41" customFormat="1" ht="21.75" customHeight="1" x14ac:dyDescent="0.25">
      <c r="B375" s="51" t="s">
        <v>349</v>
      </c>
      <c r="C375" s="71" t="s">
        <v>157</v>
      </c>
      <c r="D375" s="60" t="s">
        <v>550</v>
      </c>
      <c r="E375" s="60"/>
      <c r="F375" s="61"/>
      <c r="G375" s="61"/>
      <c r="H375" s="61"/>
      <c r="I375" s="61"/>
      <c r="J375" s="61"/>
      <c r="K375" s="61" t="s">
        <v>356</v>
      </c>
      <c r="L375" s="61"/>
      <c r="M375" s="61"/>
      <c r="N375" s="61"/>
      <c r="O375" s="61"/>
      <c r="P375" s="62">
        <v>6383000000</v>
      </c>
      <c r="Q375" s="63"/>
      <c r="R375" s="63" t="s">
        <v>346</v>
      </c>
      <c r="S375" s="52"/>
      <c r="T375" s="52"/>
    </row>
    <row r="376" spans="2:20" s="41" customFormat="1" ht="21.75" customHeight="1" x14ac:dyDescent="0.25">
      <c r="B376" s="51" t="s">
        <v>349</v>
      </c>
      <c r="C376" s="71" t="s">
        <v>157</v>
      </c>
      <c r="D376" s="60" t="s">
        <v>551</v>
      </c>
      <c r="E376" s="61"/>
      <c r="F376" s="61"/>
      <c r="G376" s="61"/>
      <c r="H376" s="61"/>
      <c r="I376" s="61"/>
      <c r="J376" s="61"/>
      <c r="K376" s="61" t="s">
        <v>356</v>
      </c>
      <c r="L376" s="61"/>
      <c r="M376" s="61"/>
      <c r="N376" s="61"/>
      <c r="O376" s="61"/>
      <c r="P376" s="62">
        <v>372917479</v>
      </c>
      <c r="Q376" s="63"/>
      <c r="R376" s="63" t="s">
        <v>346</v>
      </c>
      <c r="S376" s="52"/>
      <c r="T376" s="52"/>
    </row>
    <row r="377" spans="2:20" s="41" customFormat="1" ht="21.75" customHeight="1" x14ac:dyDescent="0.25">
      <c r="B377" s="51" t="s">
        <v>349</v>
      </c>
      <c r="C377" s="71" t="s">
        <v>157</v>
      </c>
      <c r="D377" s="60" t="s">
        <v>552</v>
      </c>
      <c r="E377" s="61"/>
      <c r="F377" s="61"/>
      <c r="G377" s="61"/>
      <c r="H377" s="61"/>
      <c r="I377" s="61"/>
      <c r="J377" s="61"/>
      <c r="K377" s="61" t="s">
        <v>356</v>
      </c>
      <c r="L377" s="61"/>
      <c r="M377" s="61"/>
      <c r="N377" s="61"/>
      <c r="O377" s="61"/>
      <c r="P377" s="62">
        <v>910000000</v>
      </c>
      <c r="Q377" s="63"/>
      <c r="R377" s="63" t="s">
        <v>346</v>
      </c>
      <c r="S377" s="52"/>
      <c r="T377" s="52"/>
    </row>
    <row r="378" spans="2:20" s="41" customFormat="1" ht="21.75" customHeight="1" x14ac:dyDescent="0.25">
      <c r="B378" s="51" t="s">
        <v>349</v>
      </c>
      <c r="C378" s="71" t="s">
        <v>157</v>
      </c>
      <c r="D378" s="60" t="s">
        <v>535</v>
      </c>
      <c r="E378" s="60"/>
      <c r="F378" s="61"/>
      <c r="G378" s="61"/>
      <c r="H378" s="61"/>
      <c r="I378" s="61"/>
      <c r="J378" s="61"/>
      <c r="K378" s="61" t="s">
        <v>356</v>
      </c>
      <c r="L378" s="61"/>
      <c r="M378" s="61"/>
      <c r="N378" s="61"/>
      <c r="O378" s="61"/>
      <c r="P378" s="62">
        <v>7154000000</v>
      </c>
      <c r="Q378" s="63"/>
      <c r="R378" s="63" t="s">
        <v>346</v>
      </c>
      <c r="S378" s="52"/>
      <c r="T378" s="52"/>
    </row>
    <row r="379" spans="2:20" s="41" customFormat="1" ht="21.75" customHeight="1" x14ac:dyDescent="0.25">
      <c r="B379" s="51" t="s">
        <v>349</v>
      </c>
      <c r="C379" s="71" t="s">
        <v>157</v>
      </c>
      <c r="D379" s="60" t="s">
        <v>553</v>
      </c>
      <c r="E379" s="61"/>
      <c r="F379" s="61"/>
      <c r="G379" s="61"/>
      <c r="H379" s="61"/>
      <c r="I379" s="61"/>
      <c r="J379" s="61"/>
      <c r="K379" s="61" t="s">
        <v>356</v>
      </c>
      <c r="L379" s="61"/>
      <c r="M379" s="61"/>
      <c r="N379" s="61"/>
      <c r="O379" s="61"/>
      <c r="P379" s="62">
        <v>956000000</v>
      </c>
      <c r="Q379" s="63"/>
      <c r="R379" s="63" t="s">
        <v>346</v>
      </c>
      <c r="S379" s="52"/>
      <c r="T379" s="52"/>
    </row>
    <row r="380" spans="2:20" s="41" customFormat="1" ht="21.75" customHeight="1" x14ac:dyDescent="0.25">
      <c r="B380" s="51" t="s">
        <v>349</v>
      </c>
      <c r="C380" s="71" t="s">
        <v>157</v>
      </c>
      <c r="D380" s="60" t="s">
        <v>554</v>
      </c>
      <c r="E380" s="60"/>
      <c r="F380" s="61"/>
      <c r="G380" s="61"/>
      <c r="H380" s="61"/>
      <c r="I380" s="61"/>
      <c r="J380" s="61"/>
      <c r="K380" s="61" t="s">
        <v>356</v>
      </c>
      <c r="L380" s="61"/>
      <c r="M380" s="61"/>
      <c r="N380" s="61"/>
      <c r="O380" s="61"/>
      <c r="P380" s="62">
        <v>1100000000</v>
      </c>
      <c r="Q380" s="63"/>
      <c r="R380" s="63" t="s">
        <v>346</v>
      </c>
      <c r="S380" s="52"/>
      <c r="T380" s="52"/>
    </row>
    <row r="381" spans="2:20" s="41" customFormat="1" ht="21.75" customHeight="1" x14ac:dyDescent="0.25">
      <c r="B381" s="51" t="s">
        <v>349</v>
      </c>
      <c r="C381" s="71" t="s">
        <v>157</v>
      </c>
      <c r="D381" s="60" t="s">
        <v>555</v>
      </c>
      <c r="E381" s="60"/>
      <c r="F381" s="61"/>
      <c r="G381" s="61"/>
      <c r="H381" s="61"/>
      <c r="I381" s="61"/>
      <c r="J381" s="61"/>
      <c r="K381" s="61" t="s">
        <v>356</v>
      </c>
      <c r="L381" s="61"/>
      <c r="M381" s="61"/>
      <c r="N381" s="61"/>
      <c r="O381" s="61"/>
      <c r="P381" s="62">
        <v>190000000</v>
      </c>
      <c r="Q381" s="63"/>
      <c r="R381" s="63" t="s">
        <v>346</v>
      </c>
      <c r="S381" s="52"/>
      <c r="T381" s="52"/>
    </row>
    <row r="382" spans="2:20" s="41" customFormat="1" ht="21.75" customHeight="1" x14ac:dyDescent="0.25">
      <c r="B382" s="51" t="s">
        <v>349</v>
      </c>
      <c r="C382" s="71" t="s">
        <v>157</v>
      </c>
      <c r="D382" s="60" t="s">
        <v>556</v>
      </c>
      <c r="E382" s="60"/>
      <c r="F382" s="61"/>
      <c r="G382" s="61"/>
      <c r="H382" s="61"/>
      <c r="I382" s="61"/>
      <c r="J382" s="61"/>
      <c r="K382" s="61" t="s">
        <v>356</v>
      </c>
      <c r="L382" s="61"/>
      <c r="M382" s="61"/>
      <c r="N382" s="61"/>
      <c r="O382" s="61"/>
      <c r="P382" s="62">
        <v>75000000</v>
      </c>
      <c r="Q382" s="63"/>
      <c r="R382" s="63" t="s">
        <v>346</v>
      </c>
      <c r="S382" s="52"/>
      <c r="T382" s="52"/>
    </row>
    <row r="383" spans="2:20" s="41" customFormat="1" ht="21.75" customHeight="1" x14ac:dyDescent="0.25">
      <c r="B383" s="51" t="s">
        <v>349</v>
      </c>
      <c r="C383" s="71" t="s">
        <v>157</v>
      </c>
      <c r="D383" s="60" t="s">
        <v>557</v>
      </c>
      <c r="E383" s="61"/>
      <c r="F383" s="61"/>
      <c r="G383" s="61"/>
      <c r="H383" s="61"/>
      <c r="I383" s="61"/>
      <c r="J383" s="61"/>
      <c r="K383" s="61" t="s">
        <v>356</v>
      </c>
      <c r="L383" s="61"/>
      <c r="M383" s="61"/>
      <c r="N383" s="61"/>
      <c r="O383" s="61"/>
      <c r="P383" s="62">
        <v>130000000</v>
      </c>
      <c r="Q383" s="63"/>
      <c r="R383" s="63" t="s">
        <v>346</v>
      </c>
      <c r="S383" s="52"/>
      <c r="T383" s="52"/>
    </row>
    <row r="384" spans="2:20" s="41" customFormat="1" ht="21.75" customHeight="1" x14ac:dyDescent="0.25">
      <c r="B384" s="51" t="s">
        <v>349</v>
      </c>
      <c r="C384" s="71" t="s">
        <v>157</v>
      </c>
      <c r="D384" s="60" t="s">
        <v>558</v>
      </c>
      <c r="E384" s="61"/>
      <c r="F384" s="61"/>
      <c r="G384" s="61"/>
      <c r="H384" s="61"/>
      <c r="I384" s="61"/>
      <c r="J384" s="61"/>
      <c r="K384" s="61" t="s">
        <v>356</v>
      </c>
      <c r="L384" s="61"/>
      <c r="M384" s="61"/>
      <c r="N384" s="61"/>
      <c r="O384" s="61"/>
      <c r="P384" s="62">
        <v>200000000</v>
      </c>
      <c r="Q384" s="63"/>
      <c r="R384" s="63" t="s">
        <v>346</v>
      </c>
      <c r="S384" s="52"/>
      <c r="T384" s="52"/>
    </row>
    <row r="385" spans="2:20" s="41" customFormat="1" ht="21.75" customHeight="1" x14ac:dyDescent="0.25">
      <c r="B385" s="51" t="s">
        <v>349</v>
      </c>
      <c r="C385" s="71" t="s">
        <v>157</v>
      </c>
      <c r="D385" s="60" t="s">
        <v>559</v>
      </c>
      <c r="E385" s="61"/>
      <c r="F385" s="61"/>
      <c r="G385" s="61"/>
      <c r="H385" s="61"/>
      <c r="I385" s="61"/>
      <c r="J385" s="61"/>
      <c r="K385" s="61" t="s">
        <v>356</v>
      </c>
      <c r="L385" s="61"/>
      <c r="M385" s="61"/>
      <c r="N385" s="61"/>
      <c r="O385" s="61"/>
      <c r="P385" s="62">
        <v>85000000</v>
      </c>
      <c r="Q385" s="63"/>
      <c r="R385" s="63" t="s">
        <v>346</v>
      </c>
      <c r="S385" s="52"/>
      <c r="T385" s="52"/>
    </row>
    <row r="386" spans="2:20" s="41" customFormat="1" ht="21.75" customHeight="1" x14ac:dyDescent="0.25">
      <c r="B386" s="51" t="s">
        <v>349</v>
      </c>
      <c r="C386" s="71" t="s">
        <v>157</v>
      </c>
      <c r="D386" s="60" t="s">
        <v>560</v>
      </c>
      <c r="E386" s="61"/>
      <c r="F386" s="61"/>
      <c r="G386" s="61"/>
      <c r="H386" s="61"/>
      <c r="I386" s="61"/>
      <c r="J386" s="61"/>
      <c r="K386" s="61" t="s">
        <v>356</v>
      </c>
      <c r="L386" s="61"/>
      <c r="M386" s="61"/>
      <c r="N386" s="61"/>
      <c r="O386" s="61"/>
      <c r="P386" s="62">
        <v>180000000</v>
      </c>
      <c r="Q386" s="63"/>
      <c r="R386" s="63" t="s">
        <v>346</v>
      </c>
      <c r="S386" s="52"/>
      <c r="T386" s="52"/>
    </row>
    <row r="387" spans="2:20" s="41" customFormat="1" ht="29.25" customHeight="1" x14ac:dyDescent="0.25">
      <c r="B387" s="51" t="s">
        <v>349</v>
      </c>
      <c r="C387" s="71" t="s">
        <v>157</v>
      </c>
      <c r="D387" s="60" t="s">
        <v>561</v>
      </c>
      <c r="E387" s="61"/>
      <c r="F387" s="61"/>
      <c r="G387" s="61"/>
      <c r="H387" s="61"/>
      <c r="I387" s="61"/>
      <c r="J387" s="61"/>
      <c r="K387" s="61" t="s">
        <v>356</v>
      </c>
      <c r="L387" s="61"/>
      <c r="M387" s="61"/>
      <c r="N387" s="61"/>
      <c r="O387" s="61"/>
      <c r="P387" s="62">
        <v>1573000000</v>
      </c>
      <c r="Q387" s="63"/>
      <c r="R387" s="63" t="s">
        <v>346</v>
      </c>
      <c r="S387" s="52"/>
      <c r="T387" s="52"/>
    </row>
    <row r="388" spans="2:20" s="41" customFormat="1" ht="21.75" customHeight="1" x14ac:dyDescent="0.25">
      <c r="B388" s="51" t="s">
        <v>349</v>
      </c>
      <c r="C388" s="71" t="s">
        <v>157</v>
      </c>
      <c r="D388" s="60" t="s">
        <v>562</v>
      </c>
      <c r="E388" s="61"/>
      <c r="F388" s="61"/>
      <c r="G388" s="61"/>
      <c r="H388" s="61"/>
      <c r="I388" s="61"/>
      <c r="J388" s="61"/>
      <c r="K388" s="61" t="s">
        <v>356</v>
      </c>
      <c r="L388" s="61"/>
      <c r="M388" s="61"/>
      <c r="N388" s="61"/>
      <c r="O388" s="61"/>
      <c r="P388" s="62">
        <v>282000000</v>
      </c>
      <c r="Q388" s="63"/>
      <c r="R388" s="63" t="s">
        <v>346</v>
      </c>
      <c r="S388" s="52"/>
      <c r="T388" s="52"/>
    </row>
    <row r="389" spans="2:20" s="41" customFormat="1" ht="21.75" customHeight="1" x14ac:dyDescent="0.25">
      <c r="B389" s="51" t="s">
        <v>349</v>
      </c>
      <c r="C389" s="55"/>
      <c r="D389" s="150" t="s">
        <v>563</v>
      </c>
      <c r="E389" s="150"/>
      <c r="F389" s="150"/>
      <c r="G389" s="150"/>
      <c r="H389" s="150"/>
      <c r="I389" s="150"/>
      <c r="J389" s="150"/>
      <c r="K389" s="150"/>
      <c r="L389" s="150"/>
      <c r="M389" s="150"/>
      <c r="N389" s="150"/>
      <c r="O389" s="150"/>
      <c r="P389" s="66">
        <f>SUM(P356:P388)</f>
        <v>37202375082</v>
      </c>
      <c r="Q389" s="63"/>
      <c r="R389" s="63" t="s">
        <v>346</v>
      </c>
      <c r="S389" s="52"/>
      <c r="T389" s="52"/>
    </row>
    <row r="390" spans="2:20" s="41" customFormat="1" ht="21.75" customHeight="1" x14ac:dyDescent="0.25">
      <c r="B390" s="51" t="s">
        <v>349</v>
      </c>
      <c r="C390" s="77" t="s">
        <v>565</v>
      </c>
      <c r="D390" s="60" t="s">
        <v>564</v>
      </c>
      <c r="E390" s="61"/>
      <c r="F390" s="61"/>
      <c r="G390" s="61"/>
      <c r="H390" s="61"/>
      <c r="I390" s="61"/>
      <c r="J390" s="61"/>
      <c r="K390" s="61" t="s">
        <v>356</v>
      </c>
      <c r="L390" s="61"/>
      <c r="M390" s="61"/>
      <c r="N390" s="61"/>
      <c r="O390" s="61"/>
      <c r="P390" s="62">
        <v>182000000</v>
      </c>
      <c r="Q390" s="63"/>
      <c r="R390" s="63" t="s">
        <v>346</v>
      </c>
      <c r="S390" s="52"/>
      <c r="T390" s="52"/>
    </row>
    <row r="391" spans="2:20" s="41" customFormat="1" ht="21.75" customHeight="1" x14ac:dyDescent="0.25">
      <c r="B391" s="51" t="s">
        <v>349</v>
      </c>
      <c r="C391" s="77" t="s">
        <v>565</v>
      </c>
      <c r="D391" s="60" t="s">
        <v>566</v>
      </c>
      <c r="E391" s="61"/>
      <c r="F391" s="61"/>
      <c r="G391" s="61"/>
      <c r="H391" s="61"/>
      <c r="I391" s="61"/>
      <c r="J391" s="61"/>
      <c r="K391" s="61" t="s">
        <v>356</v>
      </c>
      <c r="L391" s="61"/>
      <c r="M391" s="61"/>
      <c r="N391" s="61"/>
      <c r="O391" s="61"/>
      <c r="P391" s="62">
        <v>10177000000</v>
      </c>
      <c r="Q391" s="63"/>
      <c r="R391" s="63" t="s">
        <v>346</v>
      </c>
      <c r="S391" s="52"/>
      <c r="T391" s="52"/>
    </row>
    <row r="392" spans="2:20" s="41" customFormat="1" ht="21.75" customHeight="1" x14ac:dyDescent="0.25">
      <c r="B392" s="51" t="s">
        <v>349</v>
      </c>
      <c r="C392" s="77" t="s">
        <v>565</v>
      </c>
      <c r="D392" s="60" t="s">
        <v>567</v>
      </c>
      <c r="E392" s="61"/>
      <c r="F392" s="61"/>
      <c r="G392" s="61"/>
      <c r="H392" s="61"/>
      <c r="I392" s="61"/>
      <c r="J392" s="61"/>
      <c r="K392" s="61" t="s">
        <v>356</v>
      </c>
      <c r="L392" s="61"/>
      <c r="M392" s="61"/>
      <c r="N392" s="61"/>
      <c r="O392" s="61"/>
      <c r="P392" s="62">
        <v>4259000000</v>
      </c>
      <c r="Q392" s="63"/>
      <c r="R392" s="63" t="s">
        <v>346</v>
      </c>
      <c r="S392" s="52"/>
      <c r="T392" s="52"/>
    </row>
    <row r="393" spans="2:20" s="41" customFormat="1" ht="21.75" customHeight="1" x14ac:dyDescent="0.25">
      <c r="B393" s="51" t="s">
        <v>349</v>
      </c>
      <c r="C393" s="55"/>
      <c r="D393" s="150" t="s">
        <v>568</v>
      </c>
      <c r="E393" s="150"/>
      <c r="F393" s="150"/>
      <c r="G393" s="150"/>
      <c r="H393" s="150"/>
      <c r="I393" s="150"/>
      <c r="J393" s="150"/>
      <c r="K393" s="150"/>
      <c r="L393" s="150"/>
      <c r="M393" s="150"/>
      <c r="N393" s="150"/>
      <c r="O393" s="150"/>
      <c r="P393" s="66">
        <f>SUM(P390:P392)</f>
        <v>14618000000</v>
      </c>
      <c r="Q393" s="63"/>
      <c r="R393" s="63" t="s">
        <v>346</v>
      </c>
      <c r="S393" s="52"/>
      <c r="T393" s="52"/>
    </row>
    <row r="394" spans="2:20" s="41" customFormat="1" ht="21.75" customHeight="1" x14ac:dyDescent="0.25">
      <c r="B394" s="51" t="s">
        <v>349</v>
      </c>
      <c r="C394" s="77" t="s">
        <v>242</v>
      </c>
      <c r="D394" s="74" t="s">
        <v>569</v>
      </c>
      <c r="E394" s="73"/>
      <c r="F394" s="61"/>
      <c r="G394" s="61"/>
      <c r="H394" s="61"/>
      <c r="I394" s="61"/>
      <c r="J394" s="61"/>
      <c r="K394" s="61" t="s">
        <v>356</v>
      </c>
      <c r="L394" s="61"/>
      <c r="M394" s="61"/>
      <c r="N394" s="61"/>
      <c r="O394" s="61"/>
      <c r="P394" s="62">
        <v>707544</v>
      </c>
      <c r="Q394" s="63"/>
      <c r="R394" s="63" t="s">
        <v>346</v>
      </c>
      <c r="S394" s="52"/>
      <c r="T394" s="52"/>
    </row>
    <row r="395" spans="2:20" s="41" customFormat="1" ht="21.75" customHeight="1" x14ac:dyDescent="0.25">
      <c r="B395" s="51" t="s">
        <v>349</v>
      </c>
      <c r="C395" s="77" t="s">
        <v>242</v>
      </c>
      <c r="D395" s="74" t="s">
        <v>570</v>
      </c>
      <c r="E395" s="73"/>
      <c r="F395" s="61"/>
      <c r="G395" s="61"/>
      <c r="H395" s="61"/>
      <c r="I395" s="61"/>
      <c r="J395" s="61"/>
      <c r="K395" s="61" t="s">
        <v>356</v>
      </c>
      <c r="L395" s="61"/>
      <c r="M395" s="61"/>
      <c r="N395" s="61"/>
      <c r="O395" s="61"/>
      <c r="P395" s="62">
        <v>763262.4</v>
      </c>
      <c r="Q395" s="63"/>
      <c r="R395" s="63" t="s">
        <v>346</v>
      </c>
      <c r="S395" s="52"/>
      <c r="T395" s="52"/>
    </row>
    <row r="396" spans="2:20" s="41" customFormat="1" ht="21.75" customHeight="1" x14ac:dyDescent="0.25">
      <c r="B396" s="51" t="s">
        <v>349</v>
      </c>
      <c r="C396" s="77" t="s">
        <v>242</v>
      </c>
      <c r="D396" s="74" t="s">
        <v>571</v>
      </c>
      <c r="E396" s="73"/>
      <c r="F396" s="61"/>
      <c r="G396" s="61"/>
      <c r="H396" s="61"/>
      <c r="I396" s="61"/>
      <c r="J396" s="61"/>
      <c r="K396" s="61" t="s">
        <v>356</v>
      </c>
      <c r="L396" s="61"/>
      <c r="M396" s="61"/>
      <c r="N396" s="61"/>
      <c r="O396" s="61"/>
      <c r="P396" s="62">
        <v>1368499</v>
      </c>
      <c r="Q396" s="63"/>
      <c r="R396" s="63" t="s">
        <v>346</v>
      </c>
      <c r="S396" s="52"/>
      <c r="T396" s="52"/>
    </row>
    <row r="397" spans="2:20" s="41" customFormat="1" ht="21.75" customHeight="1" x14ac:dyDescent="0.25">
      <c r="B397" s="51" t="s">
        <v>349</v>
      </c>
      <c r="C397" s="77" t="s">
        <v>242</v>
      </c>
      <c r="D397" s="74" t="s">
        <v>572</v>
      </c>
      <c r="E397" s="73"/>
      <c r="F397" s="61"/>
      <c r="G397" s="61"/>
      <c r="H397" s="61"/>
      <c r="I397" s="61"/>
      <c r="J397" s="61"/>
      <c r="K397" s="61" t="s">
        <v>356</v>
      </c>
      <c r="L397" s="61"/>
      <c r="M397" s="61"/>
      <c r="N397" s="61"/>
      <c r="O397" s="61"/>
      <c r="P397" s="62">
        <v>2742253.8</v>
      </c>
      <c r="Q397" s="63"/>
      <c r="R397" s="63" t="s">
        <v>346</v>
      </c>
      <c r="S397" s="52"/>
      <c r="T397" s="52"/>
    </row>
    <row r="398" spans="2:20" s="41" customFormat="1" ht="21.75" customHeight="1" x14ac:dyDescent="0.25">
      <c r="B398" s="51" t="s">
        <v>349</v>
      </c>
      <c r="C398" s="77" t="s">
        <v>242</v>
      </c>
      <c r="D398" s="74" t="s">
        <v>573</v>
      </c>
      <c r="E398" s="73"/>
      <c r="F398" s="61"/>
      <c r="G398" s="61"/>
      <c r="H398" s="61"/>
      <c r="I398" s="61"/>
      <c r="J398" s="61"/>
      <c r="K398" s="61" t="s">
        <v>356</v>
      </c>
      <c r="L398" s="61"/>
      <c r="M398" s="61"/>
      <c r="N398" s="61"/>
      <c r="O398" s="61"/>
      <c r="P398" s="62">
        <v>1381926</v>
      </c>
      <c r="Q398" s="63"/>
      <c r="R398" s="63" t="s">
        <v>346</v>
      </c>
      <c r="S398" s="52"/>
      <c r="T398" s="52"/>
    </row>
    <row r="399" spans="2:20" s="41" customFormat="1" ht="21.75" customHeight="1" x14ac:dyDescent="0.25">
      <c r="B399" s="51" t="s">
        <v>349</v>
      </c>
      <c r="C399" s="77" t="s">
        <v>242</v>
      </c>
      <c r="D399" s="74" t="s">
        <v>574</v>
      </c>
      <c r="E399" s="73"/>
      <c r="F399" s="61"/>
      <c r="G399" s="61"/>
      <c r="H399" s="61"/>
      <c r="I399" s="61"/>
      <c r="J399" s="61"/>
      <c r="K399" s="61" t="s">
        <v>356</v>
      </c>
      <c r="L399" s="61"/>
      <c r="M399" s="61"/>
      <c r="N399" s="61"/>
      <c r="O399" s="61"/>
      <c r="P399" s="62">
        <v>394836</v>
      </c>
      <c r="Q399" s="63"/>
      <c r="R399" s="63" t="s">
        <v>346</v>
      </c>
      <c r="S399" s="52"/>
      <c r="T399" s="52"/>
    </row>
    <row r="400" spans="2:20" s="41" customFormat="1" ht="21.75" customHeight="1" x14ac:dyDescent="0.25">
      <c r="B400" s="51" t="s">
        <v>349</v>
      </c>
      <c r="C400" s="55"/>
      <c r="D400" s="150" t="s">
        <v>575</v>
      </c>
      <c r="E400" s="150"/>
      <c r="F400" s="150"/>
      <c r="G400" s="150"/>
      <c r="H400" s="150"/>
      <c r="I400" s="150"/>
      <c r="J400" s="150"/>
      <c r="K400" s="150"/>
      <c r="L400" s="150"/>
      <c r="M400" s="150"/>
      <c r="N400" s="150"/>
      <c r="O400" s="150"/>
      <c r="P400" s="66">
        <f>SUM(P394:P399)</f>
        <v>7358321.1999999993</v>
      </c>
      <c r="Q400" s="63"/>
      <c r="R400" s="63" t="s">
        <v>346</v>
      </c>
      <c r="S400" s="52"/>
      <c r="T400" s="52"/>
    </row>
    <row r="401" spans="2:20" s="41" customFormat="1" ht="33" customHeight="1" x14ac:dyDescent="0.25">
      <c r="B401" s="51" t="s">
        <v>349</v>
      </c>
      <c r="C401" s="77" t="s">
        <v>17</v>
      </c>
      <c r="D401" s="60" t="s">
        <v>576</v>
      </c>
      <c r="E401" s="61"/>
      <c r="F401" s="61"/>
      <c r="G401" s="61"/>
      <c r="H401" s="61"/>
      <c r="I401" s="61"/>
      <c r="J401" s="61" t="s">
        <v>356</v>
      </c>
      <c r="K401" s="68" t="s">
        <v>356</v>
      </c>
      <c r="L401" s="61"/>
      <c r="M401" s="61"/>
      <c r="N401" s="61"/>
      <c r="O401" s="61"/>
      <c r="P401" s="62">
        <v>17969000000</v>
      </c>
      <c r="Q401" s="63"/>
      <c r="R401" s="63" t="s">
        <v>346</v>
      </c>
      <c r="S401" s="52"/>
      <c r="T401" s="52"/>
    </row>
    <row r="402" spans="2:20" s="41" customFormat="1" ht="21.75" customHeight="1" x14ac:dyDescent="0.25">
      <c r="B402" s="51" t="s">
        <v>349</v>
      </c>
      <c r="C402" s="77" t="s">
        <v>17</v>
      </c>
      <c r="D402" s="60" t="s">
        <v>577</v>
      </c>
      <c r="E402" s="61"/>
      <c r="F402" s="61"/>
      <c r="G402" s="61"/>
      <c r="H402" s="61"/>
      <c r="I402" s="61"/>
      <c r="J402" s="61"/>
      <c r="K402" s="68" t="s">
        <v>356</v>
      </c>
      <c r="L402" s="61"/>
      <c r="M402" s="61"/>
      <c r="N402" s="61"/>
      <c r="O402" s="61"/>
      <c r="P402" s="62">
        <v>299277834</v>
      </c>
      <c r="Q402" s="63"/>
      <c r="R402" s="63" t="s">
        <v>346</v>
      </c>
      <c r="S402" s="52"/>
      <c r="T402" s="52"/>
    </row>
    <row r="403" spans="2:20" s="41" customFormat="1" ht="30.75" customHeight="1" x14ac:dyDescent="0.25">
      <c r="B403" s="51" t="s">
        <v>349</v>
      </c>
      <c r="C403" s="77" t="s">
        <v>17</v>
      </c>
      <c r="D403" s="60" t="s">
        <v>578</v>
      </c>
      <c r="E403" s="61"/>
      <c r="F403" s="61"/>
      <c r="G403" s="61"/>
      <c r="H403" s="61"/>
      <c r="I403" s="61"/>
      <c r="J403" s="61"/>
      <c r="K403" s="68" t="s">
        <v>356</v>
      </c>
      <c r="L403" s="61"/>
      <c r="M403" s="61"/>
      <c r="N403" s="61"/>
      <c r="O403" s="61"/>
      <c r="P403" s="62">
        <v>1131769637</v>
      </c>
      <c r="Q403" s="63"/>
      <c r="R403" s="63" t="s">
        <v>346</v>
      </c>
      <c r="S403" s="52"/>
      <c r="T403" s="52"/>
    </row>
    <row r="404" spans="2:20" s="41" customFormat="1" ht="33.75" customHeight="1" x14ac:dyDescent="0.25">
      <c r="B404" s="51" t="s">
        <v>349</v>
      </c>
      <c r="C404" s="77" t="s">
        <v>17</v>
      </c>
      <c r="D404" s="60" t="s">
        <v>579</v>
      </c>
      <c r="E404" s="61"/>
      <c r="F404" s="61"/>
      <c r="G404" s="61"/>
      <c r="H404" s="61"/>
      <c r="I404" s="61"/>
      <c r="J404" s="61"/>
      <c r="K404" s="68" t="s">
        <v>356</v>
      </c>
      <c r="L404" s="61"/>
      <c r="M404" s="61"/>
      <c r="N404" s="61"/>
      <c r="O404" s="61"/>
      <c r="P404" s="62">
        <v>16235877</v>
      </c>
      <c r="Q404" s="63"/>
      <c r="R404" s="63" t="s">
        <v>346</v>
      </c>
      <c r="S404" s="52"/>
      <c r="T404" s="52"/>
    </row>
    <row r="405" spans="2:20" s="41" customFormat="1" ht="32.25" customHeight="1" x14ac:dyDescent="0.25">
      <c r="B405" s="51" t="s">
        <v>349</v>
      </c>
      <c r="C405" s="77" t="s">
        <v>17</v>
      </c>
      <c r="D405" s="60" t="s">
        <v>580</v>
      </c>
      <c r="E405" s="61"/>
      <c r="F405" s="61"/>
      <c r="G405" s="61"/>
      <c r="H405" s="61"/>
      <c r="I405" s="61"/>
      <c r="J405" s="61"/>
      <c r="K405" s="68" t="s">
        <v>356</v>
      </c>
      <c r="L405" s="61"/>
      <c r="M405" s="61"/>
      <c r="N405" s="61"/>
      <c r="O405" s="61"/>
      <c r="P405" s="62">
        <v>169050768</v>
      </c>
      <c r="Q405" s="63"/>
      <c r="R405" s="63" t="s">
        <v>346</v>
      </c>
      <c r="S405" s="52"/>
      <c r="T405" s="52"/>
    </row>
    <row r="406" spans="2:20" s="41" customFormat="1" ht="48.75" customHeight="1" x14ac:dyDescent="0.25">
      <c r="B406" s="51" t="s">
        <v>349</v>
      </c>
      <c r="C406" s="77" t="s">
        <v>17</v>
      </c>
      <c r="D406" s="60" t="s">
        <v>581</v>
      </c>
      <c r="E406" s="61"/>
      <c r="F406" s="61"/>
      <c r="G406" s="61"/>
      <c r="H406" s="61"/>
      <c r="I406" s="61"/>
      <c r="J406" s="61"/>
      <c r="K406" s="68" t="s">
        <v>356</v>
      </c>
      <c r="L406" s="61"/>
      <c r="M406" s="61"/>
      <c r="N406" s="61"/>
      <c r="O406" s="61"/>
      <c r="P406" s="62">
        <v>184724033</v>
      </c>
      <c r="Q406" s="63"/>
      <c r="R406" s="63" t="s">
        <v>346</v>
      </c>
      <c r="S406" s="52"/>
      <c r="T406" s="52"/>
    </row>
    <row r="407" spans="2:20" s="41" customFormat="1" ht="30.75" customHeight="1" x14ac:dyDescent="0.25">
      <c r="B407" s="51" t="s">
        <v>349</v>
      </c>
      <c r="C407" s="77" t="s">
        <v>17</v>
      </c>
      <c r="D407" s="60" t="s">
        <v>582</v>
      </c>
      <c r="E407" s="61"/>
      <c r="F407" s="61"/>
      <c r="G407" s="61"/>
      <c r="H407" s="61"/>
      <c r="I407" s="61"/>
      <c r="J407" s="61"/>
      <c r="K407" s="68" t="s">
        <v>356</v>
      </c>
      <c r="L407" s="61"/>
      <c r="M407" s="61"/>
      <c r="N407" s="61"/>
      <c r="O407" s="61"/>
      <c r="P407" s="62">
        <v>25566258</v>
      </c>
      <c r="Q407" s="63"/>
      <c r="R407" s="63" t="s">
        <v>346</v>
      </c>
      <c r="S407" s="52"/>
      <c r="T407" s="52"/>
    </row>
    <row r="408" spans="2:20" s="41" customFormat="1" ht="21.75" customHeight="1" x14ac:dyDescent="0.25">
      <c r="B408" s="51" t="s">
        <v>349</v>
      </c>
      <c r="C408" s="77" t="s">
        <v>17</v>
      </c>
      <c r="D408" s="60" t="s">
        <v>583</v>
      </c>
      <c r="E408" s="61"/>
      <c r="F408" s="61"/>
      <c r="G408" s="61"/>
      <c r="H408" s="61"/>
      <c r="I408" s="61"/>
      <c r="J408" s="61"/>
      <c r="K408" s="68" t="s">
        <v>356</v>
      </c>
      <c r="L408" s="61"/>
      <c r="M408" s="61"/>
      <c r="N408" s="61"/>
      <c r="O408" s="61"/>
      <c r="P408" s="62">
        <v>355847826</v>
      </c>
      <c r="Q408" s="63"/>
      <c r="R408" s="63" t="s">
        <v>346</v>
      </c>
      <c r="S408" s="52"/>
      <c r="T408" s="52"/>
    </row>
    <row r="409" spans="2:20" s="41" customFormat="1" ht="47.25" customHeight="1" x14ac:dyDescent="0.25">
      <c r="B409" s="51" t="s">
        <v>349</v>
      </c>
      <c r="C409" s="77" t="s">
        <v>17</v>
      </c>
      <c r="D409" s="60" t="s">
        <v>584</v>
      </c>
      <c r="E409" s="61"/>
      <c r="F409" s="61"/>
      <c r="G409" s="61"/>
      <c r="H409" s="61"/>
      <c r="I409" s="61"/>
      <c r="J409" s="61"/>
      <c r="K409" s="68" t="s">
        <v>356</v>
      </c>
      <c r="L409" s="61"/>
      <c r="M409" s="61"/>
      <c r="N409" s="61"/>
      <c r="O409" s="61"/>
      <c r="P409" s="62">
        <v>744155387</v>
      </c>
      <c r="Q409" s="63"/>
      <c r="R409" s="63" t="s">
        <v>346</v>
      </c>
      <c r="S409" s="52"/>
      <c r="T409" s="52"/>
    </row>
    <row r="410" spans="2:20" s="41" customFormat="1" ht="21.75" customHeight="1" x14ac:dyDescent="0.25">
      <c r="B410" s="51" t="s">
        <v>349</v>
      </c>
      <c r="C410" s="77" t="s">
        <v>17</v>
      </c>
      <c r="D410" s="60" t="s">
        <v>585</v>
      </c>
      <c r="E410" s="61"/>
      <c r="F410" s="61"/>
      <c r="G410" s="61"/>
      <c r="H410" s="61"/>
      <c r="I410" s="61"/>
      <c r="J410" s="61"/>
      <c r="K410" s="68" t="s">
        <v>356</v>
      </c>
      <c r="L410" s="61"/>
      <c r="M410" s="61"/>
      <c r="N410" s="61"/>
      <c r="O410" s="61"/>
      <c r="P410" s="62">
        <v>110420765</v>
      </c>
      <c r="Q410" s="63"/>
      <c r="R410" s="63" t="s">
        <v>346</v>
      </c>
      <c r="S410" s="52"/>
      <c r="T410" s="52"/>
    </row>
    <row r="411" spans="2:20" s="41" customFormat="1" ht="33" customHeight="1" x14ac:dyDescent="0.25">
      <c r="B411" s="51" t="s">
        <v>349</v>
      </c>
      <c r="C411" s="77" t="s">
        <v>17</v>
      </c>
      <c r="D411" s="60" t="s">
        <v>586</v>
      </c>
      <c r="E411" s="61"/>
      <c r="F411" s="61"/>
      <c r="G411" s="61"/>
      <c r="H411" s="61"/>
      <c r="I411" s="61"/>
      <c r="J411" s="61"/>
      <c r="K411" s="68" t="s">
        <v>356</v>
      </c>
      <c r="L411" s="61"/>
      <c r="M411" s="61"/>
      <c r="N411" s="61"/>
      <c r="O411" s="61"/>
      <c r="P411" s="62">
        <v>48325733</v>
      </c>
      <c r="Q411" s="63"/>
      <c r="R411" s="63" t="s">
        <v>346</v>
      </c>
      <c r="S411" s="52"/>
      <c r="T411" s="52"/>
    </row>
    <row r="412" spans="2:20" s="41" customFormat="1" ht="21.75" customHeight="1" x14ac:dyDescent="0.25">
      <c r="B412" s="51" t="s">
        <v>349</v>
      </c>
      <c r="C412" s="77" t="s">
        <v>17</v>
      </c>
      <c r="D412" s="60" t="s">
        <v>587</v>
      </c>
      <c r="E412" s="61"/>
      <c r="F412" s="61"/>
      <c r="G412" s="61"/>
      <c r="H412" s="61"/>
      <c r="I412" s="61"/>
      <c r="J412" s="61"/>
      <c r="K412" s="68" t="s">
        <v>356</v>
      </c>
      <c r="L412" s="61"/>
      <c r="M412" s="61"/>
      <c r="N412" s="61"/>
      <c r="O412" s="61"/>
      <c r="P412" s="62">
        <v>242000000</v>
      </c>
      <c r="Q412" s="63"/>
      <c r="R412" s="63" t="s">
        <v>346</v>
      </c>
      <c r="S412" s="52"/>
      <c r="T412" s="52"/>
    </row>
    <row r="413" spans="2:20" s="41" customFormat="1" ht="21.75" customHeight="1" x14ac:dyDescent="0.25">
      <c r="B413" s="51" t="s">
        <v>349</v>
      </c>
      <c r="C413" s="77" t="s">
        <v>17</v>
      </c>
      <c r="D413" s="60" t="s">
        <v>588</v>
      </c>
      <c r="E413" s="61"/>
      <c r="F413" s="61"/>
      <c r="G413" s="61"/>
      <c r="H413" s="61"/>
      <c r="I413" s="61"/>
      <c r="J413" s="61"/>
      <c r="K413" s="68" t="s">
        <v>356</v>
      </c>
      <c r="L413" s="61"/>
      <c r="M413" s="61"/>
      <c r="N413" s="61"/>
      <c r="O413" s="61"/>
      <c r="P413" s="62">
        <v>12000000</v>
      </c>
      <c r="Q413" s="63"/>
      <c r="R413" s="63" t="s">
        <v>346</v>
      </c>
      <c r="S413" s="52"/>
      <c r="T413" s="52"/>
    </row>
    <row r="414" spans="2:20" s="41" customFormat="1" ht="33" customHeight="1" x14ac:dyDescent="0.25">
      <c r="B414" s="51" t="s">
        <v>349</v>
      </c>
      <c r="C414" s="77" t="s">
        <v>17</v>
      </c>
      <c r="D414" s="60" t="s">
        <v>589</v>
      </c>
      <c r="E414" s="61"/>
      <c r="F414" s="61"/>
      <c r="G414" s="61"/>
      <c r="H414" s="61"/>
      <c r="I414" s="61"/>
      <c r="J414" s="61"/>
      <c r="K414" s="68" t="s">
        <v>356</v>
      </c>
      <c r="L414" s="61"/>
      <c r="M414" s="61"/>
      <c r="N414" s="61"/>
      <c r="O414" s="61"/>
      <c r="P414" s="62">
        <v>28000000</v>
      </c>
      <c r="Q414" s="63"/>
      <c r="R414" s="63" t="s">
        <v>346</v>
      </c>
      <c r="S414" s="52"/>
      <c r="T414" s="52"/>
    </row>
    <row r="415" spans="2:20" s="41" customFormat="1" ht="39" customHeight="1" x14ac:dyDescent="0.25">
      <c r="B415" s="51" t="s">
        <v>349</v>
      </c>
      <c r="C415" s="77" t="s">
        <v>17</v>
      </c>
      <c r="D415" s="60" t="s">
        <v>589</v>
      </c>
      <c r="E415" s="61"/>
      <c r="F415" s="61"/>
      <c r="G415" s="61"/>
      <c r="H415" s="61"/>
      <c r="I415" s="61"/>
      <c r="J415" s="61"/>
      <c r="K415" s="68" t="s">
        <v>356</v>
      </c>
      <c r="L415" s="61"/>
      <c r="M415" s="61"/>
      <c r="N415" s="61"/>
      <c r="O415" s="61"/>
      <c r="P415" s="62">
        <v>14000000</v>
      </c>
      <c r="Q415" s="63"/>
      <c r="R415" s="63" t="s">
        <v>346</v>
      </c>
      <c r="S415" s="52"/>
      <c r="T415" s="52"/>
    </row>
    <row r="416" spans="2:20" s="41" customFormat="1" ht="33.75" customHeight="1" x14ac:dyDescent="0.25">
      <c r="B416" s="51" t="s">
        <v>349</v>
      </c>
      <c r="C416" s="77" t="s">
        <v>17</v>
      </c>
      <c r="D416" s="82" t="s">
        <v>590</v>
      </c>
      <c r="E416" s="61"/>
      <c r="F416" s="61"/>
      <c r="G416" s="61"/>
      <c r="H416" s="61"/>
      <c r="I416" s="61"/>
      <c r="J416" s="61"/>
      <c r="K416" s="68" t="s">
        <v>356</v>
      </c>
      <c r="L416" s="61"/>
      <c r="M416" s="61"/>
      <c r="N416" s="61"/>
      <c r="O416" s="61"/>
      <c r="P416" s="62">
        <f>+'[3]SEMANA DIC 28'!$H$84</f>
        <v>62031291</v>
      </c>
      <c r="Q416" s="63"/>
      <c r="R416" s="63" t="s">
        <v>346</v>
      </c>
      <c r="S416" s="52"/>
      <c r="T416" s="52"/>
    </row>
    <row r="417" spans="2:20" s="41" customFormat="1" ht="21.75" customHeight="1" x14ac:dyDescent="0.25">
      <c r="B417" s="51" t="s">
        <v>349</v>
      </c>
      <c r="C417" s="77" t="s">
        <v>17</v>
      </c>
      <c r="D417" s="83" t="s">
        <v>591</v>
      </c>
      <c r="E417" s="61"/>
      <c r="F417" s="61"/>
      <c r="G417" s="61"/>
      <c r="H417" s="61"/>
      <c r="I417" s="61"/>
      <c r="J417" s="61" t="s">
        <v>356</v>
      </c>
      <c r="K417" s="68" t="s">
        <v>356</v>
      </c>
      <c r="L417" s="61"/>
      <c r="M417" s="61"/>
      <c r="N417" s="61"/>
      <c r="O417" s="61"/>
      <c r="P417" s="62">
        <v>4140285000</v>
      </c>
      <c r="Q417" s="63"/>
      <c r="R417" s="63" t="s">
        <v>346</v>
      </c>
      <c r="S417" s="52"/>
      <c r="T417" s="52"/>
    </row>
    <row r="418" spans="2:20" s="41" customFormat="1" ht="33.75" customHeight="1" x14ac:dyDescent="0.25">
      <c r="B418" s="51" t="s">
        <v>349</v>
      </c>
      <c r="C418" s="77" t="s">
        <v>17</v>
      </c>
      <c r="D418" s="60" t="s">
        <v>592</v>
      </c>
      <c r="E418" s="61"/>
      <c r="F418" s="61"/>
      <c r="G418" s="61"/>
      <c r="H418" s="61"/>
      <c r="I418" s="61"/>
      <c r="J418" s="61"/>
      <c r="K418" s="68" t="s">
        <v>356</v>
      </c>
      <c r="L418" s="61"/>
      <c r="M418" s="61"/>
      <c r="N418" s="61"/>
      <c r="O418" s="61"/>
      <c r="P418" s="62">
        <v>74358324</v>
      </c>
      <c r="Q418" s="63"/>
      <c r="R418" s="63" t="s">
        <v>346</v>
      </c>
      <c r="S418" s="52"/>
      <c r="T418" s="52"/>
    </row>
    <row r="419" spans="2:20" s="41" customFormat="1" ht="46.5" customHeight="1" x14ac:dyDescent="0.25">
      <c r="B419" s="51" t="s">
        <v>349</v>
      </c>
      <c r="C419" s="77" t="s">
        <v>17</v>
      </c>
      <c r="D419" s="60" t="s">
        <v>593</v>
      </c>
      <c r="E419" s="61"/>
      <c r="F419" s="61"/>
      <c r="G419" s="61"/>
      <c r="H419" s="61"/>
      <c r="I419" s="61"/>
      <c r="J419" s="61"/>
      <c r="K419" s="68" t="s">
        <v>356</v>
      </c>
      <c r="L419" s="61"/>
      <c r="M419" s="61"/>
      <c r="N419" s="61"/>
      <c r="O419" s="61"/>
      <c r="P419" s="62">
        <v>317596586</v>
      </c>
      <c r="Q419" s="63"/>
      <c r="R419" s="63" t="s">
        <v>346</v>
      </c>
      <c r="S419" s="52"/>
      <c r="T419" s="52"/>
    </row>
    <row r="420" spans="2:20" s="41" customFormat="1" ht="21.75" customHeight="1" x14ac:dyDescent="0.25">
      <c r="B420" s="51" t="s">
        <v>349</v>
      </c>
      <c r="C420" s="55"/>
      <c r="D420" s="150" t="s">
        <v>594</v>
      </c>
      <c r="E420" s="150"/>
      <c r="F420" s="150"/>
      <c r="G420" s="150"/>
      <c r="H420" s="150"/>
      <c r="I420" s="150"/>
      <c r="J420" s="150"/>
      <c r="K420" s="150"/>
      <c r="L420" s="150"/>
      <c r="M420" s="150"/>
      <c r="N420" s="150"/>
      <c r="O420" s="150"/>
      <c r="P420" s="66">
        <f>SUM(P401:P419)</f>
        <v>25944645319</v>
      </c>
      <c r="Q420" s="63"/>
      <c r="R420" s="63" t="s">
        <v>346</v>
      </c>
      <c r="S420" s="52"/>
      <c r="T420" s="52"/>
    </row>
    <row r="421" spans="2:20" s="41" customFormat="1" ht="21.75" customHeight="1" x14ac:dyDescent="0.25">
      <c r="B421" s="51" t="s">
        <v>349</v>
      </c>
      <c r="C421" s="77" t="s">
        <v>596</v>
      </c>
      <c r="D421" s="60" t="s">
        <v>595</v>
      </c>
      <c r="E421" s="60"/>
      <c r="F421" s="61"/>
      <c r="G421" s="61"/>
      <c r="H421" s="61"/>
      <c r="I421" s="61"/>
      <c r="J421" s="61" t="s">
        <v>356</v>
      </c>
      <c r="K421" s="61" t="s">
        <v>356</v>
      </c>
      <c r="L421" s="61"/>
      <c r="M421" s="61"/>
      <c r="N421" s="61"/>
      <c r="O421" s="61"/>
      <c r="P421" s="62">
        <v>6000000000</v>
      </c>
      <c r="Q421" s="63"/>
      <c r="R421" s="63" t="s">
        <v>346</v>
      </c>
      <c r="S421" s="52"/>
      <c r="T421" s="52"/>
    </row>
    <row r="422" spans="2:20" s="41" customFormat="1" ht="21.75" customHeight="1" x14ac:dyDescent="0.25">
      <c r="B422" s="51" t="s">
        <v>349</v>
      </c>
      <c r="C422" s="77" t="s">
        <v>596</v>
      </c>
      <c r="D422" s="60" t="s">
        <v>597</v>
      </c>
      <c r="E422" s="60"/>
      <c r="F422" s="61"/>
      <c r="G422" s="61"/>
      <c r="H422" s="61"/>
      <c r="I422" s="61"/>
      <c r="J422" s="61"/>
      <c r="K422" s="61" t="s">
        <v>356</v>
      </c>
      <c r="L422" s="61"/>
      <c r="M422" s="61"/>
      <c r="N422" s="61"/>
      <c r="O422" s="61"/>
      <c r="P422" s="62">
        <v>350000000</v>
      </c>
      <c r="Q422" s="63"/>
      <c r="R422" s="63" t="s">
        <v>346</v>
      </c>
      <c r="S422" s="52"/>
      <c r="T422" s="52"/>
    </row>
    <row r="423" spans="2:20" s="41" customFormat="1" ht="21.75" customHeight="1" x14ac:dyDescent="0.25">
      <c r="B423" s="51" t="s">
        <v>349</v>
      </c>
      <c r="C423" s="77" t="s">
        <v>596</v>
      </c>
      <c r="D423" s="60" t="s">
        <v>598</v>
      </c>
      <c r="E423" s="61"/>
      <c r="F423" s="61"/>
      <c r="G423" s="61"/>
      <c r="H423" s="61"/>
      <c r="I423" s="61"/>
      <c r="J423" s="61" t="s">
        <v>356</v>
      </c>
      <c r="K423" s="61" t="s">
        <v>356</v>
      </c>
      <c r="L423" s="61"/>
      <c r="M423" s="61"/>
      <c r="N423" s="61"/>
      <c r="O423" s="61"/>
      <c r="P423" s="62">
        <v>1400000000</v>
      </c>
      <c r="Q423" s="63"/>
      <c r="R423" s="63" t="s">
        <v>346</v>
      </c>
      <c r="S423" s="52"/>
      <c r="T423" s="52"/>
    </row>
    <row r="424" spans="2:20" s="41" customFormat="1" ht="21.75" customHeight="1" x14ac:dyDescent="0.25">
      <c r="B424" s="51" t="s">
        <v>349</v>
      </c>
      <c r="C424" s="77" t="s">
        <v>596</v>
      </c>
      <c r="D424" s="60" t="s">
        <v>599</v>
      </c>
      <c r="E424" s="61"/>
      <c r="F424" s="61"/>
      <c r="G424" s="61"/>
      <c r="H424" s="61"/>
      <c r="I424" s="61"/>
      <c r="J424" s="61"/>
      <c r="K424" s="61" t="s">
        <v>356</v>
      </c>
      <c r="L424" s="61"/>
      <c r="M424" s="61"/>
      <c r="N424" s="61"/>
      <c r="O424" s="61"/>
      <c r="P424" s="62">
        <v>400000000</v>
      </c>
      <c r="Q424" s="63"/>
      <c r="R424" s="63" t="s">
        <v>346</v>
      </c>
      <c r="S424" s="52"/>
      <c r="T424" s="52"/>
    </row>
    <row r="425" spans="2:20" s="41" customFormat="1" ht="21.75" customHeight="1" x14ac:dyDescent="0.25">
      <c r="B425" s="51" t="s">
        <v>349</v>
      </c>
      <c r="C425" s="77" t="s">
        <v>596</v>
      </c>
      <c r="D425" s="60" t="s">
        <v>600</v>
      </c>
      <c r="E425" s="61"/>
      <c r="F425" s="61"/>
      <c r="G425" s="61"/>
      <c r="H425" s="61"/>
      <c r="I425" s="61"/>
      <c r="J425" s="61"/>
      <c r="K425" s="61" t="s">
        <v>356</v>
      </c>
      <c r="L425" s="61"/>
      <c r="M425" s="61"/>
      <c r="N425" s="61"/>
      <c r="O425" s="61"/>
      <c r="P425" s="62">
        <v>120000000</v>
      </c>
      <c r="Q425" s="63"/>
      <c r="R425" s="63" t="s">
        <v>346</v>
      </c>
      <c r="S425" s="52"/>
      <c r="T425" s="52"/>
    </row>
    <row r="426" spans="2:20" s="41" customFormat="1" ht="21.75" customHeight="1" x14ac:dyDescent="0.25">
      <c r="B426" s="51" t="s">
        <v>349</v>
      </c>
      <c r="C426" s="77" t="s">
        <v>596</v>
      </c>
      <c r="D426" s="60" t="s">
        <v>601</v>
      </c>
      <c r="E426" s="60"/>
      <c r="F426" s="61"/>
      <c r="G426" s="61"/>
      <c r="H426" s="61"/>
      <c r="I426" s="61"/>
      <c r="J426" s="61"/>
      <c r="K426" s="61" t="s">
        <v>356</v>
      </c>
      <c r="L426" s="61"/>
      <c r="M426" s="61"/>
      <c r="N426" s="61"/>
      <c r="O426" s="61"/>
      <c r="P426" s="62">
        <v>140000000</v>
      </c>
      <c r="Q426" s="63"/>
      <c r="R426" s="63" t="s">
        <v>346</v>
      </c>
      <c r="S426" s="52"/>
      <c r="T426" s="52"/>
    </row>
    <row r="427" spans="2:20" s="41" customFormat="1" ht="21.75" customHeight="1" x14ac:dyDescent="0.25">
      <c r="B427" s="51" t="s">
        <v>349</v>
      </c>
      <c r="C427" s="77" t="s">
        <v>596</v>
      </c>
      <c r="D427" s="60" t="s">
        <v>602</v>
      </c>
      <c r="E427" s="60"/>
      <c r="F427" s="61"/>
      <c r="G427" s="61"/>
      <c r="H427" s="61"/>
      <c r="I427" s="61"/>
      <c r="J427" s="61"/>
      <c r="K427" s="61" t="s">
        <v>356</v>
      </c>
      <c r="L427" s="61"/>
      <c r="M427" s="61"/>
      <c r="N427" s="61"/>
      <c r="O427" s="61"/>
      <c r="P427" s="62">
        <v>1200000000</v>
      </c>
      <c r="Q427" s="63"/>
      <c r="R427" s="63" t="s">
        <v>346</v>
      </c>
      <c r="S427" s="52"/>
      <c r="T427" s="52"/>
    </row>
    <row r="428" spans="2:20" s="41" customFormat="1" ht="21.75" customHeight="1" x14ac:dyDescent="0.25">
      <c r="B428" s="51" t="s">
        <v>349</v>
      </c>
      <c r="C428" s="77" t="s">
        <v>596</v>
      </c>
      <c r="D428" s="60" t="s">
        <v>603</v>
      </c>
      <c r="E428" s="60"/>
      <c r="F428" s="61"/>
      <c r="G428" s="61"/>
      <c r="H428" s="61"/>
      <c r="I428" s="61"/>
      <c r="J428" s="61"/>
      <c r="K428" s="61" t="s">
        <v>356</v>
      </c>
      <c r="L428" s="61"/>
      <c r="M428" s="61"/>
      <c r="N428" s="61"/>
      <c r="O428" s="61"/>
      <c r="P428" s="62">
        <v>1500000000</v>
      </c>
      <c r="Q428" s="63"/>
      <c r="R428" s="63" t="s">
        <v>346</v>
      </c>
      <c r="S428" s="52"/>
      <c r="T428" s="52"/>
    </row>
    <row r="429" spans="2:20" s="41" customFormat="1" ht="21.75" customHeight="1" x14ac:dyDescent="0.25">
      <c r="B429" s="51" t="s">
        <v>349</v>
      </c>
      <c r="C429" s="77" t="s">
        <v>596</v>
      </c>
      <c r="D429" s="84" t="s">
        <v>604</v>
      </c>
      <c r="E429" s="61"/>
      <c r="F429" s="61"/>
      <c r="G429" s="61"/>
      <c r="H429" s="61"/>
      <c r="I429" s="61"/>
      <c r="J429" s="61"/>
      <c r="K429" s="61" t="s">
        <v>356</v>
      </c>
      <c r="L429" s="61"/>
      <c r="M429" s="61"/>
      <c r="N429" s="61"/>
      <c r="O429" s="61"/>
      <c r="P429" s="62">
        <v>350000000</v>
      </c>
      <c r="Q429" s="63"/>
      <c r="R429" s="63" t="s">
        <v>346</v>
      </c>
      <c r="S429" s="52"/>
      <c r="T429" s="52"/>
    </row>
    <row r="430" spans="2:20" s="41" customFormat="1" ht="21.75" customHeight="1" x14ac:dyDescent="0.25">
      <c r="B430" s="51" t="s">
        <v>349</v>
      </c>
      <c r="C430" s="77" t="s">
        <v>596</v>
      </c>
      <c r="D430" s="60" t="s">
        <v>605</v>
      </c>
      <c r="E430" s="61"/>
      <c r="F430" s="61"/>
      <c r="G430" s="61"/>
      <c r="H430" s="61"/>
      <c r="I430" s="61"/>
      <c r="J430" s="61"/>
      <c r="K430" s="61" t="s">
        <v>356</v>
      </c>
      <c r="L430" s="61"/>
      <c r="M430" s="61"/>
      <c r="N430" s="61"/>
      <c r="O430" s="61"/>
      <c r="P430" s="62">
        <v>350000000</v>
      </c>
      <c r="Q430" s="63"/>
      <c r="R430" s="63" t="s">
        <v>346</v>
      </c>
      <c r="S430" s="52"/>
      <c r="T430" s="52"/>
    </row>
    <row r="431" spans="2:20" s="41" customFormat="1" ht="21.75" customHeight="1" x14ac:dyDescent="0.25">
      <c r="B431" s="51" t="s">
        <v>349</v>
      </c>
      <c r="C431" s="77" t="s">
        <v>596</v>
      </c>
      <c r="D431" s="60" t="s">
        <v>606</v>
      </c>
      <c r="E431" s="61"/>
      <c r="F431" s="61"/>
      <c r="G431" s="61"/>
      <c r="H431" s="61"/>
      <c r="I431" s="61"/>
      <c r="J431" s="61"/>
      <c r="K431" s="61" t="s">
        <v>356</v>
      </c>
      <c r="L431" s="61"/>
      <c r="M431" s="61"/>
      <c r="N431" s="61"/>
      <c r="O431" s="61"/>
      <c r="P431" s="62">
        <v>200000000</v>
      </c>
      <c r="Q431" s="63"/>
      <c r="R431" s="63" t="s">
        <v>346</v>
      </c>
      <c r="S431" s="52"/>
      <c r="T431" s="52"/>
    </row>
    <row r="432" spans="2:20" s="41" customFormat="1" ht="21.75" customHeight="1" x14ac:dyDescent="0.25">
      <c r="B432" s="51" t="s">
        <v>349</v>
      </c>
      <c r="C432" s="77" t="s">
        <v>596</v>
      </c>
      <c r="D432" s="60" t="s">
        <v>607</v>
      </c>
      <c r="E432" s="60"/>
      <c r="F432" s="61"/>
      <c r="G432" s="61"/>
      <c r="H432" s="61"/>
      <c r="I432" s="61"/>
      <c r="J432" s="61"/>
      <c r="K432" s="61" t="s">
        <v>356</v>
      </c>
      <c r="L432" s="61"/>
      <c r="M432" s="61"/>
      <c r="N432" s="61"/>
      <c r="O432" s="61"/>
      <c r="P432" s="62">
        <v>1200000000</v>
      </c>
      <c r="Q432" s="63"/>
      <c r="R432" s="63" t="s">
        <v>346</v>
      </c>
      <c r="S432" s="52"/>
      <c r="T432" s="52"/>
    </row>
    <row r="433" spans="2:20" s="41" customFormat="1" ht="21.75" customHeight="1" x14ac:dyDescent="0.25">
      <c r="B433" s="51" t="s">
        <v>349</v>
      </c>
      <c r="C433" s="77" t="s">
        <v>596</v>
      </c>
      <c r="D433" s="60"/>
      <c r="E433" s="60"/>
      <c r="F433" s="61"/>
      <c r="G433" s="61"/>
      <c r="H433" s="61"/>
      <c r="I433" s="61"/>
      <c r="J433" s="61"/>
      <c r="K433" s="61" t="s">
        <v>356</v>
      </c>
      <c r="L433" s="61"/>
      <c r="M433" s="61"/>
      <c r="N433" s="61"/>
      <c r="O433" s="61"/>
      <c r="P433" s="62">
        <v>200000000</v>
      </c>
      <c r="Q433" s="63"/>
      <c r="R433" s="63" t="s">
        <v>346</v>
      </c>
      <c r="S433" s="52"/>
      <c r="T433" s="52"/>
    </row>
    <row r="434" spans="2:20" s="41" customFormat="1" ht="21.75" customHeight="1" x14ac:dyDescent="0.25">
      <c r="B434" s="51" t="s">
        <v>349</v>
      </c>
      <c r="C434" s="77" t="s">
        <v>596</v>
      </c>
      <c r="D434" s="60" t="s">
        <v>608</v>
      </c>
      <c r="E434" s="60"/>
      <c r="F434" s="61"/>
      <c r="G434" s="61"/>
      <c r="H434" s="61"/>
      <c r="I434" s="61"/>
      <c r="J434" s="61"/>
      <c r="K434" s="61" t="s">
        <v>356</v>
      </c>
      <c r="L434" s="61"/>
      <c r="M434" s="61"/>
      <c r="N434" s="61"/>
      <c r="O434" s="61"/>
      <c r="P434" s="62">
        <v>1000000000</v>
      </c>
      <c r="Q434" s="63"/>
      <c r="R434" s="63" t="s">
        <v>346</v>
      </c>
      <c r="S434" s="52"/>
      <c r="T434" s="52"/>
    </row>
    <row r="435" spans="2:20" s="41" customFormat="1" ht="21.75" customHeight="1" x14ac:dyDescent="0.25">
      <c r="B435" s="51" t="s">
        <v>349</v>
      </c>
      <c r="C435" s="77" t="s">
        <v>596</v>
      </c>
      <c r="D435" s="60" t="s">
        <v>609</v>
      </c>
      <c r="E435" s="61"/>
      <c r="F435" s="61"/>
      <c r="G435" s="61"/>
      <c r="H435" s="61"/>
      <c r="I435" s="61"/>
      <c r="J435" s="61"/>
      <c r="K435" s="61" t="s">
        <v>356</v>
      </c>
      <c r="L435" s="61"/>
      <c r="M435" s="61"/>
      <c r="N435" s="61"/>
      <c r="O435" s="61"/>
      <c r="P435" s="62">
        <v>250000000</v>
      </c>
      <c r="Q435" s="63"/>
      <c r="R435" s="63" t="s">
        <v>346</v>
      </c>
      <c r="S435" s="52"/>
      <c r="T435" s="52"/>
    </row>
    <row r="436" spans="2:20" s="41" customFormat="1" ht="21.75" customHeight="1" x14ac:dyDescent="0.25">
      <c r="B436" s="51" t="s">
        <v>349</v>
      </c>
      <c r="C436" s="77" t="s">
        <v>596</v>
      </c>
      <c r="D436" s="60" t="s">
        <v>610</v>
      </c>
      <c r="E436" s="61"/>
      <c r="F436" s="61"/>
      <c r="G436" s="61"/>
      <c r="H436" s="61"/>
      <c r="I436" s="61"/>
      <c r="J436" s="61"/>
      <c r="K436" s="61" t="s">
        <v>356</v>
      </c>
      <c r="L436" s="61"/>
      <c r="M436" s="61"/>
      <c r="N436" s="61"/>
      <c r="O436" s="61"/>
      <c r="P436" s="62">
        <v>300000000</v>
      </c>
      <c r="Q436" s="63"/>
      <c r="R436" s="63" t="s">
        <v>346</v>
      </c>
      <c r="S436" s="52"/>
      <c r="T436" s="52"/>
    </row>
    <row r="437" spans="2:20" s="41" customFormat="1" ht="21.75" customHeight="1" x14ac:dyDescent="0.25">
      <c r="B437" s="51" t="s">
        <v>349</v>
      </c>
      <c r="C437" s="55"/>
      <c r="D437" s="150" t="s">
        <v>611</v>
      </c>
      <c r="E437" s="150"/>
      <c r="F437" s="150"/>
      <c r="G437" s="150"/>
      <c r="H437" s="150"/>
      <c r="I437" s="150"/>
      <c r="J437" s="150"/>
      <c r="K437" s="150"/>
      <c r="L437" s="150"/>
      <c r="M437" s="150"/>
      <c r="N437" s="150"/>
      <c r="O437" s="150"/>
      <c r="P437" s="66">
        <f>+SUM(P421:P436)</f>
        <v>14960000000</v>
      </c>
      <c r="Q437" s="63"/>
      <c r="R437" s="63"/>
      <c r="S437" s="52"/>
      <c r="T437" s="52"/>
    </row>
    <row r="438" spans="2:20" s="41" customFormat="1" ht="21.75" customHeight="1" x14ac:dyDescent="0.25">
      <c r="B438" s="153" t="s">
        <v>612</v>
      </c>
      <c r="C438" s="153"/>
      <c r="D438" s="153"/>
      <c r="E438" s="153"/>
      <c r="F438" s="153"/>
      <c r="G438" s="153"/>
      <c r="H438" s="153"/>
      <c r="I438" s="153"/>
      <c r="J438" s="153"/>
      <c r="K438" s="153"/>
      <c r="L438" s="153"/>
      <c r="M438" s="153"/>
      <c r="N438" s="153"/>
      <c r="O438" s="153"/>
      <c r="P438" s="53">
        <f>+P437+P420+P400+P393+P389+P355+P350+P346+P344+P342+P323+P335+P144+P140+P51+P45+P43</f>
        <v>114096315136.96033</v>
      </c>
      <c r="Q438" s="54"/>
      <c r="R438" s="54"/>
      <c r="S438" s="52"/>
      <c r="T438" s="52"/>
    </row>
  </sheetData>
  <autoFilter ref="A4:T438">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5" showButton="0"/>
    <filterColumn colId="17" showButton="0"/>
    <filterColumn colId="18" showButton="0"/>
  </autoFilter>
  <mergeCells count="32">
    <mergeCell ref="D420:O420"/>
    <mergeCell ref="D437:O437"/>
    <mergeCell ref="B438:O438"/>
    <mergeCell ref="R4:R6"/>
    <mergeCell ref="C4:C6"/>
    <mergeCell ref="D346:O346"/>
    <mergeCell ref="D350:O350"/>
    <mergeCell ref="D355:O355"/>
    <mergeCell ref="D389:O389"/>
    <mergeCell ref="D393:O393"/>
    <mergeCell ref="D400:O400"/>
    <mergeCell ref="D140:O140"/>
    <mergeCell ref="D144:O144"/>
    <mergeCell ref="D323:O323"/>
    <mergeCell ref="D335:O335"/>
    <mergeCell ref="D342:O342"/>
    <mergeCell ref="D344:O344"/>
    <mergeCell ref="I5:O5"/>
    <mergeCell ref="D43:O43"/>
    <mergeCell ref="D45:O45"/>
    <mergeCell ref="D46:D47"/>
    <mergeCell ref="D48:D50"/>
    <mergeCell ref="D51:O51"/>
    <mergeCell ref="A1:T1"/>
    <mergeCell ref="A2:T2"/>
    <mergeCell ref="B4:B6"/>
    <mergeCell ref="D4:D6"/>
    <mergeCell ref="E4:E6"/>
    <mergeCell ref="F4:O4"/>
    <mergeCell ref="P4:Q5"/>
    <mergeCell ref="F5:H5"/>
    <mergeCell ref="A3:R3"/>
  </mergeCells>
  <dataValidations count="2">
    <dataValidation type="list" allowBlank="1" showInputMessage="1" showErrorMessage="1" sqref="WVL983047:WVL983082 WLP983047:WLP983082 WBT983047:WBT983082 VRX983047:VRX983082 VIB983047:VIB983082 UYF983047:UYF983082 UOJ983047:UOJ983082 UEN983047:UEN983082 TUR983047:TUR983082 TKV983047:TKV983082 TAZ983047:TAZ983082 SRD983047:SRD983082 SHH983047:SHH983082 RXL983047:RXL983082 RNP983047:RNP983082 RDT983047:RDT983082 QTX983047:QTX983082 QKB983047:QKB983082 QAF983047:QAF983082 PQJ983047:PQJ983082 PGN983047:PGN983082 OWR983047:OWR983082 OMV983047:OMV983082 OCZ983047:OCZ983082 NTD983047:NTD983082 NJH983047:NJH983082 MZL983047:MZL983082 MPP983047:MPP983082 MFT983047:MFT983082 LVX983047:LVX983082 LMB983047:LMB983082 LCF983047:LCF983082 KSJ983047:KSJ983082 KIN983047:KIN983082 JYR983047:JYR983082 JOV983047:JOV983082 JEZ983047:JEZ983082 IVD983047:IVD983082 ILH983047:ILH983082 IBL983047:IBL983082 HRP983047:HRP983082 HHT983047:HHT983082 GXX983047:GXX983082 GOB983047:GOB983082 GEF983047:GEF983082 FUJ983047:FUJ983082 FKN983047:FKN983082 FAR983047:FAR983082 EQV983047:EQV983082 EGZ983047:EGZ983082 DXD983047:DXD983082 DNH983047:DNH983082 DDL983047:DDL983082 CTP983047:CTP983082 CJT983047:CJT983082 BZX983047:BZX983082 BQB983047:BQB983082 BGF983047:BGF983082 AWJ983047:AWJ983082 AMN983047:AMN983082 ACR983047:ACR983082 SV983047:SV983082 IZ983047:IZ983082 WVL917511:WVL917546 WLP917511:WLP917546 WBT917511:WBT917546 VRX917511:VRX917546 VIB917511:VIB917546 UYF917511:UYF917546 UOJ917511:UOJ917546 UEN917511:UEN917546 TUR917511:TUR917546 TKV917511:TKV917546 TAZ917511:TAZ917546 SRD917511:SRD917546 SHH917511:SHH917546 RXL917511:RXL917546 RNP917511:RNP917546 RDT917511:RDT917546 QTX917511:QTX917546 QKB917511:QKB917546 QAF917511:QAF917546 PQJ917511:PQJ917546 PGN917511:PGN917546 OWR917511:OWR917546 OMV917511:OMV917546 OCZ917511:OCZ917546 NTD917511:NTD917546 NJH917511:NJH917546 MZL917511:MZL917546 MPP917511:MPP917546 MFT917511:MFT917546 LVX917511:LVX917546 LMB917511:LMB917546 LCF917511:LCF917546 KSJ917511:KSJ917546 KIN917511:KIN917546 JYR917511:JYR917546 JOV917511:JOV917546 JEZ917511:JEZ917546 IVD917511:IVD917546 ILH917511:ILH917546 IBL917511:IBL917546 HRP917511:HRP917546 HHT917511:HHT917546 GXX917511:GXX917546 GOB917511:GOB917546 GEF917511:GEF917546 FUJ917511:FUJ917546 FKN917511:FKN917546 FAR917511:FAR917546 EQV917511:EQV917546 EGZ917511:EGZ917546 DXD917511:DXD917546 DNH917511:DNH917546 DDL917511:DDL917546 CTP917511:CTP917546 CJT917511:CJT917546 BZX917511:BZX917546 BQB917511:BQB917546 BGF917511:BGF917546 AWJ917511:AWJ917546 AMN917511:AMN917546 ACR917511:ACR917546 SV917511:SV917546 IZ917511:IZ917546 WVL851975:WVL852010 WLP851975:WLP852010 WBT851975:WBT852010 VRX851975:VRX852010 VIB851975:VIB852010 UYF851975:UYF852010 UOJ851975:UOJ852010 UEN851975:UEN852010 TUR851975:TUR852010 TKV851975:TKV852010 TAZ851975:TAZ852010 SRD851975:SRD852010 SHH851975:SHH852010 RXL851975:RXL852010 RNP851975:RNP852010 RDT851975:RDT852010 QTX851975:QTX852010 QKB851975:QKB852010 QAF851975:QAF852010 PQJ851975:PQJ852010 PGN851975:PGN852010 OWR851975:OWR852010 OMV851975:OMV852010 OCZ851975:OCZ852010 NTD851975:NTD852010 NJH851975:NJH852010 MZL851975:MZL852010 MPP851975:MPP852010 MFT851975:MFT852010 LVX851975:LVX852010 LMB851975:LMB852010 LCF851975:LCF852010 KSJ851975:KSJ852010 KIN851975:KIN852010 JYR851975:JYR852010 JOV851975:JOV852010 JEZ851975:JEZ852010 IVD851975:IVD852010 ILH851975:ILH852010 IBL851975:IBL852010 HRP851975:HRP852010 HHT851975:HHT852010 GXX851975:GXX852010 GOB851975:GOB852010 GEF851975:GEF852010 FUJ851975:FUJ852010 FKN851975:FKN852010 FAR851975:FAR852010 EQV851975:EQV852010 EGZ851975:EGZ852010 DXD851975:DXD852010 DNH851975:DNH852010 DDL851975:DDL852010 CTP851975:CTP852010 CJT851975:CJT852010 BZX851975:BZX852010 BQB851975:BQB852010 BGF851975:BGF852010 AWJ851975:AWJ852010 AMN851975:AMN852010 ACR851975:ACR852010 SV851975:SV852010 IZ851975:IZ852010 WVL786439:WVL786474 WLP786439:WLP786474 WBT786439:WBT786474 VRX786439:VRX786474 VIB786439:VIB786474 UYF786439:UYF786474 UOJ786439:UOJ786474 UEN786439:UEN786474 TUR786439:TUR786474 TKV786439:TKV786474 TAZ786439:TAZ786474 SRD786439:SRD786474 SHH786439:SHH786474 RXL786439:RXL786474 RNP786439:RNP786474 RDT786439:RDT786474 QTX786439:QTX786474 QKB786439:QKB786474 QAF786439:QAF786474 PQJ786439:PQJ786474 PGN786439:PGN786474 OWR786439:OWR786474 OMV786439:OMV786474 OCZ786439:OCZ786474 NTD786439:NTD786474 NJH786439:NJH786474 MZL786439:MZL786474 MPP786439:MPP786474 MFT786439:MFT786474 LVX786439:LVX786474 LMB786439:LMB786474 LCF786439:LCF786474 KSJ786439:KSJ786474 KIN786439:KIN786474 JYR786439:JYR786474 JOV786439:JOV786474 JEZ786439:JEZ786474 IVD786439:IVD786474 ILH786439:ILH786474 IBL786439:IBL786474 HRP786439:HRP786474 HHT786439:HHT786474 GXX786439:GXX786474 GOB786439:GOB786474 GEF786439:GEF786474 FUJ786439:FUJ786474 FKN786439:FKN786474 FAR786439:FAR786474 EQV786439:EQV786474 EGZ786439:EGZ786474 DXD786439:DXD786474 DNH786439:DNH786474 DDL786439:DDL786474 CTP786439:CTP786474 CJT786439:CJT786474 BZX786439:BZX786474 BQB786439:BQB786474 BGF786439:BGF786474 AWJ786439:AWJ786474 AMN786439:AMN786474 ACR786439:ACR786474 SV786439:SV786474 IZ786439:IZ786474 WVL720903:WVL720938 WLP720903:WLP720938 WBT720903:WBT720938 VRX720903:VRX720938 VIB720903:VIB720938 UYF720903:UYF720938 UOJ720903:UOJ720938 UEN720903:UEN720938 TUR720903:TUR720938 TKV720903:TKV720938 TAZ720903:TAZ720938 SRD720903:SRD720938 SHH720903:SHH720938 RXL720903:RXL720938 RNP720903:RNP720938 RDT720903:RDT720938 QTX720903:QTX720938 QKB720903:QKB720938 QAF720903:QAF720938 PQJ720903:PQJ720938 PGN720903:PGN720938 OWR720903:OWR720938 OMV720903:OMV720938 OCZ720903:OCZ720938 NTD720903:NTD720938 NJH720903:NJH720938 MZL720903:MZL720938 MPP720903:MPP720938 MFT720903:MFT720938 LVX720903:LVX720938 LMB720903:LMB720938 LCF720903:LCF720938 KSJ720903:KSJ720938 KIN720903:KIN720938 JYR720903:JYR720938 JOV720903:JOV720938 JEZ720903:JEZ720938 IVD720903:IVD720938 ILH720903:ILH720938 IBL720903:IBL720938 HRP720903:HRP720938 HHT720903:HHT720938 GXX720903:GXX720938 GOB720903:GOB720938 GEF720903:GEF720938 FUJ720903:FUJ720938 FKN720903:FKN720938 FAR720903:FAR720938 EQV720903:EQV720938 EGZ720903:EGZ720938 DXD720903:DXD720938 DNH720903:DNH720938 DDL720903:DDL720938 CTP720903:CTP720938 CJT720903:CJT720938 BZX720903:BZX720938 BQB720903:BQB720938 BGF720903:BGF720938 AWJ720903:AWJ720938 AMN720903:AMN720938 ACR720903:ACR720938 SV720903:SV720938 IZ720903:IZ720938 WVL655367:WVL655402 WLP655367:WLP655402 WBT655367:WBT655402 VRX655367:VRX655402 VIB655367:VIB655402 UYF655367:UYF655402 UOJ655367:UOJ655402 UEN655367:UEN655402 TUR655367:TUR655402 TKV655367:TKV655402 TAZ655367:TAZ655402 SRD655367:SRD655402 SHH655367:SHH655402 RXL655367:RXL655402 RNP655367:RNP655402 RDT655367:RDT655402 QTX655367:QTX655402 QKB655367:QKB655402 QAF655367:QAF655402 PQJ655367:PQJ655402 PGN655367:PGN655402 OWR655367:OWR655402 OMV655367:OMV655402 OCZ655367:OCZ655402 NTD655367:NTD655402 NJH655367:NJH655402 MZL655367:MZL655402 MPP655367:MPP655402 MFT655367:MFT655402 LVX655367:LVX655402 LMB655367:LMB655402 LCF655367:LCF655402 KSJ655367:KSJ655402 KIN655367:KIN655402 JYR655367:JYR655402 JOV655367:JOV655402 JEZ655367:JEZ655402 IVD655367:IVD655402 ILH655367:ILH655402 IBL655367:IBL655402 HRP655367:HRP655402 HHT655367:HHT655402 GXX655367:GXX655402 GOB655367:GOB655402 GEF655367:GEF655402 FUJ655367:FUJ655402 FKN655367:FKN655402 FAR655367:FAR655402 EQV655367:EQV655402 EGZ655367:EGZ655402 DXD655367:DXD655402 DNH655367:DNH655402 DDL655367:DDL655402 CTP655367:CTP655402 CJT655367:CJT655402 BZX655367:BZX655402 BQB655367:BQB655402 BGF655367:BGF655402 AWJ655367:AWJ655402 AMN655367:AMN655402 ACR655367:ACR655402 SV655367:SV655402 IZ655367:IZ655402 WVL589831:WVL589866 WLP589831:WLP589866 WBT589831:WBT589866 VRX589831:VRX589866 VIB589831:VIB589866 UYF589831:UYF589866 UOJ589831:UOJ589866 UEN589831:UEN589866 TUR589831:TUR589866 TKV589831:TKV589866 TAZ589831:TAZ589866 SRD589831:SRD589866 SHH589831:SHH589866 RXL589831:RXL589866 RNP589831:RNP589866 RDT589831:RDT589866 QTX589831:QTX589866 QKB589831:QKB589866 QAF589831:QAF589866 PQJ589831:PQJ589866 PGN589831:PGN589866 OWR589831:OWR589866 OMV589831:OMV589866 OCZ589831:OCZ589866 NTD589831:NTD589866 NJH589831:NJH589866 MZL589831:MZL589866 MPP589831:MPP589866 MFT589831:MFT589866 LVX589831:LVX589866 LMB589831:LMB589866 LCF589831:LCF589866 KSJ589831:KSJ589866 KIN589831:KIN589866 JYR589831:JYR589866 JOV589831:JOV589866 JEZ589831:JEZ589866 IVD589831:IVD589866 ILH589831:ILH589866 IBL589831:IBL589866 HRP589831:HRP589866 HHT589831:HHT589866 GXX589831:GXX589866 GOB589831:GOB589866 GEF589831:GEF589866 FUJ589831:FUJ589866 FKN589831:FKN589866 FAR589831:FAR589866 EQV589831:EQV589866 EGZ589831:EGZ589866 DXD589831:DXD589866 DNH589831:DNH589866 DDL589831:DDL589866 CTP589831:CTP589866 CJT589831:CJT589866 BZX589831:BZX589866 BQB589831:BQB589866 BGF589831:BGF589866 AWJ589831:AWJ589866 AMN589831:AMN589866 ACR589831:ACR589866 SV589831:SV589866 IZ589831:IZ589866 WVL524295:WVL524330 WLP524295:WLP524330 WBT524295:WBT524330 VRX524295:VRX524330 VIB524295:VIB524330 UYF524295:UYF524330 UOJ524295:UOJ524330 UEN524295:UEN524330 TUR524295:TUR524330 TKV524295:TKV524330 TAZ524295:TAZ524330 SRD524295:SRD524330 SHH524295:SHH524330 RXL524295:RXL524330 RNP524295:RNP524330 RDT524295:RDT524330 QTX524295:QTX524330 QKB524295:QKB524330 QAF524295:QAF524330 PQJ524295:PQJ524330 PGN524295:PGN524330 OWR524295:OWR524330 OMV524295:OMV524330 OCZ524295:OCZ524330 NTD524295:NTD524330 NJH524295:NJH524330 MZL524295:MZL524330 MPP524295:MPP524330 MFT524295:MFT524330 LVX524295:LVX524330 LMB524295:LMB524330 LCF524295:LCF524330 KSJ524295:KSJ524330 KIN524295:KIN524330 JYR524295:JYR524330 JOV524295:JOV524330 JEZ524295:JEZ524330 IVD524295:IVD524330 ILH524295:ILH524330 IBL524295:IBL524330 HRP524295:HRP524330 HHT524295:HHT524330 GXX524295:GXX524330 GOB524295:GOB524330 GEF524295:GEF524330 FUJ524295:FUJ524330 FKN524295:FKN524330 FAR524295:FAR524330 EQV524295:EQV524330 EGZ524295:EGZ524330 DXD524295:DXD524330 DNH524295:DNH524330 DDL524295:DDL524330 CTP524295:CTP524330 CJT524295:CJT524330 BZX524295:BZX524330 BQB524295:BQB524330 BGF524295:BGF524330 AWJ524295:AWJ524330 AMN524295:AMN524330 ACR524295:ACR524330 SV524295:SV524330 IZ524295:IZ524330 WVL458759:WVL458794 WLP458759:WLP458794 WBT458759:WBT458794 VRX458759:VRX458794 VIB458759:VIB458794 UYF458759:UYF458794 UOJ458759:UOJ458794 UEN458759:UEN458794 TUR458759:TUR458794 TKV458759:TKV458794 TAZ458759:TAZ458794 SRD458759:SRD458794 SHH458759:SHH458794 RXL458759:RXL458794 RNP458759:RNP458794 RDT458759:RDT458794 QTX458759:QTX458794 QKB458759:QKB458794 QAF458759:QAF458794 PQJ458759:PQJ458794 PGN458759:PGN458794 OWR458759:OWR458794 OMV458759:OMV458794 OCZ458759:OCZ458794 NTD458759:NTD458794 NJH458759:NJH458794 MZL458759:MZL458794 MPP458759:MPP458794 MFT458759:MFT458794 LVX458759:LVX458794 LMB458759:LMB458794 LCF458759:LCF458794 KSJ458759:KSJ458794 KIN458759:KIN458794 JYR458759:JYR458794 JOV458759:JOV458794 JEZ458759:JEZ458794 IVD458759:IVD458794 ILH458759:ILH458794 IBL458759:IBL458794 HRP458759:HRP458794 HHT458759:HHT458794 GXX458759:GXX458794 GOB458759:GOB458794 GEF458759:GEF458794 FUJ458759:FUJ458794 FKN458759:FKN458794 FAR458759:FAR458794 EQV458759:EQV458794 EGZ458759:EGZ458794 DXD458759:DXD458794 DNH458759:DNH458794 DDL458759:DDL458794 CTP458759:CTP458794 CJT458759:CJT458794 BZX458759:BZX458794 BQB458759:BQB458794 BGF458759:BGF458794 AWJ458759:AWJ458794 AMN458759:AMN458794 ACR458759:ACR458794 SV458759:SV458794 IZ458759:IZ458794 WVL393223:WVL393258 WLP393223:WLP393258 WBT393223:WBT393258 VRX393223:VRX393258 VIB393223:VIB393258 UYF393223:UYF393258 UOJ393223:UOJ393258 UEN393223:UEN393258 TUR393223:TUR393258 TKV393223:TKV393258 TAZ393223:TAZ393258 SRD393223:SRD393258 SHH393223:SHH393258 RXL393223:RXL393258 RNP393223:RNP393258 RDT393223:RDT393258 QTX393223:QTX393258 QKB393223:QKB393258 QAF393223:QAF393258 PQJ393223:PQJ393258 PGN393223:PGN393258 OWR393223:OWR393258 OMV393223:OMV393258 OCZ393223:OCZ393258 NTD393223:NTD393258 NJH393223:NJH393258 MZL393223:MZL393258 MPP393223:MPP393258 MFT393223:MFT393258 LVX393223:LVX393258 LMB393223:LMB393258 LCF393223:LCF393258 KSJ393223:KSJ393258 KIN393223:KIN393258 JYR393223:JYR393258 JOV393223:JOV393258 JEZ393223:JEZ393258 IVD393223:IVD393258 ILH393223:ILH393258 IBL393223:IBL393258 HRP393223:HRP393258 HHT393223:HHT393258 GXX393223:GXX393258 GOB393223:GOB393258 GEF393223:GEF393258 FUJ393223:FUJ393258 FKN393223:FKN393258 FAR393223:FAR393258 EQV393223:EQV393258 EGZ393223:EGZ393258 DXD393223:DXD393258 DNH393223:DNH393258 DDL393223:DDL393258 CTP393223:CTP393258 CJT393223:CJT393258 BZX393223:BZX393258 BQB393223:BQB393258 BGF393223:BGF393258 AWJ393223:AWJ393258 AMN393223:AMN393258 ACR393223:ACR393258 SV393223:SV393258 IZ393223:IZ393258 WVL327687:WVL327722 WLP327687:WLP327722 WBT327687:WBT327722 VRX327687:VRX327722 VIB327687:VIB327722 UYF327687:UYF327722 UOJ327687:UOJ327722 UEN327687:UEN327722 TUR327687:TUR327722 TKV327687:TKV327722 TAZ327687:TAZ327722 SRD327687:SRD327722 SHH327687:SHH327722 RXL327687:RXL327722 RNP327687:RNP327722 RDT327687:RDT327722 QTX327687:QTX327722 QKB327687:QKB327722 QAF327687:QAF327722 PQJ327687:PQJ327722 PGN327687:PGN327722 OWR327687:OWR327722 OMV327687:OMV327722 OCZ327687:OCZ327722 NTD327687:NTD327722 NJH327687:NJH327722 MZL327687:MZL327722 MPP327687:MPP327722 MFT327687:MFT327722 LVX327687:LVX327722 LMB327687:LMB327722 LCF327687:LCF327722 KSJ327687:KSJ327722 KIN327687:KIN327722 JYR327687:JYR327722 JOV327687:JOV327722 JEZ327687:JEZ327722 IVD327687:IVD327722 ILH327687:ILH327722 IBL327687:IBL327722 HRP327687:HRP327722 HHT327687:HHT327722 GXX327687:GXX327722 GOB327687:GOB327722 GEF327687:GEF327722 FUJ327687:FUJ327722 FKN327687:FKN327722 FAR327687:FAR327722 EQV327687:EQV327722 EGZ327687:EGZ327722 DXD327687:DXD327722 DNH327687:DNH327722 DDL327687:DDL327722 CTP327687:CTP327722 CJT327687:CJT327722 BZX327687:BZX327722 BQB327687:BQB327722 BGF327687:BGF327722 AWJ327687:AWJ327722 AMN327687:AMN327722 ACR327687:ACR327722 SV327687:SV327722 IZ327687:IZ327722 WVL262151:WVL262186 WLP262151:WLP262186 WBT262151:WBT262186 VRX262151:VRX262186 VIB262151:VIB262186 UYF262151:UYF262186 UOJ262151:UOJ262186 UEN262151:UEN262186 TUR262151:TUR262186 TKV262151:TKV262186 TAZ262151:TAZ262186 SRD262151:SRD262186 SHH262151:SHH262186 RXL262151:RXL262186 RNP262151:RNP262186 RDT262151:RDT262186 QTX262151:QTX262186 QKB262151:QKB262186 QAF262151:QAF262186 PQJ262151:PQJ262186 PGN262151:PGN262186 OWR262151:OWR262186 OMV262151:OMV262186 OCZ262151:OCZ262186 NTD262151:NTD262186 NJH262151:NJH262186 MZL262151:MZL262186 MPP262151:MPP262186 MFT262151:MFT262186 LVX262151:LVX262186 LMB262151:LMB262186 LCF262151:LCF262186 KSJ262151:KSJ262186 KIN262151:KIN262186 JYR262151:JYR262186 JOV262151:JOV262186 JEZ262151:JEZ262186 IVD262151:IVD262186 ILH262151:ILH262186 IBL262151:IBL262186 HRP262151:HRP262186 HHT262151:HHT262186 GXX262151:GXX262186 GOB262151:GOB262186 GEF262151:GEF262186 FUJ262151:FUJ262186 FKN262151:FKN262186 FAR262151:FAR262186 EQV262151:EQV262186 EGZ262151:EGZ262186 DXD262151:DXD262186 DNH262151:DNH262186 DDL262151:DDL262186 CTP262151:CTP262186 CJT262151:CJT262186 BZX262151:BZX262186 BQB262151:BQB262186 BGF262151:BGF262186 AWJ262151:AWJ262186 AMN262151:AMN262186 ACR262151:ACR262186 SV262151:SV262186 IZ262151:IZ262186 WVL196615:WVL196650 WLP196615:WLP196650 WBT196615:WBT196650 VRX196615:VRX196650 VIB196615:VIB196650 UYF196615:UYF196650 UOJ196615:UOJ196650 UEN196615:UEN196650 TUR196615:TUR196650 TKV196615:TKV196650 TAZ196615:TAZ196650 SRD196615:SRD196650 SHH196615:SHH196650 RXL196615:RXL196650 RNP196615:RNP196650 RDT196615:RDT196650 QTX196615:QTX196650 QKB196615:QKB196650 QAF196615:QAF196650 PQJ196615:PQJ196650 PGN196615:PGN196650 OWR196615:OWR196650 OMV196615:OMV196650 OCZ196615:OCZ196650 NTD196615:NTD196650 NJH196615:NJH196650 MZL196615:MZL196650 MPP196615:MPP196650 MFT196615:MFT196650 LVX196615:LVX196650 LMB196615:LMB196650 LCF196615:LCF196650 KSJ196615:KSJ196650 KIN196615:KIN196650 JYR196615:JYR196650 JOV196615:JOV196650 JEZ196615:JEZ196650 IVD196615:IVD196650 ILH196615:ILH196650 IBL196615:IBL196650 HRP196615:HRP196650 HHT196615:HHT196650 GXX196615:GXX196650 GOB196615:GOB196650 GEF196615:GEF196650 FUJ196615:FUJ196650 FKN196615:FKN196650 FAR196615:FAR196650 EQV196615:EQV196650 EGZ196615:EGZ196650 DXD196615:DXD196650 DNH196615:DNH196650 DDL196615:DDL196650 CTP196615:CTP196650 CJT196615:CJT196650 BZX196615:BZX196650 BQB196615:BQB196650 BGF196615:BGF196650 AWJ196615:AWJ196650 AMN196615:AMN196650 ACR196615:ACR196650 SV196615:SV196650 IZ196615:IZ196650 WVL131079:WVL131114 WLP131079:WLP131114 WBT131079:WBT131114 VRX131079:VRX131114 VIB131079:VIB131114 UYF131079:UYF131114 UOJ131079:UOJ131114 UEN131079:UEN131114 TUR131079:TUR131114 TKV131079:TKV131114 TAZ131079:TAZ131114 SRD131079:SRD131114 SHH131079:SHH131114 RXL131079:RXL131114 RNP131079:RNP131114 RDT131079:RDT131114 QTX131079:QTX131114 QKB131079:QKB131114 QAF131079:QAF131114 PQJ131079:PQJ131114 PGN131079:PGN131114 OWR131079:OWR131114 OMV131079:OMV131114 OCZ131079:OCZ131114 NTD131079:NTD131114 NJH131079:NJH131114 MZL131079:MZL131114 MPP131079:MPP131114 MFT131079:MFT131114 LVX131079:LVX131114 LMB131079:LMB131114 LCF131079:LCF131114 KSJ131079:KSJ131114 KIN131079:KIN131114 JYR131079:JYR131114 JOV131079:JOV131114 JEZ131079:JEZ131114 IVD131079:IVD131114 ILH131079:ILH131114 IBL131079:IBL131114 HRP131079:HRP131114 HHT131079:HHT131114 GXX131079:GXX131114 GOB131079:GOB131114 GEF131079:GEF131114 FUJ131079:FUJ131114 FKN131079:FKN131114 FAR131079:FAR131114 EQV131079:EQV131114 EGZ131079:EGZ131114 DXD131079:DXD131114 DNH131079:DNH131114 DDL131079:DDL131114 CTP131079:CTP131114 CJT131079:CJT131114 BZX131079:BZX131114 BQB131079:BQB131114 BGF131079:BGF131114 AWJ131079:AWJ131114 AMN131079:AMN131114 ACR131079:ACR131114 SV131079:SV131114 IZ131079:IZ131114 WVL65543:WVL65578 WLP65543:WLP65578 WBT65543:WBT65578 VRX65543:VRX65578 VIB65543:VIB65578 UYF65543:UYF65578 UOJ65543:UOJ65578 UEN65543:UEN65578 TUR65543:TUR65578 TKV65543:TKV65578 TAZ65543:TAZ65578 SRD65543:SRD65578 SHH65543:SHH65578 RXL65543:RXL65578 RNP65543:RNP65578 RDT65543:RDT65578 QTX65543:QTX65578 QKB65543:QKB65578 QAF65543:QAF65578 PQJ65543:PQJ65578 PGN65543:PGN65578 OWR65543:OWR65578 OMV65543:OMV65578 OCZ65543:OCZ65578 NTD65543:NTD65578 NJH65543:NJH65578 MZL65543:MZL65578 MPP65543:MPP65578 MFT65543:MFT65578 LVX65543:LVX65578 LMB65543:LMB65578 LCF65543:LCF65578 KSJ65543:KSJ65578 KIN65543:KIN65578 JYR65543:JYR65578 JOV65543:JOV65578 JEZ65543:JEZ65578 IVD65543:IVD65578 ILH65543:ILH65578 IBL65543:IBL65578 HRP65543:HRP65578 HHT65543:HHT65578 GXX65543:GXX65578 GOB65543:GOB65578 GEF65543:GEF65578 FUJ65543:FUJ65578 FKN65543:FKN65578 FAR65543:FAR65578 EQV65543:EQV65578 EGZ65543:EGZ65578 DXD65543:DXD65578 DNH65543:DNH65578 DDL65543:DDL65578 CTP65543:CTP65578 CJT65543:CJT65578 BZX65543:BZX65578 BQB65543:BQB65578 BGF65543:BGF65578 AWJ65543:AWJ65578 AMN65543:AMN65578 ACR65543:ACR65578 SV65543:SV65578 IZ65543:IZ65578 WVL7:WVL42 WLP7:WLP42 WBT7:WBT42 VRX7:VRX42 VIB7:VIB42 UYF7:UYF42 UOJ7:UOJ42 UEN7:UEN42 TUR7:TUR42 TKV7:TKV42 TAZ7:TAZ42 SRD7:SRD42 SHH7:SHH42 RXL7:RXL42 RNP7:RNP42 RDT7:RDT42 QTX7:QTX42 QKB7:QKB42 QAF7:QAF42 PQJ7:PQJ42 PGN7:PGN42 OWR7:OWR42 OMV7:OMV42 OCZ7:OCZ42 NTD7:NTD42 NJH7:NJH42 MZL7:MZL42 MPP7:MPP42 MFT7:MFT42 LVX7:LVX42 LMB7:LMB42 LCF7:LCF42 KSJ7:KSJ42 KIN7:KIN42 JYR7:JYR42 JOV7:JOV42 JEZ7:JEZ42 IVD7:IVD42 ILH7:ILH42 IBL7:IBL42 HRP7:HRP42 HHT7:HHT42 GXX7:GXX42 GOB7:GOB42 GEF7:GEF42 FUJ7:FUJ42 FKN7:FKN42 FAR7:FAR42 EQV7:EQV42 EGZ7:EGZ42 DXD7:DXD42 DNH7:DNH42 DDL7:DDL42 CTP7:CTP42 CJT7:CJT42 BZX7:BZX42 BQB7:BQB42 BGF7:BGF42 AWJ7:AWJ42 AMN7:AMN42 ACR7:ACR42 SV7:SV42 IZ7:IZ42 C65543:C65578 C131079:C131114 C196615:C196650 C262151:C262186 C327687:C327722 C393223:C393258 C458759:C458794 C524295:C524330 C589831:C589866 C655367:C655402 C720903:C720938 C786439:C786474 C851975:C852010 C917511:C917546 C983047:C983082 C7:C42">
      <formula1>Departamento</formula1>
    </dataValidation>
    <dataValidation type="list" allowBlank="1" showInputMessage="1" showErrorMessage="1" sqref="WVJ983047:WVJ983478 WLN983047:WLN983478 WBR983047:WBR983478 VRV983047:VRV983478 VHZ983047:VHZ983478 UYD983047:UYD983478 UOH983047:UOH983478 UEL983047:UEL983478 TUP983047:TUP983478 TKT983047:TKT983478 TAX983047:TAX983478 SRB983047:SRB983478 SHF983047:SHF983478 RXJ983047:RXJ983478 RNN983047:RNN983478 RDR983047:RDR983478 QTV983047:QTV983478 QJZ983047:QJZ983478 QAD983047:QAD983478 PQH983047:PQH983478 PGL983047:PGL983478 OWP983047:OWP983478 OMT983047:OMT983478 OCX983047:OCX983478 NTB983047:NTB983478 NJF983047:NJF983478 MZJ983047:MZJ983478 MPN983047:MPN983478 MFR983047:MFR983478 LVV983047:LVV983478 LLZ983047:LLZ983478 LCD983047:LCD983478 KSH983047:KSH983478 KIL983047:KIL983478 JYP983047:JYP983478 JOT983047:JOT983478 JEX983047:JEX983478 IVB983047:IVB983478 ILF983047:ILF983478 IBJ983047:IBJ983478 HRN983047:HRN983478 HHR983047:HHR983478 GXV983047:GXV983478 GNZ983047:GNZ983478 GED983047:GED983478 FUH983047:FUH983478 FKL983047:FKL983478 FAP983047:FAP983478 EQT983047:EQT983478 EGX983047:EGX983478 DXB983047:DXB983478 DNF983047:DNF983478 DDJ983047:DDJ983478 CTN983047:CTN983478 CJR983047:CJR983478 BZV983047:BZV983478 BPZ983047:BPZ983478 BGD983047:BGD983478 AWH983047:AWH983478 AML983047:AML983478 ACP983047:ACP983478 ST983047:ST983478 IX983047:IX983478 WVJ917511:WVJ917942 WLN917511:WLN917942 WBR917511:WBR917942 VRV917511:VRV917942 VHZ917511:VHZ917942 UYD917511:UYD917942 UOH917511:UOH917942 UEL917511:UEL917942 TUP917511:TUP917942 TKT917511:TKT917942 TAX917511:TAX917942 SRB917511:SRB917942 SHF917511:SHF917942 RXJ917511:RXJ917942 RNN917511:RNN917942 RDR917511:RDR917942 QTV917511:QTV917942 QJZ917511:QJZ917942 QAD917511:QAD917942 PQH917511:PQH917942 PGL917511:PGL917942 OWP917511:OWP917942 OMT917511:OMT917942 OCX917511:OCX917942 NTB917511:NTB917942 NJF917511:NJF917942 MZJ917511:MZJ917942 MPN917511:MPN917942 MFR917511:MFR917942 LVV917511:LVV917942 LLZ917511:LLZ917942 LCD917511:LCD917942 KSH917511:KSH917942 KIL917511:KIL917942 JYP917511:JYP917942 JOT917511:JOT917942 JEX917511:JEX917942 IVB917511:IVB917942 ILF917511:ILF917942 IBJ917511:IBJ917942 HRN917511:HRN917942 HHR917511:HHR917942 GXV917511:GXV917942 GNZ917511:GNZ917942 GED917511:GED917942 FUH917511:FUH917942 FKL917511:FKL917942 FAP917511:FAP917942 EQT917511:EQT917942 EGX917511:EGX917942 DXB917511:DXB917942 DNF917511:DNF917942 DDJ917511:DDJ917942 CTN917511:CTN917942 CJR917511:CJR917942 BZV917511:BZV917942 BPZ917511:BPZ917942 BGD917511:BGD917942 AWH917511:AWH917942 AML917511:AML917942 ACP917511:ACP917942 ST917511:ST917942 IX917511:IX917942 WVJ851975:WVJ852406 WLN851975:WLN852406 WBR851975:WBR852406 VRV851975:VRV852406 VHZ851975:VHZ852406 UYD851975:UYD852406 UOH851975:UOH852406 UEL851975:UEL852406 TUP851975:TUP852406 TKT851975:TKT852406 TAX851975:TAX852406 SRB851975:SRB852406 SHF851975:SHF852406 RXJ851975:RXJ852406 RNN851975:RNN852406 RDR851975:RDR852406 QTV851975:QTV852406 QJZ851975:QJZ852406 QAD851975:QAD852406 PQH851975:PQH852406 PGL851975:PGL852406 OWP851975:OWP852406 OMT851975:OMT852406 OCX851975:OCX852406 NTB851975:NTB852406 NJF851975:NJF852406 MZJ851975:MZJ852406 MPN851975:MPN852406 MFR851975:MFR852406 LVV851975:LVV852406 LLZ851975:LLZ852406 LCD851975:LCD852406 KSH851975:KSH852406 KIL851975:KIL852406 JYP851975:JYP852406 JOT851975:JOT852406 JEX851975:JEX852406 IVB851975:IVB852406 ILF851975:ILF852406 IBJ851975:IBJ852406 HRN851975:HRN852406 HHR851975:HHR852406 GXV851975:GXV852406 GNZ851975:GNZ852406 GED851975:GED852406 FUH851975:FUH852406 FKL851975:FKL852406 FAP851975:FAP852406 EQT851975:EQT852406 EGX851975:EGX852406 DXB851975:DXB852406 DNF851975:DNF852406 DDJ851975:DDJ852406 CTN851975:CTN852406 CJR851975:CJR852406 BZV851975:BZV852406 BPZ851975:BPZ852406 BGD851975:BGD852406 AWH851975:AWH852406 AML851975:AML852406 ACP851975:ACP852406 ST851975:ST852406 IX851975:IX852406 WVJ786439:WVJ786870 WLN786439:WLN786870 WBR786439:WBR786870 VRV786439:VRV786870 VHZ786439:VHZ786870 UYD786439:UYD786870 UOH786439:UOH786870 UEL786439:UEL786870 TUP786439:TUP786870 TKT786439:TKT786870 TAX786439:TAX786870 SRB786439:SRB786870 SHF786439:SHF786870 RXJ786439:RXJ786870 RNN786439:RNN786870 RDR786439:RDR786870 QTV786439:QTV786870 QJZ786439:QJZ786870 QAD786439:QAD786870 PQH786439:PQH786870 PGL786439:PGL786870 OWP786439:OWP786870 OMT786439:OMT786870 OCX786439:OCX786870 NTB786439:NTB786870 NJF786439:NJF786870 MZJ786439:MZJ786870 MPN786439:MPN786870 MFR786439:MFR786870 LVV786439:LVV786870 LLZ786439:LLZ786870 LCD786439:LCD786870 KSH786439:KSH786870 KIL786439:KIL786870 JYP786439:JYP786870 JOT786439:JOT786870 JEX786439:JEX786870 IVB786439:IVB786870 ILF786439:ILF786870 IBJ786439:IBJ786870 HRN786439:HRN786870 HHR786439:HHR786870 GXV786439:GXV786870 GNZ786439:GNZ786870 GED786439:GED786870 FUH786439:FUH786870 FKL786439:FKL786870 FAP786439:FAP786870 EQT786439:EQT786870 EGX786439:EGX786870 DXB786439:DXB786870 DNF786439:DNF786870 DDJ786439:DDJ786870 CTN786439:CTN786870 CJR786439:CJR786870 BZV786439:BZV786870 BPZ786439:BPZ786870 BGD786439:BGD786870 AWH786439:AWH786870 AML786439:AML786870 ACP786439:ACP786870 ST786439:ST786870 IX786439:IX786870 WVJ720903:WVJ721334 WLN720903:WLN721334 WBR720903:WBR721334 VRV720903:VRV721334 VHZ720903:VHZ721334 UYD720903:UYD721334 UOH720903:UOH721334 UEL720903:UEL721334 TUP720903:TUP721334 TKT720903:TKT721334 TAX720903:TAX721334 SRB720903:SRB721334 SHF720903:SHF721334 RXJ720903:RXJ721334 RNN720903:RNN721334 RDR720903:RDR721334 QTV720903:QTV721334 QJZ720903:QJZ721334 QAD720903:QAD721334 PQH720903:PQH721334 PGL720903:PGL721334 OWP720903:OWP721334 OMT720903:OMT721334 OCX720903:OCX721334 NTB720903:NTB721334 NJF720903:NJF721334 MZJ720903:MZJ721334 MPN720903:MPN721334 MFR720903:MFR721334 LVV720903:LVV721334 LLZ720903:LLZ721334 LCD720903:LCD721334 KSH720903:KSH721334 KIL720903:KIL721334 JYP720903:JYP721334 JOT720903:JOT721334 JEX720903:JEX721334 IVB720903:IVB721334 ILF720903:ILF721334 IBJ720903:IBJ721334 HRN720903:HRN721334 HHR720903:HHR721334 GXV720903:GXV721334 GNZ720903:GNZ721334 GED720903:GED721334 FUH720903:FUH721334 FKL720903:FKL721334 FAP720903:FAP721334 EQT720903:EQT721334 EGX720903:EGX721334 DXB720903:DXB721334 DNF720903:DNF721334 DDJ720903:DDJ721334 CTN720903:CTN721334 CJR720903:CJR721334 BZV720903:BZV721334 BPZ720903:BPZ721334 BGD720903:BGD721334 AWH720903:AWH721334 AML720903:AML721334 ACP720903:ACP721334 ST720903:ST721334 IX720903:IX721334 WVJ655367:WVJ655798 WLN655367:WLN655798 WBR655367:WBR655798 VRV655367:VRV655798 VHZ655367:VHZ655798 UYD655367:UYD655798 UOH655367:UOH655798 UEL655367:UEL655798 TUP655367:TUP655798 TKT655367:TKT655798 TAX655367:TAX655798 SRB655367:SRB655798 SHF655367:SHF655798 RXJ655367:RXJ655798 RNN655367:RNN655798 RDR655367:RDR655798 QTV655367:QTV655798 QJZ655367:QJZ655798 QAD655367:QAD655798 PQH655367:PQH655798 PGL655367:PGL655798 OWP655367:OWP655798 OMT655367:OMT655798 OCX655367:OCX655798 NTB655367:NTB655798 NJF655367:NJF655798 MZJ655367:MZJ655798 MPN655367:MPN655798 MFR655367:MFR655798 LVV655367:LVV655798 LLZ655367:LLZ655798 LCD655367:LCD655798 KSH655367:KSH655798 KIL655367:KIL655798 JYP655367:JYP655798 JOT655367:JOT655798 JEX655367:JEX655798 IVB655367:IVB655798 ILF655367:ILF655798 IBJ655367:IBJ655798 HRN655367:HRN655798 HHR655367:HHR655798 GXV655367:GXV655798 GNZ655367:GNZ655798 GED655367:GED655798 FUH655367:FUH655798 FKL655367:FKL655798 FAP655367:FAP655798 EQT655367:EQT655798 EGX655367:EGX655798 DXB655367:DXB655798 DNF655367:DNF655798 DDJ655367:DDJ655798 CTN655367:CTN655798 CJR655367:CJR655798 BZV655367:BZV655798 BPZ655367:BPZ655798 BGD655367:BGD655798 AWH655367:AWH655798 AML655367:AML655798 ACP655367:ACP655798 ST655367:ST655798 IX655367:IX655798 WVJ589831:WVJ590262 WLN589831:WLN590262 WBR589831:WBR590262 VRV589831:VRV590262 VHZ589831:VHZ590262 UYD589831:UYD590262 UOH589831:UOH590262 UEL589831:UEL590262 TUP589831:TUP590262 TKT589831:TKT590262 TAX589831:TAX590262 SRB589831:SRB590262 SHF589831:SHF590262 RXJ589831:RXJ590262 RNN589831:RNN590262 RDR589831:RDR590262 QTV589831:QTV590262 QJZ589831:QJZ590262 QAD589831:QAD590262 PQH589831:PQH590262 PGL589831:PGL590262 OWP589831:OWP590262 OMT589831:OMT590262 OCX589831:OCX590262 NTB589831:NTB590262 NJF589831:NJF590262 MZJ589831:MZJ590262 MPN589831:MPN590262 MFR589831:MFR590262 LVV589831:LVV590262 LLZ589831:LLZ590262 LCD589831:LCD590262 KSH589831:KSH590262 KIL589831:KIL590262 JYP589831:JYP590262 JOT589831:JOT590262 JEX589831:JEX590262 IVB589831:IVB590262 ILF589831:ILF590262 IBJ589831:IBJ590262 HRN589831:HRN590262 HHR589831:HHR590262 GXV589831:GXV590262 GNZ589831:GNZ590262 GED589831:GED590262 FUH589831:FUH590262 FKL589831:FKL590262 FAP589831:FAP590262 EQT589831:EQT590262 EGX589831:EGX590262 DXB589831:DXB590262 DNF589831:DNF590262 DDJ589831:DDJ590262 CTN589831:CTN590262 CJR589831:CJR590262 BZV589831:BZV590262 BPZ589831:BPZ590262 BGD589831:BGD590262 AWH589831:AWH590262 AML589831:AML590262 ACP589831:ACP590262 ST589831:ST590262 IX589831:IX590262 WVJ524295:WVJ524726 WLN524295:WLN524726 WBR524295:WBR524726 VRV524295:VRV524726 VHZ524295:VHZ524726 UYD524295:UYD524726 UOH524295:UOH524726 UEL524295:UEL524726 TUP524295:TUP524726 TKT524295:TKT524726 TAX524295:TAX524726 SRB524295:SRB524726 SHF524295:SHF524726 RXJ524295:RXJ524726 RNN524295:RNN524726 RDR524295:RDR524726 QTV524295:QTV524726 QJZ524295:QJZ524726 QAD524295:QAD524726 PQH524295:PQH524726 PGL524295:PGL524726 OWP524295:OWP524726 OMT524295:OMT524726 OCX524295:OCX524726 NTB524295:NTB524726 NJF524295:NJF524726 MZJ524295:MZJ524726 MPN524295:MPN524726 MFR524295:MFR524726 LVV524295:LVV524726 LLZ524295:LLZ524726 LCD524295:LCD524726 KSH524295:KSH524726 KIL524295:KIL524726 JYP524295:JYP524726 JOT524295:JOT524726 JEX524295:JEX524726 IVB524295:IVB524726 ILF524295:ILF524726 IBJ524295:IBJ524726 HRN524295:HRN524726 HHR524295:HHR524726 GXV524295:GXV524726 GNZ524295:GNZ524726 GED524295:GED524726 FUH524295:FUH524726 FKL524295:FKL524726 FAP524295:FAP524726 EQT524295:EQT524726 EGX524295:EGX524726 DXB524295:DXB524726 DNF524295:DNF524726 DDJ524295:DDJ524726 CTN524295:CTN524726 CJR524295:CJR524726 BZV524295:BZV524726 BPZ524295:BPZ524726 BGD524295:BGD524726 AWH524295:AWH524726 AML524295:AML524726 ACP524295:ACP524726 ST524295:ST524726 IX524295:IX524726 WVJ458759:WVJ459190 WLN458759:WLN459190 WBR458759:WBR459190 VRV458759:VRV459190 VHZ458759:VHZ459190 UYD458759:UYD459190 UOH458759:UOH459190 UEL458759:UEL459190 TUP458759:TUP459190 TKT458759:TKT459190 TAX458759:TAX459190 SRB458759:SRB459190 SHF458759:SHF459190 RXJ458759:RXJ459190 RNN458759:RNN459190 RDR458759:RDR459190 QTV458759:QTV459190 QJZ458759:QJZ459190 QAD458759:QAD459190 PQH458759:PQH459190 PGL458759:PGL459190 OWP458759:OWP459190 OMT458759:OMT459190 OCX458759:OCX459190 NTB458759:NTB459190 NJF458759:NJF459190 MZJ458759:MZJ459190 MPN458759:MPN459190 MFR458759:MFR459190 LVV458759:LVV459190 LLZ458759:LLZ459190 LCD458759:LCD459190 KSH458759:KSH459190 KIL458759:KIL459190 JYP458759:JYP459190 JOT458759:JOT459190 JEX458759:JEX459190 IVB458759:IVB459190 ILF458759:ILF459190 IBJ458759:IBJ459190 HRN458759:HRN459190 HHR458759:HHR459190 GXV458759:GXV459190 GNZ458759:GNZ459190 GED458759:GED459190 FUH458759:FUH459190 FKL458759:FKL459190 FAP458759:FAP459190 EQT458759:EQT459190 EGX458759:EGX459190 DXB458759:DXB459190 DNF458759:DNF459190 DDJ458759:DDJ459190 CTN458759:CTN459190 CJR458759:CJR459190 BZV458759:BZV459190 BPZ458759:BPZ459190 BGD458759:BGD459190 AWH458759:AWH459190 AML458759:AML459190 ACP458759:ACP459190 ST458759:ST459190 IX458759:IX459190 WVJ393223:WVJ393654 WLN393223:WLN393654 WBR393223:WBR393654 VRV393223:VRV393654 VHZ393223:VHZ393654 UYD393223:UYD393654 UOH393223:UOH393654 UEL393223:UEL393654 TUP393223:TUP393654 TKT393223:TKT393654 TAX393223:TAX393654 SRB393223:SRB393654 SHF393223:SHF393654 RXJ393223:RXJ393654 RNN393223:RNN393654 RDR393223:RDR393654 QTV393223:QTV393654 QJZ393223:QJZ393654 QAD393223:QAD393654 PQH393223:PQH393654 PGL393223:PGL393654 OWP393223:OWP393654 OMT393223:OMT393654 OCX393223:OCX393654 NTB393223:NTB393654 NJF393223:NJF393654 MZJ393223:MZJ393654 MPN393223:MPN393654 MFR393223:MFR393654 LVV393223:LVV393654 LLZ393223:LLZ393654 LCD393223:LCD393654 KSH393223:KSH393654 KIL393223:KIL393654 JYP393223:JYP393654 JOT393223:JOT393654 JEX393223:JEX393654 IVB393223:IVB393654 ILF393223:ILF393654 IBJ393223:IBJ393654 HRN393223:HRN393654 HHR393223:HHR393654 GXV393223:GXV393654 GNZ393223:GNZ393654 GED393223:GED393654 FUH393223:FUH393654 FKL393223:FKL393654 FAP393223:FAP393654 EQT393223:EQT393654 EGX393223:EGX393654 DXB393223:DXB393654 DNF393223:DNF393654 DDJ393223:DDJ393654 CTN393223:CTN393654 CJR393223:CJR393654 BZV393223:BZV393654 BPZ393223:BPZ393654 BGD393223:BGD393654 AWH393223:AWH393654 AML393223:AML393654 ACP393223:ACP393654 ST393223:ST393654 IX393223:IX393654 WVJ327687:WVJ328118 WLN327687:WLN328118 WBR327687:WBR328118 VRV327687:VRV328118 VHZ327687:VHZ328118 UYD327687:UYD328118 UOH327687:UOH328118 UEL327687:UEL328118 TUP327687:TUP328118 TKT327687:TKT328118 TAX327687:TAX328118 SRB327687:SRB328118 SHF327687:SHF328118 RXJ327687:RXJ328118 RNN327687:RNN328118 RDR327687:RDR328118 QTV327687:QTV328118 QJZ327687:QJZ328118 QAD327687:QAD328118 PQH327687:PQH328118 PGL327687:PGL328118 OWP327687:OWP328118 OMT327687:OMT328118 OCX327687:OCX328118 NTB327687:NTB328118 NJF327687:NJF328118 MZJ327687:MZJ328118 MPN327687:MPN328118 MFR327687:MFR328118 LVV327687:LVV328118 LLZ327687:LLZ328118 LCD327687:LCD328118 KSH327687:KSH328118 KIL327687:KIL328118 JYP327687:JYP328118 JOT327687:JOT328118 JEX327687:JEX328118 IVB327687:IVB328118 ILF327687:ILF328118 IBJ327687:IBJ328118 HRN327687:HRN328118 HHR327687:HHR328118 GXV327687:GXV328118 GNZ327687:GNZ328118 GED327687:GED328118 FUH327687:FUH328118 FKL327687:FKL328118 FAP327687:FAP328118 EQT327687:EQT328118 EGX327687:EGX328118 DXB327687:DXB328118 DNF327687:DNF328118 DDJ327687:DDJ328118 CTN327687:CTN328118 CJR327687:CJR328118 BZV327687:BZV328118 BPZ327687:BPZ328118 BGD327687:BGD328118 AWH327687:AWH328118 AML327687:AML328118 ACP327687:ACP328118 ST327687:ST328118 IX327687:IX328118 WVJ262151:WVJ262582 WLN262151:WLN262582 WBR262151:WBR262582 VRV262151:VRV262582 VHZ262151:VHZ262582 UYD262151:UYD262582 UOH262151:UOH262582 UEL262151:UEL262582 TUP262151:TUP262582 TKT262151:TKT262582 TAX262151:TAX262582 SRB262151:SRB262582 SHF262151:SHF262582 RXJ262151:RXJ262582 RNN262151:RNN262582 RDR262151:RDR262582 QTV262151:QTV262582 QJZ262151:QJZ262582 QAD262151:QAD262582 PQH262151:PQH262582 PGL262151:PGL262582 OWP262151:OWP262582 OMT262151:OMT262582 OCX262151:OCX262582 NTB262151:NTB262582 NJF262151:NJF262582 MZJ262151:MZJ262582 MPN262151:MPN262582 MFR262151:MFR262582 LVV262151:LVV262582 LLZ262151:LLZ262582 LCD262151:LCD262582 KSH262151:KSH262582 KIL262151:KIL262582 JYP262151:JYP262582 JOT262151:JOT262582 JEX262151:JEX262582 IVB262151:IVB262582 ILF262151:ILF262582 IBJ262151:IBJ262582 HRN262151:HRN262582 HHR262151:HHR262582 GXV262151:GXV262582 GNZ262151:GNZ262582 GED262151:GED262582 FUH262151:FUH262582 FKL262151:FKL262582 FAP262151:FAP262582 EQT262151:EQT262582 EGX262151:EGX262582 DXB262151:DXB262582 DNF262151:DNF262582 DDJ262151:DDJ262582 CTN262151:CTN262582 CJR262151:CJR262582 BZV262151:BZV262582 BPZ262151:BPZ262582 BGD262151:BGD262582 AWH262151:AWH262582 AML262151:AML262582 ACP262151:ACP262582 ST262151:ST262582 IX262151:IX262582 WVJ196615:WVJ197046 WLN196615:WLN197046 WBR196615:WBR197046 VRV196615:VRV197046 VHZ196615:VHZ197046 UYD196615:UYD197046 UOH196615:UOH197046 UEL196615:UEL197046 TUP196615:TUP197046 TKT196615:TKT197046 TAX196615:TAX197046 SRB196615:SRB197046 SHF196615:SHF197046 RXJ196615:RXJ197046 RNN196615:RNN197046 RDR196615:RDR197046 QTV196615:QTV197046 QJZ196615:QJZ197046 QAD196615:QAD197046 PQH196615:PQH197046 PGL196615:PGL197046 OWP196615:OWP197046 OMT196615:OMT197046 OCX196615:OCX197046 NTB196615:NTB197046 NJF196615:NJF197046 MZJ196615:MZJ197046 MPN196615:MPN197046 MFR196615:MFR197046 LVV196615:LVV197046 LLZ196615:LLZ197046 LCD196615:LCD197046 KSH196615:KSH197046 KIL196615:KIL197046 JYP196615:JYP197046 JOT196615:JOT197046 JEX196615:JEX197046 IVB196615:IVB197046 ILF196615:ILF197046 IBJ196615:IBJ197046 HRN196615:HRN197046 HHR196615:HHR197046 GXV196615:GXV197046 GNZ196615:GNZ197046 GED196615:GED197046 FUH196615:FUH197046 FKL196615:FKL197046 FAP196615:FAP197046 EQT196615:EQT197046 EGX196615:EGX197046 DXB196615:DXB197046 DNF196615:DNF197046 DDJ196615:DDJ197046 CTN196615:CTN197046 CJR196615:CJR197046 BZV196615:BZV197046 BPZ196615:BPZ197046 BGD196615:BGD197046 AWH196615:AWH197046 AML196615:AML197046 ACP196615:ACP197046 ST196615:ST197046 IX196615:IX197046 WVJ131079:WVJ131510 WLN131079:WLN131510 WBR131079:WBR131510 VRV131079:VRV131510 VHZ131079:VHZ131510 UYD131079:UYD131510 UOH131079:UOH131510 UEL131079:UEL131510 TUP131079:TUP131510 TKT131079:TKT131510 TAX131079:TAX131510 SRB131079:SRB131510 SHF131079:SHF131510 RXJ131079:RXJ131510 RNN131079:RNN131510 RDR131079:RDR131510 QTV131079:QTV131510 QJZ131079:QJZ131510 QAD131079:QAD131510 PQH131079:PQH131510 PGL131079:PGL131510 OWP131079:OWP131510 OMT131079:OMT131510 OCX131079:OCX131510 NTB131079:NTB131510 NJF131079:NJF131510 MZJ131079:MZJ131510 MPN131079:MPN131510 MFR131079:MFR131510 LVV131079:LVV131510 LLZ131079:LLZ131510 LCD131079:LCD131510 KSH131079:KSH131510 KIL131079:KIL131510 JYP131079:JYP131510 JOT131079:JOT131510 JEX131079:JEX131510 IVB131079:IVB131510 ILF131079:ILF131510 IBJ131079:IBJ131510 HRN131079:HRN131510 HHR131079:HHR131510 GXV131079:GXV131510 GNZ131079:GNZ131510 GED131079:GED131510 FUH131079:FUH131510 FKL131079:FKL131510 FAP131079:FAP131510 EQT131079:EQT131510 EGX131079:EGX131510 DXB131079:DXB131510 DNF131079:DNF131510 DDJ131079:DDJ131510 CTN131079:CTN131510 CJR131079:CJR131510 BZV131079:BZV131510 BPZ131079:BPZ131510 BGD131079:BGD131510 AWH131079:AWH131510 AML131079:AML131510 ACP131079:ACP131510 ST131079:ST131510 IX131079:IX131510 WVJ65543:WVJ65974 WLN65543:WLN65974 WBR65543:WBR65974 VRV65543:VRV65974 VHZ65543:VHZ65974 UYD65543:UYD65974 UOH65543:UOH65974 UEL65543:UEL65974 TUP65543:TUP65974 TKT65543:TKT65974 TAX65543:TAX65974 SRB65543:SRB65974 SHF65543:SHF65974 RXJ65543:RXJ65974 RNN65543:RNN65974 RDR65543:RDR65974 QTV65543:QTV65974 QJZ65543:QJZ65974 QAD65543:QAD65974 PQH65543:PQH65974 PGL65543:PGL65974 OWP65543:OWP65974 OMT65543:OMT65974 OCX65543:OCX65974 NTB65543:NTB65974 NJF65543:NJF65974 MZJ65543:MZJ65974 MPN65543:MPN65974 MFR65543:MFR65974 LVV65543:LVV65974 LLZ65543:LLZ65974 LCD65543:LCD65974 KSH65543:KSH65974 KIL65543:KIL65974 JYP65543:JYP65974 JOT65543:JOT65974 JEX65543:JEX65974 IVB65543:IVB65974 ILF65543:ILF65974 IBJ65543:IBJ65974 HRN65543:HRN65974 HHR65543:HHR65974 GXV65543:GXV65974 GNZ65543:GNZ65974 GED65543:GED65974 FUH65543:FUH65974 FKL65543:FKL65974 FAP65543:FAP65974 EQT65543:EQT65974 EGX65543:EGX65974 DXB65543:DXB65974 DNF65543:DNF65974 DDJ65543:DDJ65974 CTN65543:CTN65974 CJR65543:CJR65974 BZV65543:BZV65974 BPZ65543:BPZ65974 BGD65543:BGD65974 AWH65543:AWH65974 AML65543:AML65974 ACP65543:ACP65974 ST65543:ST65974 IX65543:IX65974 IX7:IX438 WVJ7:WVJ438 WLN7:WLN438 WBR7:WBR438 VRV7:VRV438 VHZ7:VHZ438 UYD7:UYD438 UOH7:UOH438 UEL7:UEL438 TUP7:TUP438 TKT7:TKT438 TAX7:TAX438 SRB7:SRB438 SHF7:SHF438 RXJ7:RXJ438 RNN7:RNN438 RDR7:RDR438 QTV7:QTV438 QJZ7:QJZ438 QAD7:QAD438 PQH7:PQH438 PGL7:PGL438 OWP7:OWP438 OMT7:OMT438 OCX7:OCX438 NTB7:NTB438 NJF7:NJF438 MZJ7:MZJ438 MPN7:MPN438 MFR7:MFR438 LVV7:LVV438 LLZ7:LLZ438 LCD7:LCD438 KSH7:KSH438 KIL7:KIL438 JYP7:JYP438 JOT7:JOT438 JEX7:JEX438 IVB7:IVB438 ILF7:ILF438 IBJ7:IBJ438 HRN7:HRN438 HHR7:HHR438 GXV7:GXV438 GNZ7:GNZ438 GED7:GED438 FUH7:FUH438 FKL7:FKL438 FAP7:FAP438 EQT7:EQT438 EGX7:EGX438 DXB7:DXB438 DNF7:DNF438 DDJ7:DDJ438 CTN7:CTN438 CJR7:CJR438 BZV7:BZV438 BPZ7:BPZ438 BGD7:BGD438 AWH7:AWH438 AML7:AML438 ACP7:ACP438 ST7:ST438 B7:B438 B65543:B65974 B131079:B131510 B196615:B197046 B262151:B262582 B327687:B328118 B393223:B393654 B458759:B459190 B524295:B524726 B589831:B590262 B655367:B655798 B720903:B721334 B786439:B786870 B851975:B852406 B917511:B917942 B983047:B983478">
      <formula1>InfraEvaluada</formula1>
    </dataValidation>
  </dataValidations>
  <pageMargins left="0.75" right="0.75" top="1" bottom="1" header="0.5" footer="0.5"/>
  <pageSetup paperSize="9" scale="55" orientation="landscape" horizontalDpi="4294967292" verticalDpi="4294967292" r:id="rId1"/>
  <headerFooter alignWithMargins="0"/>
  <rowBreaks count="1" manualBreakCount="1">
    <brk id="414"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5"/>
  <sheetViews>
    <sheetView topLeftCell="A2" workbookViewId="0">
      <selection activeCell="B8" sqref="B8"/>
    </sheetView>
  </sheetViews>
  <sheetFormatPr baseColWidth="10" defaultRowHeight="15" x14ac:dyDescent="0.25"/>
  <cols>
    <col min="1" max="1" width="36.85546875" customWidth="1"/>
    <col min="2" max="2" width="62.140625" customWidth="1"/>
    <col min="3" max="3" width="17.28515625" customWidth="1"/>
  </cols>
  <sheetData>
    <row r="3" spans="1:3" ht="18.75" x14ac:dyDescent="0.3">
      <c r="A3" s="85"/>
      <c r="B3" s="85"/>
      <c r="C3" s="85"/>
    </row>
    <row r="4" spans="1:3" ht="23.25" x14ac:dyDescent="0.35">
      <c r="A4" s="94" t="s">
        <v>623</v>
      </c>
      <c r="B4" s="85"/>
      <c r="C4" s="85"/>
    </row>
    <row r="6" spans="1:3" ht="45" x14ac:dyDescent="0.25">
      <c r="A6" s="86" t="s">
        <v>624</v>
      </c>
      <c r="B6" s="86" t="s">
        <v>625</v>
      </c>
      <c r="C6" s="86" t="s">
        <v>626</v>
      </c>
    </row>
    <row r="7" spans="1:3" ht="25.5" customHeight="1" x14ac:dyDescent="0.25">
      <c r="A7" s="90" t="s">
        <v>627</v>
      </c>
      <c r="B7" s="90" t="s">
        <v>628</v>
      </c>
      <c r="C7" s="87">
        <v>1583453815</v>
      </c>
    </row>
    <row r="8" spans="1:3" ht="25.5" customHeight="1" x14ac:dyDescent="0.25">
      <c r="A8" s="90" t="s">
        <v>629</v>
      </c>
      <c r="B8" s="90" t="s">
        <v>630</v>
      </c>
      <c r="C8" s="87">
        <v>339656748.80000001</v>
      </c>
    </row>
    <row r="9" spans="1:3" ht="25.5" customHeight="1" x14ac:dyDescent="0.25">
      <c r="A9" s="90" t="s">
        <v>631</v>
      </c>
      <c r="B9" s="90" t="s">
        <v>632</v>
      </c>
      <c r="C9" s="87">
        <v>1944457489.9100001</v>
      </c>
    </row>
    <row r="10" spans="1:3" ht="25.5" customHeight="1" x14ac:dyDescent="0.25">
      <c r="A10" s="90" t="s">
        <v>633</v>
      </c>
      <c r="B10" s="90" t="s">
        <v>634</v>
      </c>
      <c r="C10" s="87">
        <v>3991165400</v>
      </c>
    </row>
    <row r="11" spans="1:3" ht="25.5" customHeight="1" x14ac:dyDescent="0.25">
      <c r="A11" s="90" t="s">
        <v>635</v>
      </c>
      <c r="B11" s="90" t="s">
        <v>636</v>
      </c>
      <c r="C11" s="87">
        <v>278781088.10000002</v>
      </c>
    </row>
    <row r="12" spans="1:3" ht="25.5" customHeight="1" x14ac:dyDescent="0.25">
      <c r="A12" s="91" t="s">
        <v>637</v>
      </c>
      <c r="B12" s="90" t="s">
        <v>638</v>
      </c>
      <c r="C12" s="87">
        <v>1080039644</v>
      </c>
    </row>
    <row r="13" spans="1:3" ht="25.5" customHeight="1" x14ac:dyDescent="0.25">
      <c r="A13" s="92" t="s">
        <v>639</v>
      </c>
      <c r="B13" s="90" t="s">
        <v>640</v>
      </c>
      <c r="C13" s="87">
        <v>918195968</v>
      </c>
    </row>
    <row r="14" spans="1:3" ht="25.5" customHeight="1" x14ac:dyDescent="0.25">
      <c r="A14" s="158" t="s">
        <v>622</v>
      </c>
      <c r="B14" s="159"/>
      <c r="C14" s="88">
        <f>SUM(C7:C13)</f>
        <v>10135750153.810001</v>
      </c>
    </row>
    <row r="15" spans="1:3" x14ac:dyDescent="0.25">
      <c r="A15" s="89"/>
    </row>
  </sheetData>
  <mergeCells count="1">
    <mergeCell ref="A14:B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ESTADO CONTRATOS_CH </vt:lpstr>
      <vt:lpstr>Red Nal - Ejecutado</vt:lpstr>
      <vt:lpstr>Corredores_prosperidad</vt:lpstr>
      <vt:lpstr>'ESTADO CONTRATOS_CH '!Área_de_impresión</vt:lpstr>
      <vt:lpstr>'Red Nal - Ejecutado'!Títulos_a_imprimir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LUISCRUZ</dc:creator>
  <cp:lastModifiedBy>usuario</cp:lastModifiedBy>
  <cp:lastPrinted>2011-09-14T17:09:32Z</cp:lastPrinted>
  <dcterms:created xsi:type="dcterms:W3CDTF">2011-09-12T15:24:30Z</dcterms:created>
  <dcterms:modified xsi:type="dcterms:W3CDTF">2011-09-14T17:12:26Z</dcterms:modified>
</cp:coreProperties>
</file>