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135" windowWidth="20115" windowHeight="7935"/>
  </bookViews>
  <sheets>
    <sheet name="REGIONALIZ CONV X Invers y proy" sheetId="1" r:id="rId1"/>
  </sheets>
  <externalReferences>
    <externalReference r:id="rId2"/>
    <externalReference r:id="rId3"/>
    <externalReference r:id="rId4"/>
    <externalReference r:id="rId5"/>
  </externalReferences>
  <definedNames>
    <definedName name="_xlnm._FilterDatabase" localSheetId="0" hidden="1">'REGIONALIZ CONV X Invers y proy'!$A$4:$AC$41</definedName>
    <definedName name="_xlnm.Print_Area" localSheetId="0">'REGIONALIZ CONV X Invers y proy'!$B$1:$AE$44</definedName>
    <definedName name="SECTORES">[1]Listas!$M$2:$M$15</definedName>
  </definedNames>
  <calcPr calcId="144525"/>
</workbook>
</file>

<file path=xl/calcChain.xml><?xml version="1.0" encoding="utf-8"?>
<calcChain xmlns="http://schemas.openxmlformats.org/spreadsheetml/2006/main">
  <c r="W16" i="1" l="1"/>
  <c r="W24" i="1"/>
  <c r="W26" i="1"/>
  <c r="W37" i="1"/>
  <c r="W42" i="1"/>
  <c r="T17" i="1"/>
  <c r="T38" i="1"/>
  <c r="T42" i="1" s="1"/>
  <c r="T31" i="1"/>
  <c r="T16" i="1"/>
  <c r="T24" i="1"/>
  <c r="T26" i="1"/>
  <c r="T37" i="1"/>
  <c r="W43" i="1" l="1"/>
  <c r="T43" i="1"/>
  <c r="Z5" i="1" l="1"/>
  <c r="Z6" i="1"/>
  <c r="Z7" i="1"/>
  <c r="Z8" i="1"/>
  <c r="Z9" i="1"/>
  <c r="Z10" i="1"/>
  <c r="Z11" i="1"/>
  <c r="Z12" i="1"/>
  <c r="Z13" i="1"/>
  <c r="Z14" i="1"/>
  <c r="Z15" i="1"/>
  <c r="Z17" i="1"/>
  <c r="Z18" i="1"/>
  <c r="Z19" i="1"/>
  <c r="Z20" i="1"/>
  <c r="Z21" i="1"/>
  <c r="Z22" i="1"/>
  <c r="Z23" i="1"/>
  <c r="Z25" i="1"/>
  <c r="Z26" i="1" s="1"/>
  <c r="Z27" i="1"/>
  <c r="Z28" i="1"/>
  <c r="Z29" i="1"/>
  <c r="Z30" i="1"/>
  <c r="Z37" i="1" s="1"/>
  <c r="Z31" i="1"/>
  <c r="Z32" i="1"/>
  <c r="Z33" i="1"/>
  <c r="Z34" i="1"/>
  <c r="Z35" i="1"/>
  <c r="Z36" i="1"/>
  <c r="Z38" i="1"/>
  <c r="Z39" i="1"/>
  <c r="Z40" i="1"/>
  <c r="Z41" i="1"/>
  <c r="AB5" i="1"/>
  <c r="AB16" i="1" s="1"/>
  <c r="AB6" i="1"/>
  <c r="AB7" i="1"/>
  <c r="AB8" i="1"/>
  <c r="AB9" i="1"/>
  <c r="AB10" i="1"/>
  <c r="AB11" i="1"/>
  <c r="AB12" i="1"/>
  <c r="AB13" i="1"/>
  <c r="AB14" i="1"/>
  <c r="AB15" i="1"/>
  <c r="AB17" i="1"/>
  <c r="AB18" i="1"/>
  <c r="AB19" i="1"/>
  <c r="AB20" i="1"/>
  <c r="AB21" i="1"/>
  <c r="AB22" i="1"/>
  <c r="AB23" i="1"/>
  <c r="AB25" i="1"/>
  <c r="AB26" i="1" s="1"/>
  <c r="AB27" i="1"/>
  <c r="AB37" i="1" s="1"/>
  <c r="AB28" i="1"/>
  <c r="AB29" i="1"/>
  <c r="AB30" i="1"/>
  <c r="AB31" i="1"/>
  <c r="AB32" i="1"/>
  <c r="AB33" i="1"/>
  <c r="AB34" i="1"/>
  <c r="AB35" i="1"/>
  <c r="AB36" i="1"/>
  <c r="AB38" i="1"/>
  <c r="AB39" i="1"/>
  <c r="AB42" i="1" s="1"/>
  <c r="AB40" i="1"/>
  <c r="AB41" i="1"/>
  <c r="Z42" i="1" l="1"/>
  <c r="Z24" i="1"/>
  <c r="Z16" i="1"/>
  <c r="Z43" i="1" s="1"/>
  <c r="AB24" i="1"/>
  <c r="AB43" i="1" s="1"/>
  <c r="Q16" i="1" l="1"/>
  <c r="Q24" i="1"/>
  <c r="Q26" i="1"/>
  <c r="Q37" i="1"/>
  <c r="Q42" i="1"/>
  <c r="N5" i="1"/>
  <c r="N7" i="1"/>
  <c r="N8" i="1"/>
  <c r="N9" i="1"/>
  <c r="N10" i="1"/>
  <c r="N11" i="1"/>
  <c r="N12" i="1"/>
  <c r="N13" i="1"/>
  <c r="N14" i="1"/>
  <c r="N15" i="1"/>
  <c r="N16" i="1"/>
  <c r="N19" i="1"/>
  <c r="N21" i="1"/>
  <c r="N22" i="1"/>
  <c r="N24" i="1"/>
  <c r="N26" i="1"/>
  <c r="N29" i="1"/>
  <c r="N30" i="1"/>
  <c r="N33" i="1"/>
  <c r="N38" i="1"/>
  <c r="N39" i="1"/>
  <c r="N40" i="1"/>
  <c r="N41" i="1"/>
  <c r="M37" i="1"/>
  <c r="J37" i="1"/>
  <c r="J26" i="1"/>
  <c r="J24" i="1"/>
  <c r="J16" i="1"/>
  <c r="H24" i="1"/>
  <c r="H42" i="1"/>
  <c r="H37" i="1"/>
  <c r="H26" i="1"/>
  <c r="E26" i="1"/>
  <c r="E42" i="1"/>
  <c r="E37" i="1"/>
  <c r="X42" i="1"/>
  <c r="AA42" i="1"/>
  <c r="U42" i="1"/>
  <c r="O42" i="1"/>
  <c r="F42" i="1"/>
  <c r="C42" i="1"/>
  <c r="AC41" i="1"/>
  <c r="L41" i="1"/>
  <c r="I41" i="1"/>
  <c r="V41" i="1"/>
  <c r="R41" i="1"/>
  <c r="AC40" i="1"/>
  <c r="L40" i="1"/>
  <c r="I40" i="1"/>
  <c r="V40" i="1"/>
  <c r="AC39" i="1"/>
  <c r="L39" i="1"/>
  <c r="I39" i="1"/>
  <c r="V39" i="1"/>
  <c r="R39" i="1"/>
  <c r="AC38" i="1"/>
  <c r="L38" i="1"/>
  <c r="I38" i="1"/>
  <c r="V38" i="1"/>
  <c r="R38" i="1"/>
  <c r="X37" i="1"/>
  <c r="AA37" i="1"/>
  <c r="U37" i="1"/>
  <c r="O37" i="1"/>
  <c r="F37" i="1"/>
  <c r="C37" i="1"/>
  <c r="AC36" i="1"/>
  <c r="V36" i="1"/>
  <c r="AC35" i="1"/>
  <c r="V35" i="1"/>
  <c r="AC34" i="1"/>
  <c r="V34" i="1"/>
  <c r="AC33" i="1"/>
  <c r="L33" i="1"/>
  <c r="I33" i="1"/>
  <c r="V33" i="1"/>
  <c r="R33" i="1"/>
  <c r="AC32" i="1"/>
  <c r="V32" i="1"/>
  <c r="S32" i="1"/>
  <c r="AC31" i="1"/>
  <c r="V31" i="1"/>
  <c r="R31" i="1"/>
  <c r="AC30" i="1"/>
  <c r="L30" i="1"/>
  <c r="I30" i="1"/>
  <c r="V30" i="1"/>
  <c r="AC29" i="1"/>
  <c r="L29" i="1"/>
  <c r="I29" i="1"/>
  <c r="V29" i="1"/>
  <c r="AC28" i="1"/>
  <c r="I28" i="1"/>
  <c r="V28" i="1"/>
  <c r="AC27" i="1"/>
  <c r="V27" i="1"/>
  <c r="S27" i="1"/>
  <c r="G27" i="1"/>
  <c r="X26" i="1"/>
  <c r="AA26" i="1"/>
  <c r="M26" i="1"/>
  <c r="L26" i="1"/>
  <c r="I26" i="1"/>
  <c r="U26" i="1"/>
  <c r="R26" i="1"/>
  <c r="O26" i="1"/>
  <c r="F26" i="1"/>
  <c r="C26" i="1"/>
  <c r="Y26" i="1"/>
  <c r="AC25" i="1"/>
  <c r="AC26" i="1" s="1"/>
  <c r="K25" i="1"/>
  <c r="V25" i="1"/>
  <c r="V26" i="1" s="1"/>
  <c r="P25" i="1"/>
  <c r="P26" i="1" s="1"/>
  <c r="G25" i="1"/>
  <c r="G26" i="1" s="1"/>
  <c r="X24" i="1"/>
  <c r="AA24" i="1"/>
  <c r="U24" i="1"/>
  <c r="O24" i="1"/>
  <c r="F24" i="1"/>
  <c r="C24" i="1"/>
  <c r="AC23" i="1"/>
  <c r="I23" i="1"/>
  <c r="V23" i="1"/>
  <c r="R23" i="1"/>
  <c r="AC22" i="1"/>
  <c r="L22" i="1"/>
  <c r="I22" i="1"/>
  <c r="V22" i="1"/>
  <c r="R22" i="1"/>
  <c r="AC21" i="1"/>
  <c r="L21" i="1"/>
  <c r="I21" i="1"/>
  <c r="V21" i="1"/>
  <c r="R21" i="1"/>
  <c r="AC20" i="1"/>
  <c r="I20" i="1"/>
  <c r="V20" i="1"/>
  <c r="R20" i="1"/>
  <c r="AC19" i="1"/>
  <c r="L19" i="1"/>
  <c r="I19" i="1"/>
  <c r="V19" i="1"/>
  <c r="AC18" i="1"/>
  <c r="I18" i="1"/>
  <c r="V18" i="1"/>
  <c r="R18" i="1"/>
  <c r="AC17" i="1"/>
  <c r="I17" i="1"/>
  <c r="V17" i="1"/>
  <c r="R17" i="1"/>
  <c r="X16" i="1"/>
  <c r="AA16" i="1"/>
  <c r="U16" i="1"/>
  <c r="O16" i="1"/>
  <c r="F16" i="1"/>
  <c r="C16" i="1"/>
  <c r="AC15" i="1"/>
  <c r="L15" i="1"/>
  <c r="I15" i="1"/>
  <c r="V15" i="1"/>
  <c r="R15" i="1"/>
  <c r="AC14" i="1"/>
  <c r="L14" i="1"/>
  <c r="I14" i="1"/>
  <c r="V14" i="1"/>
  <c r="R14" i="1"/>
  <c r="AC13" i="1"/>
  <c r="L13" i="1"/>
  <c r="I13" i="1"/>
  <c r="V13" i="1"/>
  <c r="R13" i="1"/>
  <c r="AC12" i="1"/>
  <c r="L12" i="1"/>
  <c r="I12" i="1"/>
  <c r="V12" i="1"/>
  <c r="R12" i="1"/>
  <c r="AC11" i="1"/>
  <c r="L11" i="1"/>
  <c r="I11" i="1"/>
  <c r="V11" i="1"/>
  <c r="R11" i="1"/>
  <c r="AC10" i="1"/>
  <c r="L10" i="1"/>
  <c r="I10" i="1"/>
  <c r="V10" i="1"/>
  <c r="R10" i="1"/>
  <c r="AC9" i="1"/>
  <c r="L9" i="1"/>
  <c r="I9" i="1"/>
  <c r="V9" i="1"/>
  <c r="AC8" i="1"/>
  <c r="L8" i="1"/>
  <c r="I8" i="1"/>
  <c r="V8" i="1"/>
  <c r="R8" i="1"/>
  <c r="AC7" i="1"/>
  <c r="L7" i="1"/>
  <c r="I7" i="1"/>
  <c r="V7" i="1"/>
  <c r="R7" i="1"/>
  <c r="AC6" i="1"/>
  <c r="I6" i="1"/>
  <c r="V6" i="1"/>
  <c r="AC5" i="1"/>
  <c r="L5" i="1"/>
  <c r="I5" i="1"/>
  <c r="V5" i="1"/>
  <c r="R5" i="1"/>
  <c r="K26" i="1" l="1"/>
  <c r="AE25" i="1"/>
  <c r="AE26" i="1" s="1"/>
  <c r="N42" i="1"/>
  <c r="F43" i="1"/>
  <c r="U43" i="1"/>
  <c r="X43" i="1"/>
  <c r="R42" i="1"/>
  <c r="N37" i="1"/>
  <c r="Q43" i="1"/>
  <c r="N43" i="1"/>
  <c r="L24" i="1"/>
  <c r="R37" i="1"/>
  <c r="L42" i="1"/>
  <c r="AC42" i="1"/>
  <c r="C43" i="1"/>
  <c r="O43" i="1"/>
  <c r="AA43" i="1"/>
  <c r="M24" i="1"/>
  <c r="AC37" i="1"/>
  <c r="I42" i="1"/>
  <c r="J43" i="1"/>
  <c r="J42" i="1"/>
  <c r="I37" i="1"/>
  <c r="H16" i="1"/>
  <c r="H43" i="1" s="1"/>
  <c r="E24" i="1"/>
  <c r="E16" i="1"/>
  <c r="V16" i="1"/>
  <c r="V43" i="1" s="1"/>
  <c r="M16" i="1"/>
  <c r="Y16" i="1"/>
  <c r="V37" i="1"/>
  <c r="R24" i="1"/>
  <c r="V42" i="1"/>
  <c r="M42" i="1"/>
  <c r="Y42" i="1"/>
  <c r="AC16" i="1"/>
  <c r="V24" i="1"/>
  <c r="Y24" i="1"/>
  <c r="Y37" i="1"/>
  <c r="I24" i="1"/>
  <c r="AC24" i="1"/>
  <c r="R16" i="1"/>
  <c r="I16" i="1"/>
  <c r="L16" i="1"/>
  <c r="L43" i="1" l="1"/>
  <c r="AC43" i="1"/>
  <c r="M43" i="1"/>
  <c r="R43" i="1"/>
  <c r="E43" i="1"/>
  <c r="I43" i="1"/>
  <c r="Y43" i="1"/>
  <c r="K36" i="1" l="1"/>
  <c r="AE36" i="1" s="1"/>
  <c r="K35" i="1"/>
  <c r="AE35" i="1" s="1"/>
  <c r="K34" i="1"/>
  <c r="AE34" i="1" s="1"/>
  <c r="K33" i="1"/>
  <c r="AE33" i="1" s="1"/>
  <c r="K32" i="1"/>
  <c r="AE32" i="1" s="1"/>
  <c r="K31" i="1"/>
  <c r="AE31" i="1" s="1"/>
  <c r="K30" i="1"/>
  <c r="AE30" i="1" s="1"/>
  <c r="K6" i="1"/>
  <c r="AE6" i="1" s="1"/>
  <c r="K17" i="1"/>
  <c r="AE17" i="1" s="1"/>
  <c r="K5" i="1"/>
  <c r="AE5" i="1" s="1"/>
  <c r="K27" i="1"/>
  <c r="AE27" i="1" s="1"/>
  <c r="K28" i="1" l="1"/>
  <c r="AE28" i="1" s="1"/>
  <c r="K18" i="1"/>
  <c r="AE18" i="1" s="1"/>
  <c r="K7" i="1"/>
  <c r="AE7" i="1" s="1"/>
  <c r="AE16" i="1" s="1"/>
  <c r="K8" i="1"/>
  <c r="AE8" i="1" s="1"/>
  <c r="K29" i="1"/>
  <c r="AE29" i="1" s="1"/>
  <c r="AE37" i="1" s="1"/>
  <c r="K38" i="1"/>
  <c r="AE38" i="1" s="1"/>
  <c r="K19" i="1"/>
  <c r="AE19" i="1" s="1"/>
  <c r="K39" i="1"/>
  <c r="AE39" i="1" s="1"/>
  <c r="K20" i="1"/>
  <c r="AE20" i="1" s="1"/>
  <c r="K9" i="1"/>
  <c r="AE9" i="1" s="1"/>
  <c r="K10" i="1"/>
  <c r="AE10" i="1" s="1"/>
  <c r="K21" i="1"/>
  <c r="AE21" i="1" s="1"/>
  <c r="K40" i="1"/>
  <c r="AE40" i="1" s="1"/>
  <c r="K11" i="1"/>
  <c r="AE11" i="1" s="1"/>
  <c r="K12" i="1"/>
  <c r="AE12" i="1" s="1"/>
  <c r="K13" i="1"/>
  <c r="AE13" i="1" s="1"/>
  <c r="K14" i="1"/>
  <c r="AE14" i="1" s="1"/>
  <c r="K23" i="1"/>
  <c r="AE23" i="1" s="1"/>
  <c r="K15" i="1"/>
  <c r="AE15" i="1" s="1"/>
  <c r="K41" i="1"/>
  <c r="AE41" i="1" s="1"/>
  <c r="AE42" i="1" l="1"/>
  <c r="K37" i="1"/>
  <c r="K42" i="1"/>
  <c r="K16" i="1"/>
  <c r="K22" i="1"/>
  <c r="K24" i="1" l="1"/>
  <c r="K43" i="1" s="1"/>
  <c r="AE22" i="1"/>
  <c r="AE43" i="1" l="1"/>
  <c r="AE24" i="1"/>
  <c r="P41" i="1"/>
  <c r="P15" i="1"/>
  <c r="P23" i="1"/>
  <c r="P14" i="1"/>
  <c r="P13" i="1"/>
  <c r="P12" i="1"/>
  <c r="P11" i="1"/>
  <c r="P40" i="1"/>
  <c r="P10" i="1"/>
  <c r="P9" i="1"/>
  <c r="P20" i="1"/>
  <c r="P39" i="1"/>
  <c r="P19" i="1"/>
  <c r="P38" i="1"/>
  <c r="P37" i="1"/>
  <c r="P8" i="1"/>
  <c r="P7" i="1"/>
  <c r="P18" i="1"/>
  <c r="P17" i="1"/>
  <c r="P24" i="1" l="1"/>
  <c r="P16" i="1"/>
  <c r="P43" i="1" s="1"/>
  <c r="P42" i="1"/>
  <c r="S25" i="1" l="1"/>
  <c r="S26" i="1" s="1"/>
  <c r="S36" i="1"/>
  <c r="G36" i="1"/>
  <c r="S35" i="1"/>
  <c r="G35" i="1"/>
  <c r="S41" i="1"/>
  <c r="G41" i="1"/>
  <c r="S15" i="1"/>
  <c r="G15" i="1"/>
  <c r="S23" i="1"/>
  <c r="S14" i="1"/>
  <c r="G14" i="1"/>
  <c r="S13" i="1"/>
  <c r="G13" i="1"/>
  <c r="S12" i="1"/>
  <c r="G12" i="1"/>
  <c r="S34" i="1"/>
  <c r="G34" i="1"/>
  <c r="S11" i="1"/>
  <c r="G11" i="1"/>
  <c r="S40" i="1"/>
  <c r="G40" i="1"/>
  <c r="S33" i="1"/>
  <c r="G33" i="1"/>
  <c r="S22" i="1"/>
  <c r="G22" i="1"/>
  <c r="S21" i="1"/>
  <c r="G21" i="1"/>
  <c r="S10" i="1"/>
  <c r="G10" i="1"/>
  <c r="G32" i="1"/>
  <c r="S31" i="1"/>
  <c r="G31" i="1"/>
  <c r="S9" i="1"/>
  <c r="G9" i="1"/>
  <c r="S20" i="1"/>
  <c r="G20" i="1"/>
  <c r="S39" i="1"/>
  <c r="G39" i="1"/>
  <c r="S19" i="1"/>
  <c r="G19" i="1"/>
  <c r="S38" i="1"/>
  <c r="G38" i="1"/>
  <c r="G42" i="1" s="1"/>
  <c r="S30" i="1"/>
  <c r="G30" i="1"/>
  <c r="S29" i="1"/>
  <c r="G29" i="1"/>
  <c r="S8" i="1"/>
  <c r="G8" i="1"/>
  <c r="S7" i="1"/>
  <c r="G7" i="1"/>
  <c r="S18" i="1"/>
  <c r="G18" i="1"/>
  <c r="S6" i="1"/>
  <c r="G6" i="1"/>
  <c r="S17" i="1"/>
  <c r="G17" i="1"/>
  <c r="S28" i="1"/>
  <c r="G28" i="1"/>
  <c r="G37" i="1" s="1"/>
  <c r="S5" i="1"/>
  <c r="G5" i="1"/>
  <c r="S37" i="1" l="1"/>
  <c r="S24" i="1"/>
  <c r="S42" i="1"/>
  <c r="G16" i="1"/>
  <c r="S16" i="1"/>
  <c r="G23" i="1"/>
  <c r="G24" i="1" s="1"/>
  <c r="S43" i="1" l="1"/>
  <c r="D14" i="1"/>
  <c r="AD14" i="1" s="1"/>
  <c r="D17" i="1"/>
  <c r="AD17" i="1" s="1"/>
  <c r="G43" i="1"/>
  <c r="D15" i="1" l="1"/>
  <c r="AD15" i="1" s="1"/>
  <c r="D10" i="1"/>
  <c r="AD10" i="1" s="1"/>
  <c r="D30" i="1"/>
  <c r="AD30" i="1" s="1"/>
  <c r="D6" i="1"/>
  <c r="AD6" i="1" s="1"/>
  <c r="D32" i="1"/>
  <c r="AD32" i="1" s="1"/>
  <c r="D27" i="1"/>
  <c r="AD27" i="1" s="1"/>
  <c r="D34" i="1"/>
  <c r="AD34" i="1" s="1"/>
  <c r="D31" i="1"/>
  <c r="AD31" i="1" s="1"/>
  <c r="D7" i="1"/>
  <c r="AD7" i="1" s="1"/>
  <c r="D25" i="1"/>
  <c r="AD25" i="1" s="1"/>
  <c r="AD26" i="1" s="1"/>
  <c r="D13" i="1"/>
  <c r="AD13" i="1" s="1"/>
  <c r="D20" i="1"/>
  <c r="AD20" i="1" s="1"/>
  <c r="D8" i="1"/>
  <c r="AD8" i="1" s="1"/>
  <c r="D33" i="1"/>
  <c r="AD33" i="1" s="1"/>
  <c r="D39" i="1"/>
  <c r="AD39" i="1" s="1"/>
  <c r="D29" i="1"/>
  <c r="AD29" i="1" s="1"/>
  <c r="D28" i="1"/>
  <c r="AD28" i="1" s="1"/>
  <c r="D35" i="1"/>
  <c r="AD35" i="1" s="1"/>
  <c r="D22" i="1"/>
  <c r="AD22" i="1" s="1"/>
  <c r="D19" i="1"/>
  <c r="AD19" i="1" s="1"/>
  <c r="D5" i="1"/>
  <c r="AD5" i="1" s="1"/>
  <c r="D21" i="1"/>
  <c r="AD21" i="1" s="1"/>
  <c r="D36" i="1"/>
  <c r="AD36" i="1" s="1"/>
  <c r="AD37" i="1" l="1"/>
  <c r="D26" i="1"/>
  <c r="D37" i="1"/>
  <c r="D9" i="1" l="1"/>
  <c r="AD9" i="1" s="1"/>
  <c r="D40" i="1"/>
  <c r="AD40" i="1" s="1"/>
  <c r="D11" i="1"/>
  <c r="AD11" i="1" s="1"/>
  <c r="D12" i="1"/>
  <c r="AD12" i="1" s="1"/>
  <c r="D23" i="1"/>
  <c r="AD23" i="1" s="1"/>
  <c r="AD16" i="1" l="1"/>
  <c r="D16" i="1"/>
  <c r="D38" i="1"/>
  <c r="AD38" i="1" s="1"/>
  <c r="D18" i="1"/>
  <c r="AD18" i="1" s="1"/>
  <c r="AD24" i="1" s="1"/>
  <c r="D41" i="1"/>
  <c r="AD41" i="1" s="1"/>
  <c r="AD42" i="1" l="1"/>
  <c r="AD43" i="1"/>
  <c r="D42" i="1"/>
  <c r="D24" i="1"/>
  <c r="D43" i="1"/>
</calcChain>
</file>

<file path=xl/sharedStrings.xml><?xml version="1.0" encoding="utf-8"?>
<sst xmlns="http://schemas.openxmlformats.org/spreadsheetml/2006/main" count="113" uniqueCount="66">
  <si>
    <t>DISTRIBUCIÓN DE RECURSOS - CONVENIOS REGIONALIZADOS POR DEPARTAMENTO</t>
  </si>
  <si>
    <t>(Cifras en millones de pesos)</t>
  </si>
  <si>
    <t>MINISTERIO DE EDUCACIÓN NACIONAL</t>
  </si>
  <si>
    <r>
      <t xml:space="preserve">MINISTERIO DE TRANSPORTE
</t>
    </r>
    <r>
      <rPr>
        <b/>
        <sz val="12"/>
        <color theme="0"/>
        <rFont val="Arial"/>
        <family val="2"/>
      </rPr>
      <t xml:space="preserve">
</t>
    </r>
    <r>
      <rPr>
        <b/>
        <sz val="14"/>
        <color theme="0"/>
        <rFont val="Arial"/>
        <family val="2"/>
      </rPr>
      <t>INVIAS</t>
    </r>
  </si>
  <si>
    <t>MINISTERIO DE AMBIENTE, VIVIENDA Y DESARROLLO TERRITORIAL - Aguas y Saneamiento</t>
  </si>
  <si>
    <t>MINISTERIO DE AMBIENTE, VIVIENDA Y DESARROLLO TERRITORIAL - Ambiente</t>
  </si>
  <si>
    <t>MINISTERIO DE AMBIENTE, VIVIENDA Y DESARROLLO TERRITORIAL - Vivienda (Gramalote)</t>
  </si>
  <si>
    <t>MINISTERIO DE AGRICULTURA Y DESARROLLO RURAL</t>
  </si>
  <si>
    <t>FEDERACIÓN NACIONAL DE CAFETEROS</t>
  </si>
  <si>
    <t>DIRECCIÓN DE GESTIÓN DEL RIESGO</t>
  </si>
  <si>
    <t>DEPARTAMENTO</t>
  </si>
  <si>
    <t>No. Proyectos</t>
  </si>
  <si>
    <t>No. de subsidios e incentivos</t>
  </si>
  <si>
    <r>
      <t xml:space="preserve">Recursos ejecutados por demanda
</t>
    </r>
    <r>
      <rPr>
        <b/>
        <sz val="10"/>
        <color theme="0"/>
        <rFont val="Arial"/>
        <family val="2"/>
      </rPr>
      <t>FINAGRO</t>
    </r>
  </si>
  <si>
    <t>No. de municipios incluidos en el RUD</t>
  </si>
  <si>
    <t>No. de Emergencias atendidas</t>
  </si>
  <si>
    <t>ANDINA</t>
  </si>
  <si>
    <t>Antioquia</t>
  </si>
  <si>
    <t>Bogotá</t>
  </si>
  <si>
    <t>Boyacá</t>
  </si>
  <si>
    <t>Caldas</t>
  </si>
  <si>
    <t>Cundinamarca</t>
  </si>
  <si>
    <t>Huila</t>
  </si>
  <si>
    <t>Norte de Santander</t>
  </si>
  <si>
    <t>Quindío</t>
  </si>
  <si>
    <t>Risaralda</t>
  </si>
  <si>
    <t>Santander</t>
  </si>
  <si>
    <t>Tolima</t>
  </si>
  <si>
    <t>Total ANDINA</t>
  </si>
  <si>
    <t>CARIBE</t>
  </si>
  <si>
    <t>Atlántico</t>
  </si>
  <si>
    <t>Bolívar</t>
  </si>
  <si>
    <t>Cesar</t>
  </si>
  <si>
    <t>Córdoba</t>
  </si>
  <si>
    <t>Guajira</t>
  </si>
  <si>
    <t>Magdalena</t>
  </si>
  <si>
    <t>Sucre</t>
  </si>
  <si>
    <t>Total CARIBE</t>
  </si>
  <si>
    <t>NACIONAL</t>
  </si>
  <si>
    <t>INVERSIÓN NACIONAL</t>
  </si>
  <si>
    <t>Total NACIONAL</t>
  </si>
  <si>
    <t>ORIENTAL</t>
  </si>
  <si>
    <t>Amazonas</t>
  </si>
  <si>
    <t>Arauca</t>
  </si>
  <si>
    <t>Caquetá</t>
  </si>
  <si>
    <t>Casanare</t>
  </si>
  <si>
    <t>Guainía</t>
  </si>
  <si>
    <t>Guaviare</t>
  </si>
  <si>
    <t>Meta</t>
  </si>
  <si>
    <t>Putumayo</t>
  </si>
  <si>
    <t>Vaupés</t>
  </si>
  <si>
    <t>Vichada</t>
  </si>
  <si>
    <t>Total ORIENTAL</t>
  </si>
  <si>
    <t>PACÍFICA</t>
  </si>
  <si>
    <t>Cauca</t>
  </si>
  <si>
    <t>Chocó</t>
  </si>
  <si>
    <t>Nariño</t>
  </si>
  <si>
    <t>Valle del Cauca</t>
  </si>
  <si>
    <t>Total PACÍFICA</t>
  </si>
  <si>
    <t>TOTAL</t>
  </si>
  <si>
    <t>Presupuesto Asignado</t>
  </si>
  <si>
    <t>Presupuesto Ejecutado</t>
  </si>
  <si>
    <t>Recursos asignados</t>
  </si>
  <si>
    <t>ACCIÓN SOCIAL (Registro Único de Damnificados)</t>
  </si>
  <si>
    <t>Total Presupuesto Asignado en ejecución</t>
  </si>
  <si>
    <t>Total Presupuesto Ejecutado por Dptos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</si>
</sst>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1" formatCode="_(* #,##0_);_(* \(#,##0\);_(* &quot;-&quot;_);_(@_)"/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&quot;$&quot;\ #,##0.00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2"/>
      <color indexed="56"/>
      <name val="Calibri"/>
      <family val="2"/>
    </font>
    <font>
      <b/>
      <sz val="14"/>
      <color indexed="56"/>
      <name val="Calibri"/>
      <family val="2"/>
    </font>
    <font>
      <b/>
      <sz val="14"/>
      <color theme="0"/>
      <name val="Arial"/>
      <family val="2"/>
    </font>
    <font>
      <b/>
      <sz val="12"/>
      <color theme="0"/>
      <name val="Arial"/>
      <family val="2"/>
    </font>
    <font>
      <b/>
      <sz val="11"/>
      <color theme="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1"/>
      <color indexed="8"/>
      <name val="Arial"/>
      <family val="2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4"/>
      <color indexed="8"/>
      <name val="Arial"/>
      <family val="2"/>
    </font>
    <font>
      <b/>
      <sz val="11"/>
      <color theme="0"/>
      <name val="Calibri"/>
      <family val="2"/>
    </font>
    <font>
      <sz val="10"/>
      <name val="Arial"/>
      <family val="2"/>
    </font>
    <font>
      <sz val="12"/>
      <color indexed="8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4" tint="-0.499984740745262"/>
        <bgColor indexed="64"/>
      </patternFill>
    </fill>
    <fill>
      <patternFill patternType="solid">
        <fgColor rgb="FF333399"/>
        <bgColor indexed="64"/>
      </patternFill>
    </fill>
    <fill>
      <patternFill patternType="solid">
        <fgColor rgb="FF00006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3333CC"/>
        <bgColor indexed="64"/>
      </patternFill>
    </fill>
    <fill>
      <patternFill patternType="solid">
        <fgColor rgb="FFFF0000"/>
        <bgColor indexed="64"/>
      </patternFill>
    </fill>
  </fills>
  <borders count="14">
    <border>
      <left/>
      <right/>
      <top/>
      <bottom/>
      <diagonal/>
    </border>
    <border>
      <left style="thin">
        <color theme="0"/>
      </left>
      <right/>
      <top style="medium">
        <color indexed="64"/>
      </top>
      <bottom style="thin">
        <color theme="0"/>
      </bottom>
      <diagonal/>
    </border>
    <border>
      <left/>
      <right style="thin">
        <color theme="0"/>
      </right>
      <top style="medium">
        <color indexed="64"/>
      </top>
      <bottom style="thin">
        <color theme="0"/>
      </bottom>
      <diagonal/>
    </border>
    <border>
      <left/>
      <right/>
      <top style="medium">
        <color indexed="64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9">
    <xf numFmtId="0" fontId="0" fillId="0" borderId="0"/>
    <xf numFmtId="43" fontId="1" fillId="0" borderId="0" applyFont="0" applyFill="0" applyBorder="0" applyAlignment="0" applyProtection="0"/>
    <xf numFmtId="41" fontId="11" fillId="0" borderId="0" applyFont="0" applyFill="0" applyBorder="0" applyAlignment="0" applyProtection="0"/>
    <xf numFmtId="43" fontId="1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5" fillId="0" borderId="0"/>
    <xf numFmtId="0" fontId="15" fillId="0" borderId="0"/>
    <xf numFmtId="0" fontId="16" fillId="0" borderId="0"/>
  </cellStyleXfs>
  <cellXfs count="34">
    <xf numFmtId="0" fontId="0" fillId="0" borderId="0" xfId="0"/>
    <xf numFmtId="0" fontId="0" fillId="0" borderId="0" xfId="0" applyAlignment="1">
      <alignment vertical="center" wrapText="1"/>
    </xf>
    <xf numFmtId="0" fontId="7" fillId="3" borderId="4" xfId="0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8" fillId="2" borderId="6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8" fillId="4" borderId="6" xfId="0" applyFont="1" applyFill="1" applyBorder="1" applyAlignment="1">
      <alignment horizontal="center" vertical="center" wrapText="1"/>
    </xf>
    <xf numFmtId="0" fontId="9" fillId="3" borderId="7" xfId="0" applyFont="1" applyFill="1" applyBorder="1" applyAlignment="1">
      <alignment horizontal="center" vertical="center" wrapText="1"/>
    </xf>
    <xf numFmtId="0" fontId="9" fillId="3" borderId="6" xfId="0" applyFont="1" applyFill="1" applyBorder="1" applyAlignment="1">
      <alignment horizontal="center" vertical="center" wrapText="1"/>
    </xf>
    <xf numFmtId="0" fontId="8" fillId="3" borderId="7" xfId="0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left" vertical="center" wrapText="1"/>
    </xf>
    <xf numFmtId="3" fontId="11" fillId="5" borderId="9" xfId="1" applyNumberFormat="1" applyFont="1" applyFill="1" applyBorder="1" applyAlignment="1">
      <alignment horizontal="center"/>
    </xf>
    <xf numFmtId="164" fontId="11" fillId="5" borderId="9" xfId="1" applyNumberFormat="1" applyFont="1" applyFill="1" applyBorder="1"/>
    <xf numFmtId="164" fontId="11" fillId="5" borderId="10" xfId="1" applyNumberFormat="1" applyFont="1" applyFill="1" applyBorder="1"/>
    <xf numFmtId="165" fontId="11" fillId="5" borderId="9" xfId="1" applyNumberFormat="1" applyFont="1" applyFill="1" applyBorder="1"/>
    <xf numFmtId="0" fontId="10" fillId="0" borderId="11" xfId="0" applyFont="1" applyBorder="1" applyAlignment="1">
      <alignment horizontal="left" vertical="center" wrapText="1"/>
    </xf>
    <xf numFmtId="0" fontId="2" fillId="0" borderId="0" xfId="0" applyFont="1"/>
    <xf numFmtId="3" fontId="12" fillId="5" borderId="10" xfId="1" applyNumberFormat="1" applyFont="1" applyFill="1" applyBorder="1" applyAlignment="1">
      <alignment horizontal="center"/>
    </xf>
    <xf numFmtId="164" fontId="12" fillId="5" borderId="10" xfId="1" applyNumberFormat="1" applyFont="1" applyFill="1" applyBorder="1"/>
    <xf numFmtId="0" fontId="10" fillId="6" borderId="11" xfId="0" applyFont="1" applyFill="1" applyBorder="1" applyAlignment="1">
      <alignment horizontal="left" vertical="center" wrapText="1"/>
    </xf>
    <xf numFmtId="3" fontId="11" fillId="6" borderId="9" xfId="1" applyNumberFormat="1" applyFont="1" applyFill="1" applyBorder="1" applyAlignment="1">
      <alignment horizontal="center"/>
    </xf>
    <xf numFmtId="164" fontId="11" fillId="6" borderId="9" xfId="1" applyNumberFormat="1" applyFont="1" applyFill="1" applyBorder="1"/>
    <xf numFmtId="164" fontId="11" fillId="6" borderId="10" xfId="1" applyNumberFormat="1" applyFont="1" applyFill="1" applyBorder="1"/>
    <xf numFmtId="0" fontId="10" fillId="0" borderId="12" xfId="0" applyFont="1" applyBorder="1" applyAlignment="1">
      <alignment horizontal="left" vertical="center" wrapText="1"/>
    </xf>
    <xf numFmtId="0" fontId="13" fillId="0" borderId="4" xfId="0" applyFont="1" applyBorder="1" applyAlignment="1">
      <alignment horizontal="center" vertical="center" wrapText="1"/>
    </xf>
    <xf numFmtId="3" fontId="14" fillId="7" borderId="13" xfId="0" applyNumberFormat="1" applyFont="1" applyFill="1" applyBorder="1" applyAlignment="1">
      <alignment horizontal="center" vertical="center" wrapText="1"/>
    </xf>
    <xf numFmtId="164" fontId="14" fillId="7" borderId="13" xfId="0" applyNumberFormat="1" applyFont="1" applyFill="1" applyBorder="1" applyAlignment="1">
      <alignment vertical="center" wrapText="1"/>
    </xf>
    <xf numFmtId="0" fontId="8" fillId="4" borderId="7" xfId="0" applyFont="1" applyFill="1" applyBorder="1" applyAlignment="1">
      <alignment horizontal="center" vertical="center" wrapText="1"/>
    </xf>
    <xf numFmtId="0" fontId="8" fillId="8" borderId="6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5" fillId="8" borderId="3" xfId="0" applyFont="1" applyFill="1" applyBorder="1" applyAlignment="1">
      <alignment horizontal="center" vertical="center" wrapText="1"/>
    </xf>
    <xf numFmtId="0" fontId="5" fillId="8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0" fontId="4" fillId="0" borderId="0" xfId="0" applyFont="1" applyFill="1" applyAlignment="1">
      <alignment horizontal="center"/>
    </xf>
  </cellXfs>
  <cellStyles count="9">
    <cellStyle name="Millares" xfId="1" builtinId="3"/>
    <cellStyle name="Millares [0] 2" xfId="2"/>
    <cellStyle name="Millares 2" xfId="3"/>
    <cellStyle name="Millares 3" xfId="4"/>
    <cellStyle name="Moneda 2" xfId="5"/>
    <cellStyle name="Normal" xfId="0" builtinId="0"/>
    <cellStyle name="Normal 2 10" xfId="6"/>
    <cellStyle name="Normal 2 3_Afectaciones Red Nacional - Formato" xfId="7"/>
    <cellStyle name="Normal 2_Afectaciones Red Nacional - Formato" xf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COLOMBIA%20HUMANITARIA/Convenios/Formato%20FINAL%20de%20presentacion%20de%20Proyecto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COLOMBIA%20HUMANITARIA/Convenios/DISTRIBUCI&#211;N%20DE%20RECURSOS%20Y%20REGIONALIZACI&#211;N%20CONVENIOS%20-%20JULIO%207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COLOMBIA%20HUMANITARIA/Convenios/Seguimiento%20y%20Avance%20Convenios/MATRICES%20GENERALES%20SECTORIALE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COLOMBIA%20HUMANITARIA/Convenios/Seguimiento%20y%20Avance%20Convenios/AVANCES%20FORMATOS/MAVDT%20-%20Ambiente%20(Car's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"/>
      <sheetName val="Localizacion Proyecto"/>
      <sheetName val="Listas"/>
    </sheetNames>
    <sheetDataSet>
      <sheetData sheetId="0"/>
      <sheetData sheetId="1"/>
      <sheetData sheetId="2">
        <row r="2">
          <cell r="M2" t="str">
            <v>Agropecuario</v>
          </cell>
        </row>
        <row r="3">
          <cell r="M3" t="str">
            <v>Agua Potable y Saneamiento Básico</v>
          </cell>
        </row>
        <row r="4">
          <cell r="M4" t="str">
            <v>Ambiente</v>
          </cell>
        </row>
        <row r="5">
          <cell r="M5" t="str">
            <v>Comunicaciones</v>
          </cell>
        </row>
        <row r="6">
          <cell r="M6" t="str">
            <v>Cultura, Deporte y Recreación</v>
          </cell>
        </row>
        <row r="7">
          <cell r="M7" t="str">
            <v>Educación</v>
          </cell>
        </row>
        <row r="8">
          <cell r="M8" t="str">
            <v>Energia</v>
          </cell>
        </row>
        <row r="9">
          <cell r="M9" t="str">
            <v>Industria y Comercio</v>
          </cell>
        </row>
        <row r="10">
          <cell r="M10" t="str">
            <v>Justicia</v>
          </cell>
        </row>
        <row r="11">
          <cell r="M11" t="str">
            <v>Protección Social</v>
          </cell>
        </row>
        <row r="12">
          <cell r="M12" t="str">
            <v>Salud</v>
          </cell>
        </row>
        <row r="13">
          <cell r="M13" t="str">
            <v>Trabajo y Seguridad Social</v>
          </cell>
        </row>
        <row r="14">
          <cell r="M14" t="str">
            <v>Transporte</v>
          </cell>
        </row>
        <row r="15">
          <cell r="M15" t="str">
            <v>Vivienda y Desarrollo Urbano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venios aprobados por Depart"/>
      <sheetName val="CONVENIOS CON REGIONES"/>
      <sheetName val="INVERS TOTAL CONVENIOS DEPT"/>
      <sheetName val="Distribuc Presup Convenios"/>
      <sheetName val="CONVENIOS REG POR DEPT"/>
      <sheetName val="CONVENIOS POR REGIONES"/>
      <sheetName val="REGIONALIZ CONV X Invers y proy"/>
      <sheetName val="RECURSOS FNC"/>
    </sheetNames>
    <sheetDataSet>
      <sheetData sheetId="0"/>
      <sheetData sheetId="1"/>
      <sheetData sheetId="2">
        <row r="3">
          <cell r="B3" t="str">
            <v>EDUCACIÓN</v>
          </cell>
          <cell r="D3" t="str">
            <v>MINISTERIO DE EDUCACIÓN NACIONAL</v>
          </cell>
          <cell r="E3" t="str">
            <v>MINISTERIO DE TRANSPORTE</v>
          </cell>
          <cell r="H3" t="str">
            <v>MINISTERIO DE AMBIENTE, VIVIENDA Y DESARROLLO TERRITORIAL</v>
          </cell>
          <cell r="L3" t="str">
            <v>IDEAM</v>
          </cell>
          <cell r="M3" t="str">
            <v>MINISTERIO DE AGRICULTURA Y DESARROLLO RURAL</v>
          </cell>
          <cell r="V3" t="str">
            <v>FEDECAFETEROS</v>
          </cell>
          <cell r="W3" t="str">
            <v>MINCULTURA</v>
          </cell>
          <cell r="X3" t="str">
            <v>ACCIÓN SOCIAL</v>
          </cell>
          <cell r="Y3" t="str">
            <v>ACCIÓN SOCIAL
(Empleo de Emergencia)</v>
          </cell>
          <cell r="Z3" t="str">
            <v>CRUZ ROJA COLOMBIANA</v>
          </cell>
          <cell r="AA3" t="str">
            <v>MINISTERIO DE LA PROTECCIÓN SOCIAL</v>
          </cell>
          <cell r="AD3" t="str">
            <v>MINISTERIO DE DEFENSA NACIONAL</v>
          </cell>
          <cell r="AH3" t="str">
            <v>DGR</v>
          </cell>
          <cell r="AI3" t="str">
            <v>DANE</v>
          </cell>
          <cell r="AJ3" t="str">
            <v>IGAC</v>
          </cell>
          <cell r="AK3" t="str">
            <v>NACIONES UNIDAS</v>
          </cell>
        </row>
        <row r="4">
          <cell r="A4" t="str">
            <v>DEPARTAMENTO</v>
          </cell>
          <cell r="B4" t="str">
            <v>FASE I ATENCIÓN HUMANITARIA</v>
          </cell>
          <cell r="C4" t="str">
            <v>FASE II MANTENIMIENTO</v>
          </cell>
          <cell r="E4" t="str">
            <v>INVIAS</v>
          </cell>
          <cell r="F4" t="str">
            <v>AERONÁUTICA CIVIL</v>
          </cell>
          <cell r="G4" t="str">
            <v>INCO</v>
          </cell>
          <cell r="H4" t="str">
            <v>AGUAS</v>
          </cell>
          <cell r="I4" t="str">
            <v>AMBIENTE</v>
          </cell>
          <cell r="J4" t="str">
            <v>VIVIENDA (Valoración viviendas)</v>
          </cell>
          <cell r="K4" t="str">
            <v>VIVIENDA (Gramalote)</v>
          </cell>
          <cell r="M4" t="str">
            <v>Recursos ejecutados por demanda
FINAGRO</v>
          </cell>
          <cell r="N4" t="str">
            <v>Recursos a Ejecutar
CORPOICA</v>
          </cell>
          <cell r="O4" t="str">
            <v>Recursos a Ejecutar ICA</v>
          </cell>
          <cell r="P4" t="str">
            <v>Recursos a Ejecutar
INCODER</v>
          </cell>
          <cell r="Q4" t="str">
            <v>Recursos a Ejecutar
FEDEGAN</v>
          </cell>
          <cell r="R4" t="str">
            <v>Recursos a Ejecutar
ASISTEGAN</v>
          </cell>
          <cell r="S4" t="str">
            <v>Recursos a Ejecutar BANCARIZACIÓN
(CCI)</v>
          </cell>
          <cell r="T4" t="str">
            <v>Recursos a Ejecutar BANAGRARIO
(VIS Rural)</v>
          </cell>
          <cell r="U4" t="str">
            <v>Recursos a Ejecutar
INFORMATIVOS</v>
          </cell>
          <cell r="X4" t="str">
            <v>Registro Único de Damnificados (RUD)</v>
          </cell>
          <cell r="Y4" t="str">
            <v>Empleo de Emergencia</v>
          </cell>
          <cell r="AA4" t="str">
            <v>Salud Integral, Control y Vigilancia Epidemiológica</v>
          </cell>
          <cell r="AB4" t="str">
            <v>Adecuación IPS's</v>
          </cell>
          <cell r="AC4" t="str">
            <v>ICBF</v>
          </cell>
          <cell r="AD4" t="str">
            <v>DEFENSA CIVIL</v>
          </cell>
          <cell r="AE4" t="str">
            <v>EJÉRCITO</v>
          </cell>
          <cell r="AF4" t="str">
            <v>ARMADA NACIONAL</v>
          </cell>
          <cell r="AG4" t="str">
            <v>POLICÍA NACIONAL</v>
          </cell>
        </row>
        <row r="5">
          <cell r="A5" t="str">
            <v>Amazonas</v>
          </cell>
          <cell r="B5">
            <v>0</v>
          </cell>
          <cell r="C5">
            <v>0</v>
          </cell>
          <cell r="D5">
            <v>0</v>
          </cell>
          <cell r="G5" t="str">
            <v>$10.000
INCO AÚN NO PRESENTA REGIONALIZACIÓN</v>
          </cell>
          <cell r="J5" t="str">
            <v>$2.966
MINISTERIO AÚN NO PRESENTA REGIONALIZACIÓN</v>
          </cell>
          <cell r="L5" t="str">
            <v>$2.620
IDEAM AÚN NO PRESENTA REGIONALIZACIÓN</v>
          </cell>
          <cell r="M5">
            <v>0</v>
          </cell>
          <cell r="N5" t="str">
            <v>$6.060
MINISTERIO AÚN NO PRESENTA REGIONALIZACIÓN</v>
          </cell>
          <cell r="O5" t="str">
            <v>$59.800
MINISTERIO AÚN NO PRESENTA REGIONALIZACIÓN</v>
          </cell>
          <cell r="P5" t="str">
            <v>$18.895
MINISTERIO AÚN NO PRESENTA REGIONALIZACIÓN</v>
          </cell>
          <cell r="Q5" t="str">
            <v>$2.100
MINISTERIO AÚN NO PRESENTA REGIONALIZACIÓN</v>
          </cell>
          <cell r="R5" t="str">
            <v>$10.000
MINISTERIO AÚN NO PRESENTA REGIONALIZACIÓN</v>
          </cell>
          <cell r="S5" t="str">
            <v>$6.500
MINISTERIO AÚN NO PRESENTA REGIONALIZACIÓN</v>
          </cell>
          <cell r="T5" t="str">
            <v>$69.000
MINISTERIO AÚN NO PRESENTA REGIONALIZACIÓN</v>
          </cell>
          <cell r="U5" t="str">
            <v>$500
MINISTERIO AÚN NO PRESENTA REGIONALIZACIÓN</v>
          </cell>
          <cell r="V5">
            <v>0</v>
          </cell>
          <cell r="W5" t="str">
            <v>$404
EN PROCESO DE REGIONALIZACIÓN POR PARTE DEL MINISTERIO</v>
          </cell>
          <cell r="Y5" t="str">
            <v>$150.000
ACCIÓN SOCIAL AÚN NO PRESENTA REGIONALIZACIÓN</v>
          </cell>
          <cell r="Z5" t="str">
            <v>$10.000
CRUZ ROJA AÚN NO PRESENTA REGIONALIZACIÓN</v>
          </cell>
          <cell r="AA5" t="str">
            <v>$2.993
MPS AÚN NO PRESENTA REGIONALIZACIÓN</v>
          </cell>
          <cell r="AB5" t="str">
            <v>$53.779
MPS AÚN NO PRESENTA REGIONALIZACIÓN</v>
          </cell>
          <cell r="AC5">
            <v>0</v>
          </cell>
          <cell r="AD5" t="str">
            <v>$20.152
DEFENSA CIVIL AÚN NO PRESENTA REGIONALIZACIÓN</v>
          </cell>
          <cell r="AE5" t="str">
            <v>$159.680
EJÉRCITO AÚN NO PRESENTA REGIONALIZACIÓN</v>
          </cell>
          <cell r="AF5">
            <v>46.790309999999998</v>
          </cell>
          <cell r="AG5">
            <v>0</v>
          </cell>
          <cell r="AH5">
            <v>114.53</v>
          </cell>
          <cell r="AI5" t="str">
            <v>$7.187
DANE AÚN NO PRESENTA REGIONALIZACIÓN</v>
          </cell>
          <cell r="AJ5" t="str">
            <v>$8.820
IGAC AÚN NO PRESENTA REGIONALIZACIÓN</v>
          </cell>
          <cell r="AK5" t="str">
            <v>$10.000
NACIONES UNIDAS AÚN NO PRESENTA REGIONALIZACIÓN</v>
          </cell>
        </row>
        <row r="6">
          <cell r="A6" t="str">
            <v>Antioquia</v>
          </cell>
          <cell r="B6">
            <v>2746</v>
          </cell>
          <cell r="C6">
            <v>21715.5</v>
          </cell>
          <cell r="D6">
            <v>24461.5</v>
          </cell>
          <cell r="E6">
            <v>46958</v>
          </cell>
          <cell r="F6">
            <v>1800</v>
          </cell>
          <cell r="H6">
            <v>0</v>
          </cell>
          <cell r="I6">
            <v>8892</v>
          </cell>
          <cell r="M6">
            <v>5019.5614859999996</v>
          </cell>
          <cell r="V6">
            <v>1441.752608</v>
          </cell>
          <cell r="X6">
            <v>589.83829779200005</v>
          </cell>
          <cell r="AC6">
            <v>646.339921</v>
          </cell>
          <cell r="AG6">
            <v>90.136215780000001</v>
          </cell>
          <cell r="AH6">
            <v>1117.8917100000001</v>
          </cell>
        </row>
        <row r="7">
          <cell r="A7" t="str">
            <v>Arauca</v>
          </cell>
          <cell r="B7">
            <v>0</v>
          </cell>
          <cell r="C7">
            <v>0</v>
          </cell>
          <cell r="D7">
            <v>0</v>
          </cell>
          <cell r="E7">
            <v>6000</v>
          </cell>
          <cell r="F7">
            <v>250</v>
          </cell>
          <cell r="I7">
            <v>0</v>
          </cell>
          <cell r="M7">
            <v>0.83862899999999996</v>
          </cell>
          <cell r="V7">
            <v>0</v>
          </cell>
          <cell r="X7">
            <v>14.952736399999999</v>
          </cell>
          <cell r="AC7">
            <v>25.558943999999997</v>
          </cell>
          <cell r="AG7">
            <v>0</v>
          </cell>
          <cell r="AH7">
            <v>1577.3091039999999</v>
          </cell>
        </row>
        <row r="8">
          <cell r="A8" t="str">
            <v>Atlántico</v>
          </cell>
          <cell r="B8">
            <v>0</v>
          </cell>
          <cell r="C8">
            <v>22317.978770199999</v>
          </cell>
          <cell r="D8">
            <v>22317.978770199999</v>
          </cell>
          <cell r="E8">
            <v>23400</v>
          </cell>
          <cell r="H8">
            <v>23312.875058000001</v>
          </cell>
          <cell r="I8">
            <v>27179.023042000001</v>
          </cell>
          <cell r="M8">
            <v>1736.122134</v>
          </cell>
          <cell r="V8">
            <v>0</v>
          </cell>
          <cell r="X8">
            <v>591.90221480000002</v>
          </cell>
          <cell r="AC8">
            <v>159.74340000000001</v>
          </cell>
          <cell r="AG8">
            <v>4413.4345429499999</v>
          </cell>
          <cell r="AH8">
            <v>684.01170560000003</v>
          </cell>
        </row>
        <row r="9">
          <cell r="A9" t="str">
            <v>Bogotá</v>
          </cell>
          <cell r="B9">
            <v>0</v>
          </cell>
          <cell r="C9">
            <v>0</v>
          </cell>
          <cell r="D9">
            <v>0</v>
          </cell>
          <cell r="E9">
            <v>0</v>
          </cell>
          <cell r="I9">
            <v>0</v>
          </cell>
          <cell r="M9">
            <v>18.787800000000001</v>
          </cell>
          <cell r="V9">
            <v>0</v>
          </cell>
          <cell r="X9">
            <v>11.530748000000001</v>
          </cell>
          <cell r="AC9">
            <v>19.169208000000001</v>
          </cell>
          <cell r="AG9">
            <v>0</v>
          </cell>
          <cell r="AH9">
            <v>0</v>
          </cell>
        </row>
        <row r="10">
          <cell r="A10" t="str">
            <v>Bolívar</v>
          </cell>
          <cell r="B10">
            <v>8494.8114299999997</v>
          </cell>
          <cell r="C10">
            <v>43734.412971602396</v>
          </cell>
          <cell r="D10">
            <v>52229.224401602398</v>
          </cell>
          <cell r="E10">
            <v>3517</v>
          </cell>
          <cell r="H10">
            <v>6064.8411999999998</v>
          </cell>
          <cell r="I10">
            <v>43940.5</v>
          </cell>
          <cell r="M10">
            <v>1985.6883969999999</v>
          </cell>
          <cell r="V10">
            <v>0</v>
          </cell>
          <cell r="X10">
            <v>1274.6374572</v>
          </cell>
          <cell r="AC10">
            <v>464.01631199999997</v>
          </cell>
          <cell r="AF10">
            <v>264.5</v>
          </cell>
          <cell r="AG10">
            <v>1382.4027586500001</v>
          </cell>
          <cell r="AH10">
            <v>7480.5380930000001</v>
          </cell>
        </row>
        <row r="11">
          <cell r="A11" t="str">
            <v>Boyacá</v>
          </cell>
          <cell r="B11">
            <v>0</v>
          </cell>
          <cell r="C11">
            <v>0</v>
          </cell>
          <cell r="D11">
            <v>0</v>
          </cell>
          <cell r="E11">
            <v>3000</v>
          </cell>
          <cell r="H11">
            <v>2083.6280879999999</v>
          </cell>
          <cell r="I11">
            <v>523.6977093942553</v>
          </cell>
          <cell r="M11">
            <v>1522.4773049999999</v>
          </cell>
          <cell r="V11">
            <v>48.193899999999999</v>
          </cell>
          <cell r="X11">
            <v>112.57042</v>
          </cell>
          <cell r="AC11">
            <v>322.08632899999998</v>
          </cell>
          <cell r="AG11">
            <v>0</v>
          </cell>
          <cell r="AH11">
            <v>3383.8510980000001</v>
          </cell>
        </row>
        <row r="12">
          <cell r="A12" t="str">
            <v>Caldas</v>
          </cell>
          <cell r="B12">
            <v>118</v>
          </cell>
          <cell r="C12">
            <v>2465</v>
          </cell>
          <cell r="D12">
            <v>2583</v>
          </cell>
          <cell r="E12">
            <v>20650</v>
          </cell>
          <cell r="H12">
            <v>65021.07273</v>
          </cell>
          <cell r="I12">
            <v>4030</v>
          </cell>
          <cell r="M12">
            <v>424.94621100000001</v>
          </cell>
          <cell r="V12">
            <v>1013.347581</v>
          </cell>
          <cell r="X12">
            <v>34.386204799999987</v>
          </cell>
          <cell r="AC12">
            <v>12.779471999999998</v>
          </cell>
          <cell r="AG12">
            <v>123.5434626</v>
          </cell>
          <cell r="AH12">
            <v>1991.541424</v>
          </cell>
        </row>
        <row r="13">
          <cell r="A13" t="str">
            <v>Caquetá</v>
          </cell>
          <cell r="B13">
            <v>0</v>
          </cell>
          <cell r="C13">
            <v>0</v>
          </cell>
          <cell r="D13">
            <v>0</v>
          </cell>
          <cell r="E13">
            <v>7175</v>
          </cell>
          <cell r="I13">
            <v>0</v>
          </cell>
          <cell r="M13">
            <v>122.77078299999999</v>
          </cell>
          <cell r="V13">
            <v>27.483491000000001</v>
          </cell>
          <cell r="X13">
            <v>34.499153999999997</v>
          </cell>
          <cell r="AC13">
            <v>63.897359999999999</v>
          </cell>
          <cell r="AG13">
            <v>0</v>
          </cell>
          <cell r="AH13">
            <v>792.43252800000005</v>
          </cell>
        </row>
        <row r="14">
          <cell r="A14" t="str">
            <v>Casanare</v>
          </cell>
          <cell r="B14">
            <v>0</v>
          </cell>
          <cell r="C14">
            <v>0</v>
          </cell>
          <cell r="D14">
            <v>0</v>
          </cell>
          <cell r="E14">
            <v>8800</v>
          </cell>
          <cell r="H14">
            <v>0</v>
          </cell>
          <cell r="I14">
            <v>0</v>
          </cell>
          <cell r="M14">
            <v>46.628605999999998</v>
          </cell>
          <cell r="V14">
            <v>0.15962599999999999</v>
          </cell>
          <cell r="X14">
            <v>21.188525200000001</v>
          </cell>
          <cell r="AC14">
            <v>19.169208000000001</v>
          </cell>
          <cell r="AG14">
            <v>0</v>
          </cell>
          <cell r="AH14">
            <v>1327.6328482000001</v>
          </cell>
        </row>
        <row r="15">
          <cell r="A15" t="str">
            <v>Cauca</v>
          </cell>
          <cell r="B15">
            <v>827.40021693601602</v>
          </cell>
          <cell r="C15">
            <v>505.09676470588232</v>
          </cell>
          <cell r="D15">
            <v>1332.4969816418984</v>
          </cell>
          <cell r="E15">
            <v>23300</v>
          </cell>
          <cell r="H15">
            <v>3146</v>
          </cell>
          <cell r="I15">
            <v>728</v>
          </cell>
          <cell r="M15">
            <v>267.12956500000001</v>
          </cell>
          <cell r="V15">
            <v>451.09895</v>
          </cell>
          <cell r="X15">
            <v>257.15896359999999</v>
          </cell>
          <cell r="AC15">
            <v>328.47606500000001</v>
          </cell>
          <cell r="AG15">
            <v>547.91489999999999</v>
          </cell>
          <cell r="AH15">
            <v>1350.9574808</v>
          </cell>
        </row>
        <row r="16">
          <cell r="A16" t="str">
            <v>Cesar</v>
          </cell>
          <cell r="B16">
            <v>500.5</v>
          </cell>
          <cell r="C16">
            <v>2488.5</v>
          </cell>
          <cell r="D16">
            <v>2989</v>
          </cell>
          <cell r="E16">
            <v>19300</v>
          </cell>
          <cell r="H16">
            <v>0</v>
          </cell>
          <cell r="I16">
            <v>0</v>
          </cell>
          <cell r="M16">
            <v>2088.92596</v>
          </cell>
          <cell r="V16">
            <v>111.80845600000001</v>
          </cell>
          <cell r="X16">
            <v>152.24435080000001</v>
          </cell>
          <cell r="AC16">
            <v>139.76272</v>
          </cell>
          <cell r="AG16">
            <v>15.49504222</v>
          </cell>
          <cell r="AH16">
            <v>3256.6369476999998</v>
          </cell>
        </row>
        <row r="17">
          <cell r="A17" t="str">
            <v>Chocó</v>
          </cell>
          <cell r="B17">
            <v>3852.5</v>
          </cell>
          <cell r="C17">
            <v>19464.5</v>
          </cell>
          <cell r="D17">
            <v>23317</v>
          </cell>
          <cell r="E17">
            <v>0</v>
          </cell>
          <cell r="H17">
            <v>3714.5368050000002</v>
          </cell>
          <cell r="I17">
            <v>4165.7857299999996</v>
          </cell>
          <cell r="M17">
            <v>46.604061000000002</v>
          </cell>
          <cell r="V17">
            <v>0</v>
          </cell>
          <cell r="X17">
            <v>582.27174400000001</v>
          </cell>
          <cell r="AC17">
            <v>493.79772899999995</v>
          </cell>
          <cell r="AG17">
            <v>211.49354116000004</v>
          </cell>
          <cell r="AH17">
            <v>1451.3115876500001</v>
          </cell>
        </row>
        <row r="18">
          <cell r="A18" t="str">
            <v>Córdoba</v>
          </cell>
          <cell r="B18">
            <v>1145.98</v>
          </cell>
          <cell r="C18">
            <v>16570.497104895501</v>
          </cell>
          <cell r="D18">
            <v>17716.477104895501</v>
          </cell>
          <cell r="E18">
            <v>16650</v>
          </cell>
          <cell r="H18">
            <v>2279.8225040000002</v>
          </cell>
          <cell r="I18">
            <v>45553</v>
          </cell>
          <cell r="M18">
            <v>3212.9535129999999</v>
          </cell>
          <cell r="V18">
            <v>0</v>
          </cell>
          <cell r="X18">
            <v>323.34544</v>
          </cell>
          <cell r="AC18">
            <v>133.372984</v>
          </cell>
          <cell r="AG18">
            <v>0</v>
          </cell>
          <cell r="AH18">
            <v>860.38903800000003</v>
          </cell>
        </row>
        <row r="19">
          <cell r="A19" t="str">
            <v>Cundinamarca</v>
          </cell>
          <cell r="B19">
            <v>1078.66592698714</v>
          </cell>
          <cell r="C19">
            <v>1114.6963083164301</v>
          </cell>
          <cell r="D19">
            <v>2193.3622353035698</v>
          </cell>
          <cell r="E19">
            <v>6000</v>
          </cell>
          <cell r="F19">
            <v>600</v>
          </cell>
          <cell r="H19">
            <v>54872</v>
          </cell>
          <cell r="I19">
            <v>0</v>
          </cell>
          <cell r="M19">
            <v>2137.7707620000001</v>
          </cell>
          <cell r="V19">
            <v>55.470500000000001</v>
          </cell>
          <cell r="X19">
            <v>137.27201199999993</v>
          </cell>
          <cell r="AC19">
            <v>959.86925099999996</v>
          </cell>
          <cell r="AG19">
            <v>0</v>
          </cell>
          <cell r="AH19">
            <v>2506.8679820000002</v>
          </cell>
        </row>
        <row r="20">
          <cell r="A20" t="str">
            <v>Guainía</v>
          </cell>
          <cell r="B20">
            <v>0</v>
          </cell>
          <cell r="C20">
            <v>0</v>
          </cell>
          <cell r="D20">
            <v>0</v>
          </cell>
          <cell r="E20">
            <v>0</v>
          </cell>
          <cell r="I20">
            <v>9423</v>
          </cell>
          <cell r="M20">
            <v>0</v>
          </cell>
          <cell r="V20">
            <v>0</v>
          </cell>
          <cell r="X20">
            <v>0</v>
          </cell>
          <cell r="AC20">
            <v>0</v>
          </cell>
          <cell r="AG20">
            <v>0</v>
          </cell>
          <cell r="AH20">
            <v>0</v>
          </cell>
        </row>
        <row r="21">
          <cell r="A21" t="str">
            <v>Guaviare</v>
          </cell>
          <cell r="B21">
            <v>0</v>
          </cell>
          <cell r="C21">
            <v>0</v>
          </cell>
          <cell r="D21">
            <v>0</v>
          </cell>
          <cell r="E21">
            <v>0</v>
          </cell>
          <cell r="H21">
            <v>0</v>
          </cell>
          <cell r="M21">
            <v>0</v>
          </cell>
          <cell r="V21">
            <v>0</v>
          </cell>
          <cell r="X21">
            <v>1.7078911999999999</v>
          </cell>
          <cell r="AC21">
            <v>180.21237249999999</v>
          </cell>
          <cell r="AG21">
            <v>0</v>
          </cell>
          <cell r="AH21">
            <v>1053.0344</v>
          </cell>
        </row>
        <row r="22">
          <cell r="A22" t="str">
            <v>Huila</v>
          </cell>
          <cell r="B22">
            <v>413</v>
          </cell>
          <cell r="C22">
            <v>5386.5</v>
          </cell>
          <cell r="D22">
            <v>5799.5</v>
          </cell>
          <cell r="E22">
            <v>0</v>
          </cell>
          <cell r="H22">
            <v>0</v>
          </cell>
          <cell r="I22">
            <v>10500</v>
          </cell>
          <cell r="M22">
            <v>762.72660399999995</v>
          </cell>
          <cell r="V22">
            <v>3520.4425059999999</v>
          </cell>
          <cell r="X22">
            <v>39.505170400000004</v>
          </cell>
          <cell r="AC22">
            <v>38.338416000000002</v>
          </cell>
          <cell r="AG22">
            <v>489.16262441000003</v>
          </cell>
          <cell r="AH22">
            <v>513.50752</v>
          </cell>
        </row>
        <row r="23">
          <cell r="A23" t="str">
            <v>Guajira</v>
          </cell>
          <cell r="B23">
            <v>0</v>
          </cell>
          <cell r="C23">
            <v>0</v>
          </cell>
          <cell r="D23">
            <v>0</v>
          </cell>
          <cell r="E23">
            <v>7500</v>
          </cell>
          <cell r="I23">
            <v>12576</v>
          </cell>
          <cell r="M23">
            <v>784.63696600000003</v>
          </cell>
          <cell r="V23">
            <v>27.788961</v>
          </cell>
          <cell r="X23">
            <v>770.40166920000001</v>
          </cell>
          <cell r="AC23">
            <v>244.78762799999998</v>
          </cell>
          <cell r="AG23">
            <v>0</v>
          </cell>
          <cell r="AH23">
            <v>350</v>
          </cell>
        </row>
        <row r="24">
          <cell r="A24" t="str">
            <v>Magdalena</v>
          </cell>
          <cell r="B24">
            <v>2877.26</v>
          </cell>
          <cell r="C24">
            <v>27189.984982000002</v>
          </cell>
          <cell r="D24">
            <v>30067.244982000004</v>
          </cell>
          <cell r="E24">
            <v>11300</v>
          </cell>
          <cell r="I24">
            <v>10285</v>
          </cell>
          <cell r="M24">
            <v>2698.7346779999998</v>
          </cell>
          <cell r="V24">
            <v>111.967704</v>
          </cell>
          <cell r="X24">
            <v>780.40077640000004</v>
          </cell>
          <cell r="AC24">
            <v>400.11895199999998</v>
          </cell>
          <cell r="AG24">
            <v>294.40451058999997</v>
          </cell>
          <cell r="AH24">
            <v>2417.5877999999998</v>
          </cell>
        </row>
        <row r="25">
          <cell r="A25" t="str">
            <v>Meta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I25">
            <v>10321</v>
          </cell>
          <cell r="M25">
            <v>7.0004</v>
          </cell>
          <cell r="V25">
            <v>14.874041999999999</v>
          </cell>
          <cell r="X25">
            <v>47.389016000000005</v>
          </cell>
          <cell r="AC25">
            <v>63.897359999999999</v>
          </cell>
          <cell r="AG25">
            <v>0</v>
          </cell>
          <cell r="AH25">
            <v>918.63749887999995</v>
          </cell>
        </row>
        <row r="26">
          <cell r="A26" t="str">
            <v>Nariño</v>
          </cell>
          <cell r="B26">
            <v>154.82028599109501</v>
          </cell>
          <cell r="C26">
            <v>2229.3926166328602</v>
          </cell>
          <cell r="D26">
            <v>2384.212902623955</v>
          </cell>
          <cell r="E26">
            <v>13300</v>
          </cell>
          <cell r="F26">
            <v>1040</v>
          </cell>
          <cell r="H26">
            <v>6346.104754</v>
          </cell>
          <cell r="I26">
            <v>0</v>
          </cell>
          <cell r="M26">
            <v>466.85828900000001</v>
          </cell>
          <cell r="V26">
            <v>300.69298800000001</v>
          </cell>
          <cell r="X26">
            <v>262.32637879999999</v>
          </cell>
          <cell r="AC26">
            <v>366.814481</v>
          </cell>
          <cell r="AG26">
            <v>540.11320154999999</v>
          </cell>
          <cell r="AH26">
            <v>947.54646000000002</v>
          </cell>
        </row>
        <row r="27">
          <cell r="A27" t="str">
            <v>Norte de Santander</v>
          </cell>
          <cell r="B27">
            <v>0</v>
          </cell>
          <cell r="C27">
            <v>14264.629320486814</v>
          </cell>
          <cell r="D27">
            <v>14264.629320486814</v>
          </cell>
          <cell r="E27">
            <v>21300</v>
          </cell>
          <cell r="H27">
            <v>12166</v>
          </cell>
          <cell r="I27">
            <v>6449</v>
          </cell>
          <cell r="K27">
            <v>2000</v>
          </cell>
          <cell r="M27">
            <v>326.59084000000001</v>
          </cell>
          <cell r="V27">
            <v>95.524064999999993</v>
          </cell>
          <cell r="X27">
            <v>207.8092796</v>
          </cell>
          <cell r="AC27">
            <v>272.4578085</v>
          </cell>
          <cell r="AG27">
            <v>50.732098090000001</v>
          </cell>
          <cell r="AH27">
            <v>6163.395192</v>
          </cell>
        </row>
        <row r="28">
          <cell r="A28" t="str">
            <v>Putumayo</v>
          </cell>
          <cell r="B28">
            <v>0</v>
          </cell>
          <cell r="C28">
            <v>0</v>
          </cell>
          <cell r="D28">
            <v>0</v>
          </cell>
          <cell r="E28">
            <v>9300</v>
          </cell>
          <cell r="I28">
            <v>0</v>
          </cell>
          <cell r="M28">
            <v>0</v>
          </cell>
          <cell r="V28">
            <v>0</v>
          </cell>
          <cell r="X28">
            <v>15.274207199999999</v>
          </cell>
          <cell r="AC28">
            <v>0</v>
          </cell>
          <cell r="AG28">
            <v>0</v>
          </cell>
          <cell r="AH28">
            <v>0</v>
          </cell>
        </row>
        <row r="29">
          <cell r="A29" t="str">
            <v>Quindío</v>
          </cell>
          <cell r="B29">
            <v>0</v>
          </cell>
          <cell r="C29">
            <v>5904.4070081135906</v>
          </cell>
          <cell r="D29">
            <v>5904.4070081135906</v>
          </cell>
          <cell r="E29">
            <v>0</v>
          </cell>
          <cell r="H29">
            <v>746.95899999999995</v>
          </cell>
          <cell r="I29">
            <v>1499</v>
          </cell>
          <cell r="M29">
            <v>965.539717</v>
          </cell>
          <cell r="V29">
            <v>640.40014799999994</v>
          </cell>
          <cell r="X29">
            <v>16.242599999999999</v>
          </cell>
          <cell r="AC29">
            <v>12.779471999999998</v>
          </cell>
          <cell r="AG29">
            <v>0</v>
          </cell>
          <cell r="AH29">
            <v>208.0532</v>
          </cell>
        </row>
        <row r="30">
          <cell r="A30" t="str">
            <v>Risaralda</v>
          </cell>
          <cell r="B30">
            <v>523.52</v>
          </cell>
          <cell r="C30">
            <v>4566.2158559999998</v>
          </cell>
          <cell r="D30">
            <v>5089.7358559999993</v>
          </cell>
          <cell r="E30">
            <v>11550</v>
          </cell>
          <cell r="H30">
            <v>15961.14265</v>
          </cell>
          <cell r="I30">
            <v>32288</v>
          </cell>
          <cell r="M30">
            <v>1152.8373200000001</v>
          </cell>
          <cell r="V30">
            <v>842.45810700000004</v>
          </cell>
          <cell r="X30">
            <v>89.599745599999991</v>
          </cell>
          <cell r="AC30">
            <v>167.43290049999999</v>
          </cell>
          <cell r="AG30">
            <v>0</v>
          </cell>
          <cell r="AH30">
            <v>1245.63176</v>
          </cell>
        </row>
        <row r="31">
          <cell r="A31" t="str">
            <v>Santander</v>
          </cell>
          <cell r="B31">
            <v>1445.2249999999999</v>
          </cell>
          <cell r="C31">
            <v>8859.5</v>
          </cell>
          <cell r="D31">
            <v>10304.725</v>
          </cell>
          <cell r="E31">
            <v>43500</v>
          </cell>
          <cell r="H31">
            <v>4517.0770000000002</v>
          </cell>
          <cell r="I31">
            <v>3579</v>
          </cell>
          <cell r="M31">
            <v>2211.9747349999998</v>
          </cell>
          <cell r="V31">
            <v>100.575</v>
          </cell>
          <cell r="X31">
            <v>251.35044719999999</v>
          </cell>
          <cell r="AC31">
            <v>366.814481</v>
          </cell>
          <cell r="AG31">
            <v>0</v>
          </cell>
          <cell r="AH31">
            <v>2524.769076</v>
          </cell>
        </row>
        <row r="32">
          <cell r="A32" t="str">
            <v>Sucre</v>
          </cell>
          <cell r="B32">
            <v>4149.6912720563996</v>
          </cell>
          <cell r="C32">
            <v>17068.787221095317</v>
          </cell>
          <cell r="D32">
            <v>21218.478493151717</v>
          </cell>
          <cell r="E32">
            <v>14620</v>
          </cell>
          <cell r="F32">
            <v>2990</v>
          </cell>
          <cell r="H32">
            <v>2.0973820000000001</v>
          </cell>
          <cell r="I32">
            <v>16447</v>
          </cell>
          <cell r="M32">
            <v>1859.8356470000001</v>
          </cell>
          <cell r="V32">
            <v>0</v>
          </cell>
          <cell r="X32">
            <v>328.2055512</v>
          </cell>
          <cell r="AC32">
            <v>235.60876000000002</v>
          </cell>
          <cell r="AF32">
            <v>109.6</v>
          </cell>
          <cell r="AG32">
            <v>194.43719419999999</v>
          </cell>
          <cell r="AH32">
            <v>350.04640000000001</v>
          </cell>
        </row>
        <row r="33">
          <cell r="A33" t="str">
            <v>Tolima</v>
          </cell>
          <cell r="B33">
            <v>406</v>
          </cell>
          <cell r="C33">
            <v>6937.323292</v>
          </cell>
          <cell r="D33">
            <v>7343.323292</v>
          </cell>
          <cell r="E33">
            <v>9000</v>
          </cell>
          <cell r="H33">
            <v>1098.6822299999999</v>
          </cell>
          <cell r="I33">
            <v>10752</v>
          </cell>
          <cell r="M33">
            <v>530.32736399999999</v>
          </cell>
          <cell r="V33">
            <v>1177.976645</v>
          </cell>
          <cell r="X33">
            <v>104.96828399999998</v>
          </cell>
          <cell r="AC33">
            <v>199.38158049999998</v>
          </cell>
          <cell r="AG33">
            <v>0</v>
          </cell>
          <cell r="AH33">
            <v>3020.261105</v>
          </cell>
        </row>
        <row r="34">
          <cell r="A34" t="str">
            <v>Valle del Cauca</v>
          </cell>
          <cell r="B34">
            <v>685.27011832124003</v>
          </cell>
          <cell r="C34">
            <v>1045.0277890466532</v>
          </cell>
          <cell r="D34">
            <v>1730.2979073678932</v>
          </cell>
          <cell r="E34">
            <v>7200</v>
          </cell>
          <cell r="H34">
            <v>6931.3687929999996</v>
          </cell>
          <cell r="I34">
            <v>16277.6</v>
          </cell>
          <cell r="M34">
            <v>6530.3839459999999</v>
          </cell>
          <cell r="V34">
            <v>919.64302999999995</v>
          </cell>
          <cell r="X34">
            <v>320.57465359999998</v>
          </cell>
          <cell r="AC34">
            <v>341.255537</v>
          </cell>
          <cell r="AG34">
            <v>0</v>
          </cell>
          <cell r="AH34">
            <v>2316.8059988</v>
          </cell>
        </row>
        <row r="35">
          <cell r="A35" t="str">
            <v>Vaupés</v>
          </cell>
          <cell r="B35">
            <v>0</v>
          </cell>
          <cell r="C35">
            <v>0</v>
          </cell>
          <cell r="D35">
            <v>0</v>
          </cell>
          <cell r="E35">
            <v>0</v>
          </cell>
          <cell r="H35">
            <v>0</v>
          </cell>
          <cell r="I35">
            <v>0</v>
          </cell>
          <cell r="M35">
            <v>0</v>
          </cell>
          <cell r="V35">
            <v>0</v>
          </cell>
          <cell r="X35">
            <v>0</v>
          </cell>
          <cell r="AC35">
            <v>0</v>
          </cell>
          <cell r="AG35">
            <v>0</v>
          </cell>
          <cell r="AH35">
            <v>100</v>
          </cell>
        </row>
        <row r="36">
          <cell r="A36" t="str">
            <v>Vichada</v>
          </cell>
          <cell r="B36">
            <v>0</v>
          </cell>
          <cell r="C36">
            <v>0</v>
          </cell>
          <cell r="D36">
            <v>0</v>
          </cell>
          <cell r="E36">
            <v>0</v>
          </cell>
          <cell r="I36">
            <v>0</v>
          </cell>
          <cell r="M36">
            <v>0</v>
          </cell>
          <cell r="V36">
            <v>0</v>
          </cell>
          <cell r="X36">
            <v>0</v>
          </cell>
          <cell r="AC36">
            <v>0</v>
          </cell>
          <cell r="AG36">
            <v>0</v>
          </cell>
          <cell r="AH36">
            <v>200</v>
          </cell>
        </row>
        <row r="37">
          <cell r="A37" t="str">
            <v>INVERSIÓN NACIONAL</v>
          </cell>
          <cell r="B37">
            <v>0</v>
          </cell>
          <cell r="C37">
            <v>0</v>
          </cell>
          <cell r="D37">
            <v>0</v>
          </cell>
          <cell r="E37">
            <v>21180</v>
          </cell>
          <cell r="H37">
            <v>4090</v>
          </cell>
          <cell r="I37">
            <v>1600</v>
          </cell>
          <cell r="X37">
            <v>0</v>
          </cell>
          <cell r="AC37">
            <v>0</v>
          </cell>
          <cell r="AG37">
            <v>0</v>
          </cell>
          <cell r="AH37">
            <v>439.03199999999998</v>
          </cell>
        </row>
        <row r="38">
          <cell r="A38" t="str">
            <v>TOTAL RECURSOS EN EJECUCIÓN</v>
          </cell>
          <cell r="B38">
            <v>29418.644250291891</v>
          </cell>
          <cell r="C38">
            <v>223827.95000509545</v>
          </cell>
          <cell r="D38">
            <v>253246.59425538735</v>
          </cell>
          <cell r="E38">
            <v>354500</v>
          </cell>
          <cell r="F38">
            <v>6680</v>
          </cell>
          <cell r="G38">
            <v>10000</v>
          </cell>
          <cell r="H38">
            <v>212354.20819399998</v>
          </cell>
          <cell r="I38">
            <v>277008.60648139426</v>
          </cell>
          <cell r="J38">
            <v>2965.6</v>
          </cell>
          <cell r="K38">
            <v>2000</v>
          </cell>
          <cell r="L38">
            <v>2620</v>
          </cell>
          <cell r="M38">
            <v>36928.651718000001</v>
          </cell>
          <cell r="N38">
            <v>6060</v>
          </cell>
          <cell r="O38">
            <v>59800</v>
          </cell>
          <cell r="P38">
            <v>18895</v>
          </cell>
          <cell r="Q38">
            <v>2100</v>
          </cell>
          <cell r="R38">
            <v>10000</v>
          </cell>
          <cell r="S38">
            <v>6500</v>
          </cell>
          <cell r="T38">
            <v>69000</v>
          </cell>
          <cell r="U38">
            <v>500</v>
          </cell>
          <cell r="V38">
            <v>10901.658308</v>
          </cell>
          <cell r="W38">
            <v>404</v>
          </cell>
          <cell r="X38">
            <v>7373.5539389919986</v>
          </cell>
          <cell r="Y38">
            <v>150000</v>
          </cell>
          <cell r="Z38">
            <v>10000</v>
          </cell>
          <cell r="AA38">
            <v>2993.0605049999999</v>
          </cell>
          <cell r="AB38">
            <v>53779</v>
          </cell>
          <cell r="AC38">
            <v>6677.9386520000016</v>
          </cell>
          <cell r="AD38">
            <v>20151.505000000001</v>
          </cell>
          <cell r="AE38">
            <v>159680</v>
          </cell>
          <cell r="AF38">
            <v>420.89031</v>
          </cell>
          <cell r="AG38">
            <v>8353.2700922000004</v>
          </cell>
          <cell r="AH38">
            <v>50664.209957629995</v>
          </cell>
          <cell r="AI38">
            <v>7187.2481269999998</v>
          </cell>
          <cell r="AJ38">
            <v>8820</v>
          </cell>
          <cell r="AK38">
            <v>10000</v>
          </cell>
        </row>
        <row r="40">
          <cell r="A40" t="str">
            <v>VALOR TOTAL CONVENIO</v>
          </cell>
          <cell r="B40">
            <v>30000</v>
          </cell>
          <cell r="C40">
            <v>228838</v>
          </cell>
          <cell r="D40">
            <v>258838</v>
          </cell>
          <cell r="E40">
            <v>354500</v>
          </cell>
          <cell r="F40">
            <v>6680</v>
          </cell>
          <cell r="G40">
            <v>10000</v>
          </cell>
          <cell r="H40">
            <v>212354</v>
          </cell>
          <cell r="I40">
            <v>381191.06</v>
          </cell>
          <cell r="J40">
            <v>2965.6</v>
          </cell>
          <cell r="K40">
            <v>2000</v>
          </cell>
          <cell r="L40">
            <v>2620</v>
          </cell>
          <cell r="M40">
            <v>371000</v>
          </cell>
          <cell r="N40">
            <v>6060</v>
          </cell>
          <cell r="O40">
            <v>59800</v>
          </cell>
          <cell r="P40">
            <v>18895</v>
          </cell>
          <cell r="Q40">
            <v>2100</v>
          </cell>
          <cell r="R40">
            <v>10000</v>
          </cell>
          <cell r="S40">
            <v>6500</v>
          </cell>
          <cell r="T40">
            <v>69000</v>
          </cell>
          <cell r="U40">
            <v>500</v>
          </cell>
          <cell r="V40">
            <v>57000</v>
          </cell>
          <cell r="W40">
            <v>404</v>
          </cell>
          <cell r="X40">
            <v>10609.738503</v>
          </cell>
          <cell r="Y40">
            <v>150000</v>
          </cell>
          <cell r="Z40">
            <v>10000</v>
          </cell>
          <cell r="AA40">
            <v>3000</v>
          </cell>
          <cell r="AB40">
            <v>53779</v>
          </cell>
          <cell r="AC40">
            <v>6679</v>
          </cell>
          <cell r="AD40">
            <v>20151.505000000001</v>
          </cell>
          <cell r="AE40">
            <v>159680</v>
          </cell>
          <cell r="AF40">
            <v>420.89031</v>
          </cell>
          <cell r="AG40">
            <v>8353.27</v>
          </cell>
          <cell r="AH40">
            <v>71802</v>
          </cell>
          <cell r="AI40">
            <v>7187.2481269999998</v>
          </cell>
          <cell r="AJ40">
            <v>8820</v>
          </cell>
          <cell r="AK40">
            <v>10000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ón Pendiente"/>
      <sheetName val="DGR INV. MUNICIP - ATENCIÓN"/>
      <sheetName val="DGR - Prevenc y Mitig"/>
      <sheetName val="PUENTES PEATONALES DGR"/>
      <sheetName val="REUNIDOS Dept y Municip"/>
      <sheetName val="(EDUCACIÓN-DGR)"/>
      <sheetName val="EDUCACIÓN"/>
      <sheetName val="Educación - Depart"/>
      <sheetName val="EDUCACIÓN CONSOLIDADO"/>
      <sheetName val="ICBF"/>
      <sheetName val="INCO-CORMAGD MUNICIP 2010"/>
      <sheetName val="(INVIAS 2010)"/>
      <sheetName val="(INVIAS 2011)"/>
      <sheetName val="INVIAS DEPT"/>
      <sheetName val="AERONÁUTICA CIVIL"/>
      <sheetName val="MAVDT - Aguas"/>
      <sheetName val="MAVDT-Aguas PROYECTOS"/>
      <sheetName val="MAVDT-Ambiente"/>
      <sheetName val="MAVDT- Ambiente-CAR's"/>
      <sheetName val="GRAMALOTE-ACTIVIDADES"/>
      <sheetName val="MAVDT-Vivienda"/>
      <sheetName val="POLICÍA"/>
      <sheetName val="POLICÍA-Estaciones"/>
      <sheetName val="ARMADA NACIONAL"/>
      <sheetName val="FEDECAFETEROS-Dept"/>
      <sheetName val="FEDECAFETEROS"/>
      <sheetName val="MADR - FINAGRO CORPOICA"/>
      <sheetName val="MADR - ICA INCODER"/>
      <sheetName val="RESUMEN SECTORES"/>
      <sheetName val="CULTUR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>
        <row r="5">
          <cell r="A5" t="str">
            <v>DEPARTAMENTO</v>
          </cell>
          <cell r="B5" t="str">
            <v>CORPORACION EJECUTORA</v>
          </cell>
          <cell r="C5" t="str">
            <v>No de Proyectos</v>
          </cell>
          <cell r="D5" t="str">
            <v>Recursos CAR</v>
          </cell>
          <cell r="E5" t="str">
            <v>ENTIDAD TERRITORIAL</v>
          </cell>
          <cell r="F5" t="str">
            <v>Recursos PGN</v>
          </cell>
          <cell r="G5" t="str">
            <v>FONDO NACIONAL DE CALAMIDADES</v>
          </cell>
          <cell r="H5" t="str">
            <v>TOTAL INVERSIÓN</v>
          </cell>
        </row>
        <row r="6">
          <cell r="A6" t="str">
            <v>ANTIOQUIA</v>
          </cell>
          <cell r="B6" t="str">
            <v>CORPOURABA</v>
          </cell>
          <cell r="C6">
            <v>2</v>
          </cell>
          <cell r="D6">
            <v>411</v>
          </cell>
          <cell r="E6">
            <v>360</v>
          </cell>
          <cell r="G6">
            <v>8892</v>
          </cell>
          <cell r="H6">
            <v>9663</v>
          </cell>
        </row>
        <row r="7">
          <cell r="A7" t="str">
            <v>ARAUCA</v>
          </cell>
          <cell r="H7">
            <v>0</v>
          </cell>
        </row>
        <row r="8">
          <cell r="A8" t="str">
            <v>ATLÁNTICO</v>
          </cell>
          <cell r="B8" t="str">
            <v>CAR BAJO MAGDALENA</v>
          </cell>
          <cell r="C8">
            <v>2</v>
          </cell>
          <cell r="G8">
            <v>27179.023042000001</v>
          </cell>
          <cell r="H8">
            <v>27179.023042000001</v>
          </cell>
        </row>
        <row r="9">
          <cell r="A9" t="str">
            <v>BOGOTÁ</v>
          </cell>
          <cell r="H9">
            <v>0</v>
          </cell>
        </row>
        <row r="10">
          <cell r="A10" t="str">
            <v>BOLÍVAR</v>
          </cell>
          <cell r="B10" t="str">
            <v>CARDIQUE Y GOBERNACIÓN</v>
          </cell>
          <cell r="C10">
            <v>6</v>
          </cell>
          <cell r="G10">
            <v>43940.5</v>
          </cell>
          <cell r="H10">
            <v>43940.5</v>
          </cell>
        </row>
        <row r="11">
          <cell r="A11" t="str">
            <v>BOYACÁ</v>
          </cell>
          <cell r="B11" t="str">
            <v>CORPOBOYACA</v>
          </cell>
          <cell r="C11">
            <v>2</v>
          </cell>
          <cell r="D11">
            <v>77.783755999999997</v>
          </cell>
          <cell r="G11">
            <v>523.6977093942553</v>
          </cell>
          <cell r="H11">
            <v>601.48146539425534</v>
          </cell>
        </row>
        <row r="12">
          <cell r="A12" t="str">
            <v>CALDAS</v>
          </cell>
          <cell r="B12" t="str">
            <v>CORPOCALDAS</v>
          </cell>
          <cell r="C12">
            <v>16</v>
          </cell>
          <cell r="D12">
            <v>1227</v>
          </cell>
          <cell r="G12">
            <v>4030</v>
          </cell>
          <cell r="H12">
            <v>5257</v>
          </cell>
        </row>
        <row r="13">
          <cell r="A13" t="str">
            <v>CAQUETÁ</v>
          </cell>
          <cell r="H13">
            <v>0</v>
          </cell>
        </row>
        <row r="14">
          <cell r="A14" t="str">
            <v>CASANARE</v>
          </cell>
          <cell r="H14">
            <v>0</v>
          </cell>
        </row>
        <row r="15">
          <cell r="A15" t="str">
            <v>CAUCA</v>
          </cell>
          <cell r="B15" t="str">
            <v>CRC</v>
          </cell>
          <cell r="C15">
            <v>1</v>
          </cell>
          <cell r="D15">
            <v>80</v>
          </cell>
          <cell r="G15">
            <v>728</v>
          </cell>
          <cell r="H15">
            <v>808</v>
          </cell>
        </row>
        <row r="16">
          <cell r="A16" t="str">
            <v>CESAR</v>
          </cell>
          <cell r="H16">
            <v>0</v>
          </cell>
        </row>
        <row r="17">
          <cell r="A17" t="str">
            <v>CHOCÓ</v>
          </cell>
          <cell r="B17" t="str">
            <v>CODECHOCO</v>
          </cell>
          <cell r="C17">
            <v>2</v>
          </cell>
          <cell r="D17">
            <v>24</v>
          </cell>
          <cell r="G17">
            <v>4165.7857299999996</v>
          </cell>
          <cell r="H17">
            <v>4189.7857299999996</v>
          </cell>
        </row>
        <row r="18">
          <cell r="A18" t="str">
            <v>CÓRDOBA</v>
          </cell>
          <cell r="B18" t="str">
            <v>CVS</v>
          </cell>
          <cell r="C18">
            <v>6</v>
          </cell>
          <cell r="G18">
            <v>45553</v>
          </cell>
          <cell r="H18">
            <v>45553</v>
          </cell>
        </row>
        <row r="19">
          <cell r="A19" t="str">
            <v>CUNDINAMARCA</v>
          </cell>
          <cell r="H19">
            <v>0</v>
          </cell>
        </row>
        <row r="20">
          <cell r="A20" t="str">
            <v>GUAINÍA</v>
          </cell>
          <cell r="B20" t="str">
            <v>CDA</v>
          </cell>
          <cell r="C20">
            <v>1</v>
          </cell>
          <cell r="G20">
            <v>9423</v>
          </cell>
          <cell r="H20">
            <v>9423</v>
          </cell>
        </row>
        <row r="21">
          <cell r="A21" t="str">
            <v>GUAJIRA</v>
          </cell>
          <cell r="B21" t="str">
            <v>CORPOGUAJIRA</v>
          </cell>
          <cell r="C21">
            <v>4</v>
          </cell>
          <cell r="E21">
            <v>1397.3137857142001</v>
          </cell>
          <cell r="G21">
            <v>12576</v>
          </cell>
          <cell r="H21">
            <v>13973.313785714199</v>
          </cell>
        </row>
        <row r="22">
          <cell r="A22" t="str">
            <v>HUILA</v>
          </cell>
          <cell r="B22" t="str">
            <v>CAM</v>
          </cell>
          <cell r="C22">
            <v>1</v>
          </cell>
          <cell r="G22">
            <v>10500</v>
          </cell>
          <cell r="H22">
            <v>10500</v>
          </cell>
        </row>
        <row r="23">
          <cell r="A23" t="str">
            <v>MAGDALENA</v>
          </cell>
          <cell r="B23" t="str">
            <v>CORPAMAG</v>
          </cell>
          <cell r="C23">
            <v>1</v>
          </cell>
          <cell r="D23">
            <v>100</v>
          </cell>
          <cell r="G23">
            <v>10285</v>
          </cell>
          <cell r="H23">
            <v>10385</v>
          </cell>
        </row>
        <row r="24">
          <cell r="A24" t="str">
            <v>META</v>
          </cell>
          <cell r="B24" t="str">
            <v>CORMACARENA</v>
          </cell>
          <cell r="C24">
            <v>3</v>
          </cell>
          <cell r="F24">
            <v>1314</v>
          </cell>
          <cell r="G24">
            <v>10321</v>
          </cell>
          <cell r="H24">
            <v>11635</v>
          </cell>
        </row>
        <row r="25">
          <cell r="A25" t="str">
            <v>NARIÑO</v>
          </cell>
          <cell r="H25">
            <v>0</v>
          </cell>
        </row>
        <row r="26">
          <cell r="A26" t="str">
            <v>NORTE DE SANTANDER</v>
          </cell>
          <cell r="B26" t="str">
            <v>CORPONOR</v>
          </cell>
          <cell r="C26">
            <v>8</v>
          </cell>
          <cell r="G26">
            <v>6449</v>
          </cell>
          <cell r="H26">
            <v>6449</v>
          </cell>
        </row>
        <row r="27">
          <cell r="A27" t="str">
            <v>PUTUMAYO</v>
          </cell>
          <cell r="H27">
            <v>0</v>
          </cell>
        </row>
        <row r="28">
          <cell r="A28" t="str">
            <v>QUINDÍO</v>
          </cell>
          <cell r="B28" t="str">
            <v>CRQ</v>
          </cell>
          <cell r="C28">
            <v>2</v>
          </cell>
          <cell r="G28">
            <v>1499</v>
          </cell>
          <cell r="H28">
            <v>1499</v>
          </cell>
        </row>
        <row r="29">
          <cell r="A29" t="str">
            <v>RISARALDA</v>
          </cell>
          <cell r="B29" t="str">
            <v>CARDER</v>
          </cell>
          <cell r="C29">
            <v>3</v>
          </cell>
          <cell r="D29">
            <v>1446</v>
          </cell>
          <cell r="F29">
            <v>3800</v>
          </cell>
          <cell r="G29">
            <v>32288</v>
          </cell>
          <cell r="H29">
            <v>37534</v>
          </cell>
        </row>
        <row r="30">
          <cell r="A30" t="str">
            <v>SANTANDER</v>
          </cell>
          <cell r="B30" t="str">
            <v>CAS</v>
          </cell>
          <cell r="C30">
            <v>2</v>
          </cell>
          <cell r="G30">
            <v>3579</v>
          </cell>
          <cell r="H30">
            <v>3579</v>
          </cell>
        </row>
        <row r="31">
          <cell r="A31" t="str">
            <v>SUCRE</v>
          </cell>
          <cell r="B31" t="str">
            <v>GOBERNACIÓN Y MUNICIPIO</v>
          </cell>
          <cell r="C31">
            <v>2</v>
          </cell>
          <cell r="G31">
            <v>16447</v>
          </cell>
          <cell r="H31">
            <v>16447</v>
          </cell>
        </row>
        <row r="32">
          <cell r="A32" t="str">
            <v>TOLIMA</v>
          </cell>
          <cell r="B32" t="str">
            <v>CORTOLIMA</v>
          </cell>
          <cell r="C32">
            <v>1</v>
          </cell>
          <cell r="D32">
            <v>500</v>
          </cell>
          <cell r="G32">
            <v>10752</v>
          </cell>
          <cell r="H32">
            <v>11252</v>
          </cell>
        </row>
        <row r="33">
          <cell r="A33" t="str">
            <v>VALLE DEL CAUCA</v>
          </cell>
          <cell r="B33" t="str">
            <v>CVC</v>
          </cell>
          <cell r="C33">
            <v>1</v>
          </cell>
          <cell r="G33">
            <v>16277.6</v>
          </cell>
          <cell r="H33">
            <v>16277.6</v>
          </cell>
        </row>
        <row r="34">
          <cell r="A34" t="str">
            <v>VAUPÉS</v>
          </cell>
          <cell r="B34" t="str">
            <v>CDA</v>
          </cell>
          <cell r="H34">
            <v>0</v>
          </cell>
        </row>
        <row r="35">
          <cell r="A35" t="str">
            <v>VICHADA</v>
          </cell>
          <cell r="H35">
            <v>0</v>
          </cell>
        </row>
        <row r="36">
          <cell r="A36" t="str">
            <v>INVERSIÓN NACIONAL</v>
          </cell>
          <cell r="B36" t="str">
            <v>UAESPNN  (Parques Nacionales)</v>
          </cell>
          <cell r="C36">
            <v>1</v>
          </cell>
          <cell r="F36">
            <v>19.7</v>
          </cell>
          <cell r="G36">
            <v>500</v>
          </cell>
          <cell r="H36">
            <v>519.70000000000005</v>
          </cell>
        </row>
        <row r="37">
          <cell r="A37" t="str">
            <v>FORTALECIMIENTO INST</v>
          </cell>
          <cell r="B37" t="str">
            <v>MAVDT</v>
          </cell>
          <cell r="C37">
            <v>1</v>
          </cell>
          <cell r="G37">
            <v>1100</v>
          </cell>
          <cell r="H37">
            <v>1100</v>
          </cell>
        </row>
        <row r="38">
          <cell r="A38" t="str">
            <v>DIAGNÓSTICO</v>
          </cell>
          <cell r="H38">
            <v>0</v>
          </cell>
        </row>
        <row r="40">
          <cell r="A40" t="str">
            <v>TOTAL</v>
          </cell>
          <cell r="B40" t="str">
            <v>TOTAL</v>
          </cell>
          <cell r="C40">
            <v>68</v>
          </cell>
          <cell r="D40">
            <v>3865.7837559999998</v>
          </cell>
          <cell r="E40">
            <v>1757.3137857142001</v>
          </cell>
          <cell r="F40">
            <v>5133.7</v>
          </cell>
          <cell r="G40">
            <v>277008.60648139426</v>
          </cell>
          <cell r="H40">
            <v>287765.40402310848</v>
          </cell>
        </row>
      </sheetData>
      <sheetData sheetId="18"/>
      <sheetData sheetId="19"/>
      <sheetData sheetId="20"/>
      <sheetData sheetId="21"/>
      <sheetData sheetId="22"/>
      <sheetData sheetId="23"/>
      <sheetData sheetId="24">
        <row r="5">
          <cell r="A5" t="str">
            <v>DEPARTAMENTO</v>
          </cell>
          <cell r="B5" t="str">
            <v>Hectáreas Atendidas</v>
          </cell>
          <cell r="C5" t="str">
            <v>Litros de Fungicidas Entregados</v>
          </cell>
          <cell r="D5" t="str">
            <v>INVERSIÓN PROGRAMADA (pesos)</v>
          </cell>
          <cell r="E5" t="str">
            <v>Inversión Ejecutada (pesos)</v>
          </cell>
          <cell r="F5" t="str">
            <v>% Avance  Programa Fungicidas</v>
          </cell>
        </row>
        <row r="6">
          <cell r="A6" t="str">
            <v>ANTIOQUIA</v>
          </cell>
          <cell r="B6">
            <v>13251.99</v>
          </cell>
          <cell r="C6">
            <v>9939</v>
          </cell>
          <cell r="D6">
            <v>2396267640.3799987</v>
          </cell>
          <cell r="E6">
            <v>1441752608</v>
          </cell>
          <cell r="F6">
            <v>0.60166593401535384</v>
          </cell>
        </row>
        <row r="7">
          <cell r="A7" t="str">
            <v>BOYACÁ</v>
          </cell>
          <cell r="B7">
            <v>677.34</v>
          </cell>
          <cell r="C7">
            <v>508</v>
          </cell>
          <cell r="D7">
            <v>106458900</v>
          </cell>
          <cell r="E7">
            <v>48193900</v>
          </cell>
          <cell r="F7">
            <v>0.45269958641316038</v>
          </cell>
        </row>
        <row r="8">
          <cell r="A8" t="str">
            <v>CALDAS</v>
          </cell>
          <cell r="B8">
            <v>9310.7000000000007</v>
          </cell>
          <cell r="C8">
            <v>6983</v>
          </cell>
          <cell r="D8">
            <v>1563378643.2</v>
          </cell>
          <cell r="E8">
            <v>1013347581</v>
          </cell>
          <cell r="F8">
            <v>0.64817796085907287</v>
          </cell>
        </row>
        <row r="9">
          <cell r="A9" t="str">
            <v>CAQUETÁ</v>
          </cell>
          <cell r="B9">
            <v>251.99</v>
          </cell>
          <cell r="C9">
            <v>189</v>
          </cell>
          <cell r="D9">
            <v>47305786.439999998</v>
          </cell>
          <cell r="E9">
            <v>27483491</v>
          </cell>
          <cell r="F9">
            <v>0.5809752478136796</v>
          </cell>
        </row>
        <row r="10">
          <cell r="A10" t="str">
            <v>CASANARE</v>
          </cell>
          <cell r="B10">
            <v>1.33</v>
          </cell>
          <cell r="C10">
            <v>1</v>
          </cell>
          <cell r="D10">
            <v>2214771.9000000004</v>
          </cell>
          <cell r="E10">
            <v>159626</v>
          </cell>
          <cell r="F10">
            <v>7.2073336310615091E-2</v>
          </cell>
        </row>
        <row r="11">
          <cell r="A11" t="str">
            <v>CAUCA</v>
          </cell>
          <cell r="B11">
            <v>6331.99</v>
          </cell>
          <cell r="C11">
            <v>4749</v>
          </cell>
          <cell r="D11">
            <v>1202939400</v>
          </cell>
          <cell r="E11">
            <v>451098950</v>
          </cell>
          <cell r="F11">
            <v>0.37499723593723838</v>
          </cell>
        </row>
        <row r="12">
          <cell r="A12" t="str">
            <v>CESAR</v>
          </cell>
          <cell r="B12">
            <v>1029.32</v>
          </cell>
          <cell r="C12">
            <v>772</v>
          </cell>
          <cell r="D12">
            <v>161972200.50000003</v>
          </cell>
          <cell r="E12">
            <v>111808456</v>
          </cell>
          <cell r="F12">
            <v>0.69029411006859775</v>
          </cell>
        </row>
        <row r="13">
          <cell r="A13" t="str">
            <v>CHOCÓ</v>
          </cell>
          <cell r="B13">
            <v>0</v>
          </cell>
          <cell r="C13">
            <v>0</v>
          </cell>
          <cell r="D13">
            <v>7979708.879999999</v>
          </cell>
          <cell r="E13">
            <v>0</v>
          </cell>
          <cell r="F13">
            <v>0</v>
          </cell>
        </row>
        <row r="14">
          <cell r="A14" t="str">
            <v>CUNDINAMARCA</v>
          </cell>
          <cell r="B14">
            <v>782.67999999999984</v>
          </cell>
          <cell r="C14">
            <v>587</v>
          </cell>
          <cell r="D14">
            <v>589308901.50000012</v>
          </cell>
          <cell r="E14">
            <v>55470500</v>
          </cell>
          <cell r="F14">
            <v>9.4128053825095648E-2</v>
          </cell>
        </row>
        <row r="15">
          <cell r="A15" t="str">
            <v>HUILA</v>
          </cell>
          <cell r="B15">
            <v>32346.679999999993</v>
          </cell>
          <cell r="C15">
            <v>24260</v>
          </cell>
          <cell r="D15">
            <v>5379211870.5599966</v>
          </cell>
          <cell r="E15">
            <v>3520442506</v>
          </cell>
          <cell r="F15">
            <v>0.65445321558481551</v>
          </cell>
        </row>
        <row r="16">
          <cell r="A16" t="str">
            <v>GUAJIRA</v>
          </cell>
          <cell r="B16">
            <v>257.33</v>
          </cell>
          <cell r="C16">
            <v>193</v>
          </cell>
          <cell r="D16">
            <v>39624282.719999999</v>
          </cell>
          <cell r="E16">
            <v>27788961</v>
          </cell>
          <cell r="F16">
            <v>0.70131139524637431</v>
          </cell>
        </row>
        <row r="17">
          <cell r="A17" t="str">
            <v>MAGDALENA</v>
          </cell>
          <cell r="B17">
            <v>1028</v>
          </cell>
          <cell r="C17">
            <v>771</v>
          </cell>
          <cell r="D17">
            <v>185358450.42000011</v>
          </cell>
          <cell r="E17">
            <v>111967704</v>
          </cell>
          <cell r="F17">
            <v>0.60406042317625419</v>
          </cell>
        </row>
        <row r="18">
          <cell r="A18" t="str">
            <v>META</v>
          </cell>
          <cell r="B18">
            <v>137.34</v>
          </cell>
          <cell r="C18">
            <v>103</v>
          </cell>
          <cell r="D18">
            <v>33857169.059999987</v>
          </cell>
          <cell r="E18">
            <v>14874042</v>
          </cell>
          <cell r="F18">
            <v>0.43931735620426399</v>
          </cell>
        </row>
        <row r="19">
          <cell r="A19" t="str">
            <v>NARIÑO</v>
          </cell>
          <cell r="B19">
            <v>4218.6900000000005</v>
          </cell>
          <cell r="C19">
            <v>3164</v>
          </cell>
          <cell r="D19">
            <v>686051287.50000024</v>
          </cell>
          <cell r="E19">
            <v>300692988</v>
          </cell>
          <cell r="F19">
            <v>0.43829520252886328</v>
          </cell>
        </row>
        <row r="20">
          <cell r="A20" t="str">
            <v>NORTE DE SANTANDER</v>
          </cell>
          <cell r="B20">
            <v>1342.6699999999998</v>
          </cell>
          <cell r="C20">
            <v>1007</v>
          </cell>
          <cell r="D20">
            <v>164434312.5</v>
          </cell>
          <cell r="E20">
            <v>95524065</v>
          </cell>
          <cell r="F20">
            <v>0.58092537711677417</v>
          </cell>
        </row>
        <row r="21">
          <cell r="A21" t="str">
            <v>QUINDÍO</v>
          </cell>
          <cell r="B21">
            <v>5881.33</v>
          </cell>
          <cell r="C21">
            <v>4411</v>
          </cell>
          <cell r="D21">
            <v>1107511109.0999994</v>
          </cell>
          <cell r="E21">
            <v>640400148</v>
          </cell>
          <cell r="F21">
            <v>0.57823361114671845</v>
          </cell>
        </row>
        <row r="22">
          <cell r="A22" t="str">
            <v>RISARALDA</v>
          </cell>
          <cell r="B22">
            <v>7742.67</v>
          </cell>
          <cell r="C22">
            <v>5807</v>
          </cell>
          <cell r="D22">
            <v>1246190656.9200003</v>
          </cell>
          <cell r="E22">
            <v>842458107</v>
          </cell>
          <cell r="F22">
            <v>0.67602665958205943</v>
          </cell>
        </row>
        <row r="23">
          <cell r="A23" t="str">
            <v>SANTANDER</v>
          </cell>
          <cell r="B23">
            <v>1411.9699999999998</v>
          </cell>
          <cell r="C23">
            <v>1059</v>
          </cell>
          <cell r="D23">
            <v>225283237.50000003</v>
          </cell>
          <cell r="E23">
            <v>100575000</v>
          </cell>
          <cell r="F23">
            <v>0.44643800895306285</v>
          </cell>
        </row>
        <row r="24">
          <cell r="A24" t="str">
            <v>TOLIMA</v>
          </cell>
          <cell r="B24">
            <v>16534.66</v>
          </cell>
          <cell r="C24">
            <v>12401</v>
          </cell>
          <cell r="D24">
            <v>1905386025.000001</v>
          </cell>
          <cell r="E24">
            <v>1177976645</v>
          </cell>
          <cell r="F24">
            <v>0.61823516575860238</v>
          </cell>
        </row>
        <row r="25">
          <cell r="A25" t="str">
            <v>VALLE DEL CAUCA</v>
          </cell>
          <cell r="B25">
            <v>8456.01</v>
          </cell>
          <cell r="C25">
            <v>6342</v>
          </cell>
          <cell r="D25">
            <v>1427462390.6400001</v>
          </cell>
          <cell r="E25">
            <v>919643030</v>
          </cell>
          <cell r="F25">
            <v>0.6442502695904162</v>
          </cell>
        </row>
        <row r="28">
          <cell r="A28" t="str">
            <v>TOTAL</v>
          </cell>
          <cell r="B28">
            <v>110994.68999999999</v>
          </cell>
          <cell r="C28">
            <v>83246</v>
          </cell>
          <cell r="D28">
            <v>18478196744.719997</v>
          </cell>
          <cell r="E28">
            <v>10901658308</v>
          </cell>
          <cell r="F28">
            <v>0.58997414404709514</v>
          </cell>
        </row>
      </sheetData>
      <sheetData sheetId="25"/>
      <sheetData sheetId="26">
        <row r="1">
          <cell r="A1" t="str">
            <v>EJECUCIÓN DE RECURSOS A TRAVÉS DE FINAGRO PARA LÍNEA ESPECIAL DE CRÉDITO E INCENTIVO A CAPITALIZACIÓN RURAL POR DEPARTAMENTOS</v>
          </cell>
        </row>
        <row r="4">
          <cell r="A4" t="str">
            <v>DEPARTAMENTO</v>
          </cell>
          <cell r="B4" t="str">
            <v>FINAGRO</v>
          </cell>
        </row>
        <row r="5">
          <cell r="B5" t="str">
            <v>EJECUCIÓN
Línea especial de crédito</v>
          </cell>
          <cell r="E5" t="str">
            <v>EJECUCIÓN
Incentivo a Capitalización Rural</v>
          </cell>
        </row>
        <row r="6">
          <cell r="B6" t="str">
            <v>No. Beneficiarios</v>
          </cell>
          <cell r="C6" t="str">
            <v>Crédito Redescontado</v>
          </cell>
          <cell r="D6" t="str">
            <v>Subsidio a la Tasa</v>
          </cell>
          <cell r="E6" t="str">
            <v>No. Beneficiarios</v>
          </cell>
          <cell r="F6" t="str">
            <v>Valor proyecto presentado por el Productor</v>
          </cell>
          <cell r="G6" t="str">
            <v>Valor del Crédito otorgado</v>
          </cell>
          <cell r="H6" t="str">
            <v>Valor INCENTIVO A CAPITALIZACIÓN RURAL</v>
          </cell>
        </row>
        <row r="8">
          <cell r="A8" t="str">
            <v>Antioquia</v>
          </cell>
          <cell r="B8">
            <v>1506</v>
          </cell>
          <cell r="C8">
            <v>20451938720</v>
          </cell>
          <cell r="D8">
            <v>3480987386</v>
          </cell>
          <cell r="E8">
            <v>140</v>
          </cell>
          <cell r="F8">
            <v>5047896000</v>
          </cell>
          <cell r="G8">
            <v>3290721200</v>
          </cell>
          <cell r="H8">
            <v>1538574100</v>
          </cell>
        </row>
        <row r="9">
          <cell r="A9" t="str">
            <v>Arauca</v>
          </cell>
          <cell r="B9">
            <v>1</v>
          </cell>
          <cell r="C9">
            <v>5160000</v>
          </cell>
          <cell r="D9">
            <v>838629</v>
          </cell>
        </row>
        <row r="10">
          <cell r="A10" t="str">
            <v>Atlántico</v>
          </cell>
          <cell r="B10">
            <v>142</v>
          </cell>
          <cell r="C10">
            <v>2085840000</v>
          </cell>
          <cell r="D10">
            <v>292609234</v>
          </cell>
          <cell r="E10">
            <v>19</v>
          </cell>
          <cell r="F10">
            <v>5237574500</v>
          </cell>
          <cell r="G10">
            <v>2939071000</v>
          </cell>
          <cell r="H10">
            <v>1443512900</v>
          </cell>
        </row>
        <row r="11">
          <cell r="A11" t="str">
            <v>Bogotá</v>
          </cell>
          <cell r="E11">
            <v>1</v>
          </cell>
          <cell r="F11">
            <v>62626000</v>
          </cell>
          <cell r="G11">
            <v>50000000</v>
          </cell>
          <cell r="H11">
            <v>18787800</v>
          </cell>
        </row>
        <row r="12">
          <cell r="A12" t="str">
            <v>Bolívar</v>
          </cell>
          <cell r="B12">
            <v>511</v>
          </cell>
          <cell r="C12">
            <v>6735530800</v>
          </cell>
          <cell r="D12">
            <v>918066847</v>
          </cell>
          <cell r="E12">
            <v>14</v>
          </cell>
          <cell r="F12">
            <v>4332817500</v>
          </cell>
          <cell r="G12">
            <v>2007824200</v>
          </cell>
          <cell r="H12">
            <v>1067621550</v>
          </cell>
        </row>
        <row r="13">
          <cell r="A13" t="str">
            <v>Boyacá</v>
          </cell>
          <cell r="B13">
            <v>294</v>
          </cell>
          <cell r="C13">
            <v>7183977470</v>
          </cell>
          <cell r="D13">
            <v>967717555</v>
          </cell>
          <cell r="E13">
            <v>62</v>
          </cell>
          <cell r="F13">
            <v>2077134500</v>
          </cell>
          <cell r="G13">
            <v>1569737000</v>
          </cell>
          <cell r="H13">
            <v>554759750</v>
          </cell>
        </row>
        <row r="14">
          <cell r="A14" t="str">
            <v>Caldas</v>
          </cell>
          <cell r="B14">
            <v>95</v>
          </cell>
          <cell r="C14">
            <v>1649588000</v>
          </cell>
          <cell r="D14">
            <v>326455811</v>
          </cell>
          <cell r="E14">
            <v>6</v>
          </cell>
          <cell r="F14">
            <v>373198000</v>
          </cell>
          <cell r="G14">
            <v>285752000</v>
          </cell>
          <cell r="H14">
            <v>98490400</v>
          </cell>
        </row>
        <row r="15">
          <cell r="A15" t="str">
            <v>Caquetá</v>
          </cell>
          <cell r="B15">
            <v>24</v>
          </cell>
          <cell r="C15">
            <v>408768000</v>
          </cell>
          <cell r="D15">
            <v>62418283</v>
          </cell>
          <cell r="E15">
            <v>9</v>
          </cell>
          <cell r="F15">
            <v>190415000</v>
          </cell>
          <cell r="G15">
            <v>151720000</v>
          </cell>
          <cell r="H15">
            <v>60352500</v>
          </cell>
        </row>
        <row r="16">
          <cell r="A16" t="str">
            <v>Casanare</v>
          </cell>
          <cell r="B16">
            <v>14</v>
          </cell>
          <cell r="C16">
            <v>286000000</v>
          </cell>
          <cell r="D16">
            <v>46628606</v>
          </cell>
        </row>
        <row r="17">
          <cell r="A17" t="str">
            <v>Cauca</v>
          </cell>
          <cell r="B17">
            <v>115</v>
          </cell>
          <cell r="C17">
            <v>1108206200</v>
          </cell>
          <cell r="D17">
            <v>218679565</v>
          </cell>
          <cell r="E17">
            <v>18</v>
          </cell>
          <cell r="F17">
            <v>121125000</v>
          </cell>
          <cell r="G17">
            <v>103500000</v>
          </cell>
          <cell r="H17">
            <v>48450000</v>
          </cell>
        </row>
        <row r="18">
          <cell r="A18" t="str">
            <v>Cesar</v>
          </cell>
          <cell r="B18">
            <v>70</v>
          </cell>
          <cell r="C18">
            <v>3670034000</v>
          </cell>
          <cell r="D18">
            <v>562226110</v>
          </cell>
          <cell r="E18">
            <v>26</v>
          </cell>
          <cell r="F18">
            <v>7122348500</v>
          </cell>
          <cell r="G18">
            <v>4996410000</v>
          </cell>
          <cell r="H18">
            <v>1526699850</v>
          </cell>
        </row>
        <row r="19">
          <cell r="A19" t="str">
            <v>Chocó</v>
          </cell>
          <cell r="B19">
            <v>53</v>
          </cell>
          <cell r="C19">
            <v>207136000</v>
          </cell>
          <cell r="D19">
            <v>32075061</v>
          </cell>
          <cell r="E19">
            <v>3</v>
          </cell>
          <cell r="F19">
            <v>48430000</v>
          </cell>
          <cell r="G19">
            <v>38744000</v>
          </cell>
          <cell r="H19">
            <v>14529000</v>
          </cell>
        </row>
        <row r="20">
          <cell r="A20" t="str">
            <v>Córdoba</v>
          </cell>
          <cell r="B20">
            <v>1056</v>
          </cell>
          <cell r="C20">
            <v>14445460000</v>
          </cell>
          <cell r="D20">
            <v>1797106821</v>
          </cell>
          <cell r="E20">
            <v>40</v>
          </cell>
          <cell r="F20">
            <v>5711422307</v>
          </cell>
          <cell r="G20">
            <v>3209565000</v>
          </cell>
          <cell r="H20">
            <v>1415846692</v>
          </cell>
        </row>
        <row r="21">
          <cell r="A21" t="str">
            <v>Cundinamarca</v>
          </cell>
          <cell r="B21">
            <v>208</v>
          </cell>
          <cell r="C21">
            <v>7327427680</v>
          </cell>
          <cell r="D21">
            <v>1092445482</v>
          </cell>
          <cell r="E21">
            <v>40</v>
          </cell>
          <cell r="F21">
            <v>4428195600</v>
          </cell>
          <cell r="G21">
            <v>2746085640</v>
          </cell>
          <cell r="H21">
            <v>1045325280</v>
          </cell>
        </row>
        <row r="22">
          <cell r="A22" t="str">
            <v>Huila</v>
          </cell>
          <cell r="B22">
            <v>224</v>
          </cell>
          <cell r="C22">
            <v>1939405000</v>
          </cell>
          <cell r="D22">
            <v>316914004</v>
          </cell>
          <cell r="E22">
            <v>60</v>
          </cell>
          <cell r="F22">
            <v>1455429000</v>
          </cell>
          <cell r="G22">
            <v>986696000</v>
          </cell>
          <cell r="H22">
            <v>445812600</v>
          </cell>
        </row>
        <row r="23">
          <cell r="A23" t="str">
            <v>Guajira</v>
          </cell>
          <cell r="B23">
            <v>10</v>
          </cell>
          <cell r="C23">
            <v>2099460000</v>
          </cell>
          <cell r="D23">
            <v>393733547</v>
          </cell>
          <cell r="E23">
            <v>7</v>
          </cell>
          <cell r="F23">
            <v>1338011395</v>
          </cell>
          <cell r="G23">
            <v>1066404800</v>
          </cell>
          <cell r="H23">
            <v>390903419</v>
          </cell>
        </row>
        <row r="24">
          <cell r="A24" t="str">
            <v>Magdalena</v>
          </cell>
          <cell r="B24">
            <v>350</v>
          </cell>
          <cell r="C24">
            <v>7148116000</v>
          </cell>
          <cell r="D24">
            <v>1135202158</v>
          </cell>
          <cell r="E24">
            <v>63</v>
          </cell>
          <cell r="F24">
            <v>5937501400</v>
          </cell>
          <cell r="G24">
            <v>4335030600</v>
          </cell>
          <cell r="H24">
            <v>1563532520</v>
          </cell>
        </row>
        <row r="25">
          <cell r="A25" t="str">
            <v>Meta</v>
          </cell>
          <cell r="B25">
            <v>2</v>
          </cell>
          <cell r="C25">
            <v>63000000</v>
          </cell>
          <cell r="D25">
            <v>7000400</v>
          </cell>
        </row>
        <row r="26">
          <cell r="A26" t="str">
            <v>Nariño</v>
          </cell>
          <cell r="B26">
            <v>348</v>
          </cell>
          <cell r="C26">
            <v>2121150000</v>
          </cell>
          <cell r="D26">
            <v>422548289</v>
          </cell>
          <cell r="E26">
            <v>18</v>
          </cell>
          <cell r="F26">
            <v>110775000</v>
          </cell>
          <cell r="G26">
            <v>88500000</v>
          </cell>
          <cell r="H26">
            <v>44310000</v>
          </cell>
        </row>
        <row r="27">
          <cell r="A27" t="str">
            <v>Norte de Santander</v>
          </cell>
          <cell r="B27">
            <v>115</v>
          </cell>
          <cell r="C27">
            <v>1587952000</v>
          </cell>
          <cell r="D27">
            <v>169493400</v>
          </cell>
          <cell r="E27">
            <v>16</v>
          </cell>
          <cell r="F27">
            <v>454567100</v>
          </cell>
          <cell r="G27">
            <v>367699000</v>
          </cell>
          <cell r="H27">
            <v>157097440</v>
          </cell>
        </row>
        <row r="28">
          <cell r="A28" t="str">
            <v>Quindío</v>
          </cell>
          <cell r="B28">
            <v>264</v>
          </cell>
          <cell r="C28">
            <v>4780472000</v>
          </cell>
          <cell r="D28">
            <v>915376777</v>
          </cell>
          <cell r="E28">
            <v>10</v>
          </cell>
          <cell r="F28">
            <v>175991100</v>
          </cell>
          <cell r="G28">
            <v>135424000</v>
          </cell>
          <cell r="H28">
            <v>50162940</v>
          </cell>
        </row>
        <row r="29">
          <cell r="A29" t="str">
            <v>Risaralda</v>
          </cell>
          <cell r="B29">
            <v>322</v>
          </cell>
          <cell r="C29">
            <v>4100218000</v>
          </cell>
          <cell r="D29">
            <v>843319920</v>
          </cell>
          <cell r="E29">
            <v>15</v>
          </cell>
          <cell r="F29">
            <v>1101683000</v>
          </cell>
          <cell r="G29">
            <v>726010000</v>
          </cell>
          <cell r="H29">
            <v>309517400</v>
          </cell>
        </row>
        <row r="30">
          <cell r="A30" t="str">
            <v>Santander</v>
          </cell>
          <cell r="B30">
            <v>166</v>
          </cell>
          <cell r="C30">
            <v>5169675000</v>
          </cell>
          <cell r="D30">
            <v>869746535</v>
          </cell>
          <cell r="E30">
            <v>73</v>
          </cell>
          <cell r="F30">
            <v>4518249000</v>
          </cell>
          <cell r="G30">
            <v>3107680000</v>
          </cell>
          <cell r="H30">
            <v>1342228200</v>
          </cell>
        </row>
        <row r="31">
          <cell r="A31" t="str">
            <v>Sucre</v>
          </cell>
          <cell r="B31">
            <v>478</v>
          </cell>
          <cell r="C31">
            <v>7244896000</v>
          </cell>
          <cell r="D31">
            <v>938090647</v>
          </cell>
          <cell r="E31">
            <v>16</v>
          </cell>
          <cell r="F31">
            <v>3309513850</v>
          </cell>
          <cell r="G31">
            <v>2301575000</v>
          </cell>
          <cell r="H31">
            <v>921745000</v>
          </cell>
        </row>
        <row r="32">
          <cell r="A32" t="str">
            <v>Tolima</v>
          </cell>
          <cell r="B32">
            <v>209</v>
          </cell>
          <cell r="C32">
            <v>1538900000</v>
          </cell>
          <cell r="D32">
            <v>213836564</v>
          </cell>
          <cell r="E32">
            <v>37</v>
          </cell>
          <cell r="F32">
            <v>1033507000</v>
          </cell>
          <cell r="G32">
            <v>546588000</v>
          </cell>
          <cell r="H32">
            <v>316490800</v>
          </cell>
        </row>
        <row r="33">
          <cell r="A33" t="str">
            <v>Valle del Cauca</v>
          </cell>
          <cell r="B33">
            <v>480</v>
          </cell>
          <cell r="C33">
            <v>27325454600</v>
          </cell>
          <cell r="D33">
            <v>4973231055</v>
          </cell>
          <cell r="E33">
            <v>61</v>
          </cell>
          <cell r="F33">
            <v>6203068645</v>
          </cell>
          <cell r="G33">
            <v>4903312900</v>
          </cell>
          <cell r="H33">
            <v>1557152891</v>
          </cell>
        </row>
        <row r="35">
          <cell r="A35" t="str">
            <v>TOTALES</v>
          </cell>
          <cell r="B35">
            <v>7057</v>
          </cell>
          <cell r="C35">
            <v>130683765470</v>
          </cell>
          <cell r="D35">
            <v>20996748686</v>
          </cell>
          <cell r="E35">
            <v>754</v>
          </cell>
          <cell r="F35">
            <v>60391479397</v>
          </cell>
          <cell r="G35">
            <v>39954050340</v>
          </cell>
          <cell r="H35">
            <v>15931903032</v>
          </cell>
        </row>
        <row r="36">
          <cell r="A36" t="str">
            <v>Nota: (Valores Nacionales presentados por el MADR, sin regionalización municipal)</v>
          </cell>
        </row>
        <row r="45">
          <cell r="G45" t="str">
            <v>DEPARTAMENTO</v>
          </cell>
          <cell r="H45" t="str">
            <v>MUNICIPIO</v>
          </cell>
        </row>
        <row r="49">
          <cell r="G49" t="str">
            <v>Antioquia</v>
          </cell>
        </row>
        <row r="50">
          <cell r="G50" t="str">
            <v>Atlántico</v>
          </cell>
        </row>
        <row r="51">
          <cell r="G51" t="str">
            <v>Bolívar</v>
          </cell>
        </row>
        <row r="52">
          <cell r="G52" t="str">
            <v>Boyacá</v>
          </cell>
        </row>
        <row r="53">
          <cell r="G53" t="str">
            <v>Cauca</v>
          </cell>
        </row>
        <row r="54">
          <cell r="G54" t="str">
            <v>Córdoba</v>
          </cell>
        </row>
        <row r="55">
          <cell r="G55" t="str">
            <v>Cundinamarca</v>
          </cell>
          <cell r="H55" t="str">
            <v>Bogotá</v>
          </cell>
        </row>
        <row r="56">
          <cell r="G56" t="str">
            <v>Magdalena</v>
          </cell>
        </row>
        <row r="57">
          <cell r="G57" t="str">
            <v>Meta</v>
          </cell>
        </row>
        <row r="58">
          <cell r="G58" t="str">
            <v>Norte de Santander</v>
          </cell>
        </row>
        <row r="59">
          <cell r="G59" t="str">
            <v>Quindío</v>
          </cell>
        </row>
        <row r="60">
          <cell r="G60" t="str">
            <v>Risaralda</v>
          </cell>
        </row>
        <row r="61">
          <cell r="G61" t="str">
            <v>Santander</v>
          </cell>
        </row>
        <row r="62">
          <cell r="G62" t="str">
            <v>Sucre</v>
          </cell>
        </row>
        <row r="63">
          <cell r="G63" t="str">
            <v>Valle del Cauca</v>
          </cell>
        </row>
        <row r="64">
          <cell r="G64" t="str">
            <v>TOTALES</v>
          </cell>
        </row>
      </sheetData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AMBIENTE"/>
      <sheetName val="Hoja2"/>
      <sheetName val="Hoja3"/>
    </sheetNames>
    <sheetDataSet>
      <sheetData sheetId="0">
        <row r="7">
          <cell r="B7" t="str">
            <v>DEPARTAMENTO</v>
          </cell>
          <cell r="C7" t="str">
            <v>PRESUPUESTO (EN MILES DE PESOS))</v>
          </cell>
          <cell r="D7" t="str">
            <v>ESTADO</v>
          </cell>
          <cell r="E7" t="str">
            <v>AVANCE FINANCIERO</v>
          </cell>
        </row>
        <row r="8">
          <cell r="B8" t="str">
            <v>ANTIOQUIA</v>
          </cell>
          <cell r="C8">
            <v>8892000000</v>
          </cell>
          <cell r="D8" t="str">
            <v>INICIO DE OBRAS</v>
          </cell>
          <cell r="E8">
            <v>3556800000</v>
          </cell>
        </row>
        <row r="9">
          <cell r="B9" t="str">
            <v>ATLÁNTICO</v>
          </cell>
          <cell r="C9">
            <v>23337023042</v>
          </cell>
          <cell r="D9" t="str">
            <v>INICIO DE OBRAS</v>
          </cell>
          <cell r="E9">
            <v>14002213825.199999</v>
          </cell>
        </row>
        <row r="10">
          <cell r="B10" t="str">
            <v>ATLÁNTICO</v>
          </cell>
          <cell r="C10">
            <v>3842000000</v>
          </cell>
          <cell r="D10" t="str">
            <v>INICIO DE OBRAS</v>
          </cell>
          <cell r="E10">
            <v>1536800000</v>
          </cell>
        </row>
        <row r="11">
          <cell r="B11" t="str">
            <v>BOLÍVAR</v>
          </cell>
          <cell r="C11">
            <v>11802438807</v>
          </cell>
          <cell r="D11" t="str">
            <v>INICIO DE OBRAS</v>
          </cell>
          <cell r="E11">
            <v>5901219403.5</v>
          </cell>
        </row>
        <row r="12">
          <cell r="B12" t="str">
            <v>BOLÍVAR</v>
          </cell>
          <cell r="C12">
            <v>32137500000</v>
          </cell>
          <cell r="D12" t="str">
            <v>SIN INICIAR OBRAS</v>
          </cell>
          <cell r="E12">
            <v>0</v>
          </cell>
        </row>
        <row r="13">
          <cell r="B13" t="str">
            <v>BOYACÁ</v>
          </cell>
          <cell r="C13">
            <v>523697710</v>
          </cell>
          <cell r="D13" t="str">
            <v>INICIO DE OBRAS</v>
          </cell>
          <cell r="E13">
            <v>157109313</v>
          </cell>
        </row>
        <row r="14">
          <cell r="B14" t="str">
            <v>CALDAS</v>
          </cell>
          <cell r="C14">
            <v>4030000000</v>
          </cell>
          <cell r="D14" t="str">
            <v>SIN INICIAR OBRAS</v>
          </cell>
          <cell r="E14">
            <v>0</v>
          </cell>
        </row>
        <row r="15">
          <cell r="B15" t="str">
            <v>CAUCA</v>
          </cell>
          <cell r="C15">
            <v>727999927</v>
          </cell>
          <cell r="D15" t="str">
            <v>INICIO DE OBRAS</v>
          </cell>
          <cell r="E15">
            <v>291199971</v>
          </cell>
        </row>
        <row r="16">
          <cell r="B16" t="str">
            <v>CHOCÓ</v>
          </cell>
          <cell r="C16">
            <v>3065785730</v>
          </cell>
          <cell r="D16" t="str">
            <v>SIN INICIAR OBRAS</v>
          </cell>
          <cell r="E16">
            <v>0</v>
          </cell>
        </row>
        <row r="17">
          <cell r="B17" t="str">
            <v>CÓRDOBA</v>
          </cell>
          <cell r="C17">
            <v>45552591000</v>
          </cell>
          <cell r="D17" t="str">
            <v>SIN INICIAR OBRAS</v>
          </cell>
          <cell r="E17">
            <v>0</v>
          </cell>
        </row>
        <row r="18">
          <cell r="B18" t="str">
            <v>CUNDINAMARCA</v>
          </cell>
          <cell r="C18">
            <v>17794000000</v>
          </cell>
          <cell r="D18" t="str">
            <v>SIN INICIAR OBRAS</v>
          </cell>
          <cell r="E18">
            <v>0</v>
          </cell>
        </row>
        <row r="19">
          <cell r="B19" t="str">
            <v>GUAINÍA</v>
          </cell>
          <cell r="C19">
            <v>9422987380</v>
          </cell>
          <cell r="D19" t="str">
            <v>INICIO DE OBRAS</v>
          </cell>
          <cell r="E19">
            <v>4711493690</v>
          </cell>
        </row>
        <row r="20">
          <cell r="B20" t="str">
            <v>GUAJIRA</v>
          </cell>
          <cell r="C20">
            <v>12575824071</v>
          </cell>
          <cell r="D20" t="str">
            <v>SIN INICIAR OBRAS</v>
          </cell>
        </row>
        <row r="21">
          <cell r="B21" t="str">
            <v>HUILA</v>
          </cell>
          <cell r="C21">
            <v>10500000000</v>
          </cell>
          <cell r="D21" t="str">
            <v>SIN INICIAR OBRAS</v>
          </cell>
          <cell r="E21">
            <v>0</v>
          </cell>
        </row>
        <row r="22">
          <cell r="B22" t="str">
            <v>MAGDALENA</v>
          </cell>
          <cell r="C22">
            <v>10285395486</v>
          </cell>
          <cell r="D22" t="str">
            <v>INICIO DE OBRAS</v>
          </cell>
          <cell r="E22">
            <v>2571348871.5</v>
          </cell>
        </row>
        <row r="23">
          <cell r="B23" t="str">
            <v>META</v>
          </cell>
          <cell r="C23">
            <v>10320749271</v>
          </cell>
          <cell r="D23" t="str">
            <v>SIN INICIAR OBRAS</v>
          </cell>
          <cell r="E23">
            <v>0</v>
          </cell>
        </row>
        <row r="24">
          <cell r="B24" t="str">
            <v>NACIONAL</v>
          </cell>
          <cell r="C24">
            <v>499998290</v>
          </cell>
          <cell r="D24" t="str">
            <v>SIN INICIAR OBRAS</v>
          </cell>
          <cell r="E24">
            <v>0</v>
          </cell>
        </row>
        <row r="25">
          <cell r="B25" t="str">
            <v>NORTE DE SANTANDER</v>
          </cell>
          <cell r="C25">
            <v>6449133831</v>
          </cell>
          <cell r="D25" t="str">
            <v>INICIO DE OBRAS</v>
          </cell>
          <cell r="E25">
            <v>5159307064.8000002</v>
          </cell>
        </row>
        <row r="26">
          <cell r="B26" t="str">
            <v>QUINDÍO</v>
          </cell>
          <cell r="C26">
            <v>1499000000</v>
          </cell>
          <cell r="D26" t="str">
            <v>SIN INICIAR OBRAS</v>
          </cell>
          <cell r="E26">
            <v>0</v>
          </cell>
        </row>
        <row r="27">
          <cell r="B27" t="str">
            <v>RISARALDA</v>
          </cell>
          <cell r="C27">
            <v>32288000000</v>
          </cell>
          <cell r="D27" t="str">
            <v>INICIO DE OBRAS</v>
          </cell>
          <cell r="E27">
            <v>16144000000</v>
          </cell>
        </row>
        <row r="28">
          <cell r="B28" t="str">
            <v>SANTANDER</v>
          </cell>
          <cell r="C28">
            <v>3579323422</v>
          </cell>
          <cell r="D28" t="str">
            <v>INICIO DE OBRAS</v>
          </cell>
          <cell r="E28">
            <v>1789661711</v>
          </cell>
        </row>
        <row r="29">
          <cell r="B29" t="str">
            <v>SUCRE</v>
          </cell>
          <cell r="C29">
            <v>6991109166</v>
          </cell>
          <cell r="D29" t="str">
            <v>INICIO DE OBRAS</v>
          </cell>
          <cell r="E29">
            <v>0</v>
          </cell>
        </row>
        <row r="30">
          <cell r="B30" t="str">
            <v>TOLIMA</v>
          </cell>
          <cell r="C30">
            <v>10752000000</v>
          </cell>
          <cell r="D30" t="str">
            <v>SIN INICIAR OBRAS</v>
          </cell>
          <cell r="E30">
            <v>5376000000</v>
          </cell>
        </row>
        <row r="31">
          <cell r="B31" t="str">
            <v>NACIONAL</v>
          </cell>
          <cell r="C31">
            <v>1100000000</v>
          </cell>
          <cell r="D31" t="str">
            <v>INICIO DE OBRAS</v>
          </cell>
          <cell r="E31">
            <v>1100000000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  <pageSetUpPr fitToPage="1"/>
  </sheetPr>
  <dimension ref="A1:AE43"/>
  <sheetViews>
    <sheetView showGridLines="0" tabSelected="1" view="pageBreakPreview" zoomScale="70" zoomScaleNormal="68" zoomScaleSheetLayoutView="70" workbookViewId="0">
      <pane xSplit="2" ySplit="4" topLeftCell="C5" activePane="bottomRight" state="frozen"/>
      <selection pane="topRight" activeCell="B1" sqref="B1"/>
      <selection pane="bottomLeft" activeCell="A5" sqref="A5"/>
      <selection pane="bottomRight" activeCell="A6" sqref="A6"/>
    </sheetView>
  </sheetViews>
  <sheetFormatPr baseColWidth="10" defaultColWidth="11.42578125" defaultRowHeight="15" x14ac:dyDescent="0.25"/>
  <cols>
    <col min="2" max="2" width="32.140625" bestFit="1" customWidth="1"/>
    <col min="3" max="3" width="14.85546875" customWidth="1"/>
    <col min="4" max="5" width="17.5703125" customWidth="1"/>
    <col min="6" max="6" width="14.28515625" customWidth="1"/>
    <col min="7" max="8" width="13.85546875" customWidth="1"/>
    <col min="9" max="9" width="15.28515625" customWidth="1"/>
    <col min="10" max="10" width="13.140625" customWidth="1"/>
    <col min="11" max="11" width="20.85546875" customWidth="1"/>
    <col min="12" max="12" width="13.5703125" customWidth="1"/>
    <col min="13" max="14" width="17.7109375" customWidth="1"/>
    <col min="15" max="15" width="14.140625" customWidth="1"/>
    <col min="16" max="17" width="16.42578125" customWidth="1"/>
    <col min="18" max="18" width="12.85546875" customWidth="1"/>
    <col min="19" max="20" width="17.7109375" customWidth="1"/>
    <col min="21" max="21" width="12.140625" customWidth="1"/>
    <col min="22" max="23" width="17.5703125" customWidth="1"/>
    <col min="24" max="24" width="17.7109375" customWidth="1"/>
    <col min="25" max="26" width="19.140625" customWidth="1"/>
    <col min="27" max="27" width="17.7109375" customWidth="1"/>
    <col min="28" max="28" width="20.42578125" customWidth="1"/>
    <col min="29" max="29" width="19.140625" customWidth="1"/>
    <col min="30" max="30" width="23.28515625" customWidth="1"/>
    <col min="31" max="31" width="23.5703125" customWidth="1"/>
  </cols>
  <sheetData>
    <row r="1" spans="1:31" s="1" customFormat="1" ht="36.75" customHeight="1" x14ac:dyDescent="0.25">
      <c r="B1" s="32" t="s">
        <v>0</v>
      </c>
      <c r="C1" s="32"/>
      <c r="D1" s="32"/>
      <c r="E1" s="32"/>
      <c r="F1" s="32"/>
      <c r="G1" s="32"/>
      <c r="H1" s="32"/>
      <c r="I1" s="32"/>
      <c r="J1" s="32"/>
      <c r="K1" s="32"/>
      <c r="L1" s="32"/>
      <c r="M1" s="32"/>
      <c r="N1" s="32"/>
      <c r="O1" s="32"/>
      <c r="P1" s="32"/>
      <c r="Q1" s="32"/>
      <c r="R1" s="32"/>
      <c r="S1" s="32"/>
      <c r="T1" s="32"/>
      <c r="U1" s="32"/>
      <c r="V1" s="32"/>
      <c r="W1" s="32"/>
      <c r="X1" s="32"/>
      <c r="Y1" s="32"/>
      <c r="Z1" s="32"/>
      <c r="AA1" s="32"/>
      <c r="AB1" s="32"/>
      <c r="AC1" s="32"/>
    </row>
    <row r="2" spans="1:31" s="1" customFormat="1" ht="18.75" customHeight="1" thickBot="1" x14ac:dyDescent="0.35">
      <c r="B2" s="33" t="s">
        <v>1</v>
      </c>
      <c r="C2" s="33"/>
      <c r="D2" s="33"/>
      <c r="E2" s="33"/>
      <c r="F2" s="33"/>
      <c r="G2" s="33"/>
      <c r="H2" s="33"/>
      <c r="I2" s="33"/>
      <c r="J2" s="33"/>
      <c r="K2" s="33"/>
      <c r="L2" s="33"/>
      <c r="M2" s="33"/>
      <c r="N2" s="33"/>
      <c r="O2" s="33"/>
      <c r="P2" s="33"/>
      <c r="Q2" s="33"/>
      <c r="R2" s="33"/>
      <c r="S2" s="33"/>
      <c r="T2" s="33"/>
      <c r="U2" s="33"/>
      <c r="V2" s="33"/>
      <c r="W2" s="33"/>
      <c r="X2" s="33"/>
      <c r="Y2" s="33"/>
      <c r="Z2" s="33"/>
      <c r="AA2" s="33"/>
      <c r="AB2" s="33"/>
      <c r="AC2" s="33"/>
    </row>
    <row r="3" spans="1:31" ht="98.25" customHeight="1" thickBot="1" x14ac:dyDescent="0.3">
      <c r="C3" s="29" t="s">
        <v>2</v>
      </c>
      <c r="D3" s="30"/>
      <c r="E3" s="31"/>
      <c r="F3" s="29" t="s">
        <v>3</v>
      </c>
      <c r="G3" s="30"/>
      <c r="H3" s="31"/>
      <c r="I3" s="29" t="s">
        <v>7</v>
      </c>
      <c r="J3" s="30"/>
      <c r="K3" s="30"/>
      <c r="L3" s="29" t="s">
        <v>8</v>
      </c>
      <c r="M3" s="30"/>
      <c r="N3" s="31"/>
      <c r="O3" s="29" t="s">
        <v>4</v>
      </c>
      <c r="P3" s="30"/>
      <c r="Q3" s="31"/>
      <c r="R3" s="29" t="s">
        <v>5</v>
      </c>
      <c r="S3" s="30"/>
      <c r="T3" s="31"/>
      <c r="U3" s="29" t="s">
        <v>6</v>
      </c>
      <c r="V3" s="30"/>
      <c r="W3" s="31"/>
      <c r="X3" s="29" t="s">
        <v>9</v>
      </c>
      <c r="Y3" s="30"/>
      <c r="Z3" s="31"/>
      <c r="AA3" s="29" t="s">
        <v>63</v>
      </c>
      <c r="AB3" s="30"/>
      <c r="AC3" s="31"/>
    </row>
    <row r="4" spans="1:31" ht="39.75" customHeight="1" thickBot="1" x14ac:dyDescent="0.3">
      <c r="B4" s="2" t="s">
        <v>10</v>
      </c>
      <c r="C4" s="3" t="s">
        <v>11</v>
      </c>
      <c r="D4" s="4" t="s">
        <v>60</v>
      </c>
      <c r="E4" s="4" t="s">
        <v>61</v>
      </c>
      <c r="F4" s="5" t="s">
        <v>11</v>
      </c>
      <c r="G4" s="5" t="s">
        <v>60</v>
      </c>
      <c r="H4" s="9" t="s">
        <v>61</v>
      </c>
      <c r="I4" s="7" t="s">
        <v>12</v>
      </c>
      <c r="J4" s="8" t="s">
        <v>62</v>
      </c>
      <c r="K4" s="8" t="s">
        <v>13</v>
      </c>
      <c r="L4" s="9" t="s">
        <v>11</v>
      </c>
      <c r="M4" s="5" t="s">
        <v>60</v>
      </c>
      <c r="N4" s="5" t="s">
        <v>61</v>
      </c>
      <c r="O4" s="6" t="s">
        <v>11</v>
      </c>
      <c r="P4" s="6" t="s">
        <v>60</v>
      </c>
      <c r="Q4" s="6" t="s">
        <v>61</v>
      </c>
      <c r="R4" s="6" t="s">
        <v>11</v>
      </c>
      <c r="S4" s="6" t="s">
        <v>60</v>
      </c>
      <c r="T4" s="6" t="s">
        <v>61</v>
      </c>
      <c r="U4" s="6" t="s">
        <v>11</v>
      </c>
      <c r="V4" s="6" t="s">
        <v>60</v>
      </c>
      <c r="W4" s="27" t="s">
        <v>61</v>
      </c>
      <c r="X4" s="7" t="s">
        <v>15</v>
      </c>
      <c r="Y4" s="5" t="s">
        <v>60</v>
      </c>
      <c r="Z4" s="5" t="s">
        <v>60</v>
      </c>
      <c r="AA4" s="7" t="s">
        <v>14</v>
      </c>
      <c r="AB4" s="5" t="s">
        <v>60</v>
      </c>
      <c r="AC4" s="5" t="s">
        <v>61</v>
      </c>
      <c r="AD4" s="28" t="s">
        <v>64</v>
      </c>
      <c r="AE4" s="28" t="s">
        <v>65</v>
      </c>
    </row>
    <row r="5" spans="1:31" ht="15" customHeight="1" x14ac:dyDescent="0.25">
      <c r="A5" t="s">
        <v>16</v>
      </c>
      <c r="B5" s="10" t="s">
        <v>17</v>
      </c>
      <c r="C5" s="11">
        <v>203</v>
      </c>
      <c r="D5" s="12">
        <f>VLOOKUP(B5,'[2]INVERS TOTAL CONVENIOS DEPT'!$A$3:$AK$40,4,FALSE)</f>
        <v>24461.5</v>
      </c>
      <c r="E5" s="12">
        <v>1867</v>
      </c>
      <c r="F5" s="11">
        <v>14</v>
      </c>
      <c r="G5" s="12">
        <f>VLOOKUP($B5,'[2]INVERS TOTAL CONVENIOS DEPT'!$A$3:$AK$40,5,FALSE)</f>
        <v>46958</v>
      </c>
      <c r="H5" s="12">
        <v>7761.205884</v>
      </c>
      <c r="I5" s="11">
        <f>IFERROR((VLOOKUP($B5,'[3]MADR - FINAGRO CORPOICA'!$A$1:$H$65536,2,FALSE)+VLOOKUP($B5,'[3]MADR - FINAGRO CORPOICA'!$A$1:$H$65536,5,FALSE)),0)</f>
        <v>1646</v>
      </c>
      <c r="J5" s="12"/>
      <c r="K5" s="12">
        <f>VLOOKUP($B5,'[2]INVERS TOTAL CONVENIOS DEPT'!$A$3:$AK$40,13,FALSE)</f>
        <v>5019.5614859999996</v>
      </c>
      <c r="L5" s="11">
        <f>VLOOKUP(B5,'[3]FEDECAFETEROS-Dept'!$A$5:$F$28,2,FALSE)</f>
        <v>13251.99</v>
      </c>
      <c r="M5" s="14">
        <v>2396.2676403799987</v>
      </c>
      <c r="N5" s="14">
        <f>VLOOKUP($B5,'[3]FEDECAFETEROS-Dept'!$A$5:$F$28,5,FALSE)/1000000</f>
        <v>1441.752608</v>
      </c>
      <c r="O5" s="11"/>
      <c r="P5" s="12"/>
      <c r="Q5" s="12"/>
      <c r="R5" s="11">
        <f>VLOOKUP(B5,'[3]MAVDT-Ambiente'!$A$5:$H$40,3,FALSE)</f>
        <v>2</v>
      </c>
      <c r="S5" s="12">
        <f>VLOOKUP($B5,'[2]INVERS TOTAL CONVENIOS DEPT'!$A$3:$AK$40,9,FALSE)</f>
        <v>8892</v>
      </c>
      <c r="T5" s="12">
        <v>3556.8</v>
      </c>
      <c r="U5" s="11"/>
      <c r="V5" s="12">
        <f>VLOOKUP($B5,'[2]INVERS TOTAL CONVENIOS DEPT'!$A$3:$AK$40,11,FALSE)</f>
        <v>0</v>
      </c>
      <c r="W5" s="12"/>
      <c r="X5" s="11">
        <v>7</v>
      </c>
      <c r="Y5" s="12"/>
      <c r="Z5" s="12">
        <f>VLOOKUP($B5,'[2]INVERS TOTAL CONVENIOS DEPT'!$A$3:$AK$40,34,FALSE)</f>
        <v>1117.8917100000001</v>
      </c>
      <c r="AA5" s="11">
        <v>66</v>
      </c>
      <c r="AB5" s="12">
        <f>VLOOKUP($B5,'[2]INVERS TOTAL CONVENIOS DEPT'!$A$3:$AK$40,24,FALSE)</f>
        <v>589.83829779200005</v>
      </c>
      <c r="AC5" s="12">
        <f>VLOOKUP($B5,'[2]INVERS TOTAL CONVENIOS DEPT'!$A$3:$AK$40,24,FALSE)</f>
        <v>589.83829779200005</v>
      </c>
      <c r="AD5" s="12">
        <f>+D5+G5+J5+M5+P5+S5+V5+Y5+AB5</f>
        <v>83297.605938171997</v>
      </c>
      <c r="AE5" s="12">
        <f>+E5+H5+K5+N5+Q5+T5+W5+Z5+AC5</f>
        <v>21354.049985792</v>
      </c>
    </row>
    <row r="6" spans="1:31" ht="15" customHeight="1" x14ac:dyDescent="0.25">
      <c r="A6" t="s">
        <v>16</v>
      </c>
      <c r="B6" s="15" t="s">
        <v>18</v>
      </c>
      <c r="C6" s="11"/>
      <c r="D6" s="12">
        <f>VLOOKUP(B6,'[2]INVERS TOTAL CONVENIOS DEPT'!$A$3:$AK$40,4,FALSE)</f>
        <v>0</v>
      </c>
      <c r="E6" s="12"/>
      <c r="F6" s="11"/>
      <c r="G6" s="13">
        <f>VLOOKUP($B6,'[2]INVERS TOTAL CONVENIOS DEPT'!$A$3:$AK$40,5,FALSE)</f>
        <v>0</v>
      </c>
      <c r="H6" s="12"/>
      <c r="I6" s="11">
        <f>IFERROR((VLOOKUP($B6,'[3]MADR - FINAGRO CORPOICA'!$A$1:$H$65536,2,FALSE)+VLOOKUP($B6,'[3]MADR - FINAGRO CORPOICA'!$A$1:$H$65536,5,FALSE)),0)</f>
        <v>1</v>
      </c>
      <c r="J6" s="13"/>
      <c r="K6" s="13">
        <f>VLOOKUP($B6,'[2]INVERS TOTAL CONVENIOS DEPT'!$A$3:$AK$40,13,FALSE)</f>
        <v>18.787800000000001</v>
      </c>
      <c r="L6" s="11"/>
      <c r="M6" s="14"/>
      <c r="N6" s="14"/>
      <c r="O6" s="11"/>
      <c r="P6" s="13"/>
      <c r="Q6" s="13"/>
      <c r="R6" s="11"/>
      <c r="S6" s="13">
        <f>VLOOKUP($B6,'[2]INVERS TOTAL CONVENIOS DEPT'!$A$3:$AK$40,9,FALSE)</f>
        <v>0</v>
      </c>
      <c r="T6" s="13"/>
      <c r="U6" s="11"/>
      <c r="V6" s="13">
        <f>VLOOKUP($B6,'[2]INVERS TOTAL CONVENIOS DEPT'!$A$3:$AK$40,11,FALSE)</f>
        <v>0</v>
      </c>
      <c r="W6" s="13"/>
      <c r="X6" s="11">
        <v>0</v>
      </c>
      <c r="Y6" s="13"/>
      <c r="Z6" s="13">
        <f>VLOOKUP($B6,'[2]INVERS TOTAL CONVENIOS DEPT'!$A$3:$AK$40,34,FALSE)</f>
        <v>0</v>
      </c>
      <c r="AA6" s="11">
        <v>1</v>
      </c>
      <c r="AB6" s="13">
        <f>VLOOKUP($B6,'[2]INVERS TOTAL CONVENIOS DEPT'!$A$3:$AK$40,24,FALSE)</f>
        <v>11.530748000000001</v>
      </c>
      <c r="AC6" s="13">
        <f>VLOOKUP($B6,'[2]INVERS TOTAL CONVENIOS DEPT'!$A$3:$AK$40,24,FALSE)</f>
        <v>11.530748000000001</v>
      </c>
      <c r="AD6" s="12">
        <f t="shared" ref="AD6:AD15" si="0">+D6+G6+J6+M6+P6+S6+V6+Y6+AB6</f>
        <v>11.530748000000001</v>
      </c>
      <c r="AE6" s="12">
        <f t="shared" ref="AE6:AE15" si="1">+E6+H6+K6+N6+Q6+T6+W6+Z6+AC6</f>
        <v>30.318548</v>
      </c>
    </row>
    <row r="7" spans="1:31" ht="15.75" customHeight="1" x14ac:dyDescent="0.25">
      <c r="A7" t="s">
        <v>16</v>
      </c>
      <c r="B7" s="15" t="s">
        <v>19</v>
      </c>
      <c r="C7" s="11"/>
      <c r="D7" s="12">
        <f>VLOOKUP(B7,'[2]INVERS TOTAL CONVENIOS DEPT'!$A$3:$AK$40,4,FALSE)</f>
        <v>0</v>
      </c>
      <c r="E7" s="12"/>
      <c r="F7" s="11">
        <v>1</v>
      </c>
      <c r="G7" s="13">
        <f>VLOOKUP($B7,'[2]INVERS TOTAL CONVENIOS DEPT'!$A$3:$AK$40,5,FALSE)</f>
        <v>3000</v>
      </c>
      <c r="H7" s="12"/>
      <c r="I7" s="11">
        <f>IFERROR((VLOOKUP($B7,'[3]MADR - FINAGRO CORPOICA'!$A$1:$H$65536,2,FALSE)+VLOOKUP($B7,'[3]MADR - FINAGRO CORPOICA'!$A$1:$H$65536,5,FALSE)),0)</f>
        <v>356</v>
      </c>
      <c r="J7" s="13"/>
      <c r="K7" s="13">
        <f>VLOOKUP($B7,'[2]INVERS TOTAL CONVENIOS DEPT'!$A$3:$AK$40,13,FALSE)</f>
        <v>1522.4773049999999</v>
      </c>
      <c r="L7" s="11">
        <f>VLOOKUP(B7,'[3]FEDECAFETEROS-Dept'!$A$5:$F$28,2,FALSE)</f>
        <v>677.34</v>
      </c>
      <c r="M7" s="14">
        <v>106.4589</v>
      </c>
      <c r="N7" s="14">
        <f>VLOOKUP($B7,'[3]FEDECAFETEROS-Dept'!$A$5:$F$28,5,FALSE)/1000000</f>
        <v>48.193899999999999</v>
      </c>
      <c r="O7" s="11">
        <v>8</v>
      </c>
      <c r="P7" s="13">
        <f>VLOOKUP($B7,'[2]INVERS TOTAL CONVENIOS DEPT'!$A$3:$AK$40,8,FALSE)</f>
        <v>2083.6280879999999</v>
      </c>
      <c r="Q7" s="13"/>
      <c r="R7" s="11">
        <f>VLOOKUP(B7,'[3]MAVDT-Ambiente'!$A$5:$H$40,3,FALSE)</f>
        <v>2</v>
      </c>
      <c r="S7" s="13">
        <f>VLOOKUP($B7,'[2]INVERS TOTAL CONVENIOS DEPT'!$A$3:$AK$40,9,FALSE)</f>
        <v>523.6977093942553</v>
      </c>
      <c r="T7" s="13">
        <v>157.10931299999999</v>
      </c>
      <c r="U7" s="11"/>
      <c r="V7" s="13">
        <f>VLOOKUP($B7,'[2]INVERS TOTAL CONVENIOS DEPT'!$A$3:$AK$40,11,FALSE)</f>
        <v>0</v>
      </c>
      <c r="W7" s="13"/>
      <c r="X7" s="11">
        <v>43</v>
      </c>
      <c r="Y7" s="13"/>
      <c r="Z7" s="13">
        <f>VLOOKUP($B7,'[2]INVERS TOTAL CONVENIOS DEPT'!$A$3:$AK$40,34,FALSE)</f>
        <v>3383.8510980000001</v>
      </c>
      <c r="AA7" s="11">
        <v>47</v>
      </c>
      <c r="AB7" s="13">
        <f>VLOOKUP($B7,'[2]INVERS TOTAL CONVENIOS DEPT'!$A$3:$AK$40,24,FALSE)</f>
        <v>112.57042</v>
      </c>
      <c r="AC7" s="13">
        <f>VLOOKUP($B7,'[2]INVERS TOTAL CONVENIOS DEPT'!$A$3:$AK$40,24,FALSE)</f>
        <v>112.57042</v>
      </c>
      <c r="AD7" s="12">
        <f t="shared" si="0"/>
        <v>5826.3551173942551</v>
      </c>
      <c r="AE7" s="12">
        <f t="shared" si="1"/>
        <v>5224.2020359999997</v>
      </c>
    </row>
    <row r="8" spans="1:31" ht="15.75" customHeight="1" x14ac:dyDescent="0.25">
      <c r="A8" t="s">
        <v>16</v>
      </c>
      <c r="B8" s="15" t="s">
        <v>20</v>
      </c>
      <c r="C8" s="11">
        <v>38</v>
      </c>
      <c r="D8" s="12">
        <f>VLOOKUP(B8,'[2]INVERS TOTAL CONVENIOS DEPT'!$A$3:$AK$40,4,FALSE)</f>
        <v>2583</v>
      </c>
      <c r="E8" s="12">
        <v>15</v>
      </c>
      <c r="F8" s="11">
        <v>4</v>
      </c>
      <c r="G8" s="13">
        <f>VLOOKUP($B8,'[2]INVERS TOTAL CONVENIOS DEPT'!$A$3:$AK$40,5,FALSE)</f>
        <v>20650</v>
      </c>
      <c r="H8" s="12">
        <v>991.30884779999997</v>
      </c>
      <c r="I8" s="11">
        <f>IFERROR((VLOOKUP($B8,'[3]MADR - FINAGRO CORPOICA'!$A$1:$H$65536,2,FALSE)+VLOOKUP($B8,'[3]MADR - FINAGRO CORPOICA'!$A$1:$H$65536,5,FALSE)),0)</f>
        <v>101</v>
      </c>
      <c r="J8" s="13"/>
      <c r="K8" s="13">
        <f>VLOOKUP($B8,'[2]INVERS TOTAL CONVENIOS DEPT'!$A$3:$AK$40,13,FALSE)</f>
        <v>424.94621100000001</v>
      </c>
      <c r="L8" s="11">
        <f>VLOOKUP(B8,'[3]FEDECAFETEROS-Dept'!$A$5:$F$28,2,FALSE)</f>
        <v>9310.7000000000007</v>
      </c>
      <c r="M8" s="14">
        <v>1563.3786431999999</v>
      </c>
      <c r="N8" s="14">
        <f>VLOOKUP($B8,'[3]FEDECAFETEROS-Dept'!$A$5:$F$28,5,FALSE)/1000000</f>
        <v>1013.347581</v>
      </c>
      <c r="O8" s="11">
        <v>2</v>
      </c>
      <c r="P8" s="13">
        <f>VLOOKUP($B8,'[2]INVERS TOTAL CONVENIOS DEPT'!$A$3:$AK$40,8,FALSE)</f>
        <v>65021.07273</v>
      </c>
      <c r="Q8" s="13">
        <v>20000</v>
      </c>
      <c r="R8" s="11">
        <f>VLOOKUP(B8,'[3]MAVDT-Ambiente'!$A$5:$H$40,3,FALSE)</f>
        <v>16</v>
      </c>
      <c r="S8" s="13">
        <f>VLOOKUP($B8,'[2]INVERS TOTAL CONVENIOS DEPT'!$A$3:$AK$40,9,FALSE)</f>
        <v>4030</v>
      </c>
      <c r="T8" s="13"/>
      <c r="U8" s="11"/>
      <c r="V8" s="13">
        <f>VLOOKUP($B8,'[2]INVERS TOTAL CONVENIOS DEPT'!$A$3:$AK$40,11,FALSE)</f>
        <v>0</v>
      </c>
      <c r="W8" s="13"/>
      <c r="X8" s="11">
        <v>7</v>
      </c>
      <c r="Y8" s="13"/>
      <c r="Z8" s="13">
        <f>VLOOKUP($B8,'[2]INVERS TOTAL CONVENIOS DEPT'!$A$3:$AK$40,34,FALSE)</f>
        <v>1991.541424</v>
      </c>
      <c r="AA8" s="11">
        <v>19</v>
      </c>
      <c r="AB8" s="13">
        <f>VLOOKUP($B8,'[2]INVERS TOTAL CONVENIOS DEPT'!$A$3:$AK$40,24,FALSE)</f>
        <v>34.386204799999987</v>
      </c>
      <c r="AC8" s="13">
        <f>VLOOKUP($B8,'[2]INVERS TOTAL CONVENIOS DEPT'!$A$3:$AK$40,24,FALSE)</f>
        <v>34.386204799999987</v>
      </c>
      <c r="AD8" s="12">
        <f t="shared" si="0"/>
        <v>93881.837578000006</v>
      </c>
      <c r="AE8" s="12">
        <f t="shared" si="1"/>
        <v>24470.5302686</v>
      </c>
    </row>
    <row r="9" spans="1:31" ht="15" customHeight="1" x14ac:dyDescent="0.25">
      <c r="A9" t="s">
        <v>16</v>
      </c>
      <c r="B9" s="15" t="s">
        <v>21</v>
      </c>
      <c r="C9" s="11">
        <v>34</v>
      </c>
      <c r="D9" s="12">
        <f>VLOOKUP(B9,'[2]INVERS TOTAL CONVENIOS DEPT'!$A$3:$AK$40,4,FALSE)</f>
        <v>2193.3622353035698</v>
      </c>
      <c r="E9" s="12">
        <v>350</v>
      </c>
      <c r="F9" s="11">
        <v>1</v>
      </c>
      <c r="G9" s="13">
        <f>VLOOKUP($B9,'[2]INVERS TOTAL CONVENIOS DEPT'!$A$3:$AK$40,5,FALSE)</f>
        <v>6000</v>
      </c>
      <c r="H9" s="12">
        <v>1671.9538665</v>
      </c>
      <c r="I9" s="11">
        <f>IFERROR((VLOOKUP($B9,'[3]MADR - FINAGRO CORPOICA'!$A$1:$H$65536,2,FALSE)+VLOOKUP($B9,'[3]MADR - FINAGRO CORPOICA'!$A$1:$H$65536,5,FALSE)),0)</f>
        <v>248</v>
      </c>
      <c r="J9" s="13"/>
      <c r="K9" s="13">
        <f>VLOOKUP($B9,'[2]INVERS TOTAL CONVENIOS DEPT'!$A$3:$AK$40,13,FALSE)</f>
        <v>2137.7707620000001</v>
      </c>
      <c r="L9" s="11">
        <f>VLOOKUP(B9,'[3]FEDECAFETEROS-Dept'!$A$5:$F$28,2,FALSE)</f>
        <v>782.67999999999984</v>
      </c>
      <c r="M9" s="14">
        <v>589.30890150000016</v>
      </c>
      <c r="N9" s="14">
        <f>VLOOKUP($B9,'[3]FEDECAFETEROS-Dept'!$A$5:$F$28,5,FALSE)/1000000</f>
        <v>55.470500000000001</v>
      </c>
      <c r="O9" s="11">
        <v>10</v>
      </c>
      <c r="P9" s="13">
        <f>VLOOKUP($B9,'[2]INVERS TOTAL CONVENIOS DEPT'!$A$3:$AK$40,8,FALSE)</f>
        <v>54872</v>
      </c>
      <c r="Q9" s="13">
        <v>10000</v>
      </c>
      <c r="R9" s="11"/>
      <c r="S9" s="13">
        <f>VLOOKUP($B9,'[2]INVERS TOTAL CONVENIOS DEPT'!$A$3:$AK$40,9,FALSE)</f>
        <v>0</v>
      </c>
      <c r="T9" s="13"/>
      <c r="U9" s="11"/>
      <c r="V9" s="13">
        <f>VLOOKUP($B9,'[2]INVERS TOTAL CONVENIOS DEPT'!$A$3:$AK$40,11,FALSE)</f>
        <v>0</v>
      </c>
      <c r="W9" s="13"/>
      <c r="X9" s="11">
        <v>10</v>
      </c>
      <c r="Y9" s="13"/>
      <c r="Z9" s="13">
        <f>VLOOKUP($B9,'[2]INVERS TOTAL CONVENIOS DEPT'!$A$3:$AK$40,34,FALSE)</f>
        <v>2506.8679820000002</v>
      </c>
      <c r="AA9" s="11">
        <v>62</v>
      </c>
      <c r="AB9" s="13">
        <f>VLOOKUP($B9,'[2]INVERS TOTAL CONVENIOS DEPT'!$A$3:$AK$40,24,FALSE)</f>
        <v>137.27201199999993</v>
      </c>
      <c r="AC9" s="13">
        <f>VLOOKUP($B9,'[2]INVERS TOTAL CONVENIOS DEPT'!$A$3:$AK$40,24,FALSE)</f>
        <v>137.27201199999993</v>
      </c>
      <c r="AD9" s="12">
        <f t="shared" si="0"/>
        <v>63791.94314880357</v>
      </c>
      <c r="AE9" s="12">
        <f t="shared" si="1"/>
        <v>16859.335122500001</v>
      </c>
    </row>
    <row r="10" spans="1:31" ht="15.75" customHeight="1" x14ac:dyDescent="0.25">
      <c r="A10" t="s">
        <v>16</v>
      </c>
      <c r="B10" s="15" t="s">
        <v>22</v>
      </c>
      <c r="C10" s="11">
        <v>43</v>
      </c>
      <c r="D10" s="12">
        <f>VLOOKUP(B10,'[2]INVERS TOTAL CONVENIOS DEPT'!$A$3:$AK$40,4,FALSE)</f>
        <v>5799.5</v>
      </c>
      <c r="E10" s="12">
        <v>227</v>
      </c>
      <c r="F10" s="11"/>
      <c r="G10" s="13">
        <f>VLOOKUP($B10,'[2]INVERS TOTAL CONVENIOS DEPT'!$A$3:$AK$40,5,FALSE)</f>
        <v>0</v>
      </c>
      <c r="H10" s="12"/>
      <c r="I10" s="11">
        <f>IFERROR((VLOOKUP($B10,'[3]MADR - FINAGRO CORPOICA'!$A$1:$H$65536,2,FALSE)+VLOOKUP($B10,'[3]MADR - FINAGRO CORPOICA'!$A$1:$H$65536,5,FALSE)),0)</f>
        <v>284</v>
      </c>
      <c r="J10" s="13"/>
      <c r="K10" s="13">
        <f>VLOOKUP($B10,'[2]INVERS TOTAL CONVENIOS DEPT'!$A$3:$AK$40,13,FALSE)</f>
        <v>762.72660399999995</v>
      </c>
      <c r="L10" s="11">
        <f>VLOOKUP(B10,'[3]FEDECAFETEROS-Dept'!$A$5:$F$28,2,FALSE)</f>
        <v>32346.679999999993</v>
      </c>
      <c r="M10" s="14">
        <v>5379.2118705599969</v>
      </c>
      <c r="N10" s="14">
        <f>VLOOKUP($B10,'[3]FEDECAFETEROS-Dept'!$A$5:$F$28,5,FALSE)/1000000</f>
        <v>3520.4425059999999</v>
      </c>
      <c r="O10" s="11"/>
      <c r="P10" s="13">
        <f>VLOOKUP($B10,'[2]INVERS TOTAL CONVENIOS DEPT'!$A$3:$AK$40,8,FALSE)</f>
        <v>0</v>
      </c>
      <c r="Q10" s="13"/>
      <c r="R10" s="11">
        <f>VLOOKUP(B10,'[3]MAVDT-Ambiente'!$A$5:$H$40,3,FALSE)</f>
        <v>1</v>
      </c>
      <c r="S10" s="13">
        <f>VLOOKUP($B10,'[2]INVERS TOTAL CONVENIOS DEPT'!$A$3:$AK$40,9,FALSE)</f>
        <v>10500</v>
      </c>
      <c r="T10" s="13"/>
      <c r="U10" s="11"/>
      <c r="V10" s="13">
        <f>VLOOKUP($B10,'[2]INVERS TOTAL CONVENIOS DEPT'!$A$3:$AK$40,11,FALSE)</f>
        <v>0</v>
      </c>
      <c r="W10" s="13"/>
      <c r="X10" s="11">
        <v>2</v>
      </c>
      <c r="Y10" s="13"/>
      <c r="Z10" s="13">
        <f>VLOOKUP($B10,'[2]INVERS TOTAL CONVENIOS DEPT'!$A$3:$AK$40,34,FALSE)</f>
        <v>513.50752</v>
      </c>
      <c r="AA10" s="11">
        <v>23</v>
      </c>
      <c r="AB10" s="13">
        <f>VLOOKUP($B10,'[2]INVERS TOTAL CONVENIOS DEPT'!$A$3:$AK$40,24,FALSE)</f>
        <v>39.505170400000004</v>
      </c>
      <c r="AC10" s="13">
        <f>VLOOKUP($B10,'[2]INVERS TOTAL CONVENIOS DEPT'!$A$3:$AK$40,24,FALSE)</f>
        <v>39.505170400000004</v>
      </c>
      <c r="AD10" s="12">
        <f t="shared" si="0"/>
        <v>21718.217040959997</v>
      </c>
      <c r="AE10" s="12">
        <f t="shared" si="1"/>
        <v>5063.1818003999997</v>
      </c>
    </row>
    <row r="11" spans="1:31" ht="15" customHeight="1" x14ac:dyDescent="0.25">
      <c r="A11" t="s">
        <v>16</v>
      </c>
      <c r="B11" s="15" t="s">
        <v>23</v>
      </c>
      <c r="C11" s="11">
        <v>123</v>
      </c>
      <c r="D11" s="12">
        <f>VLOOKUP(B11,'[2]INVERS TOTAL CONVENIOS DEPT'!$A$3:$AK$40,4,FALSE)</f>
        <v>14264.629320486814</v>
      </c>
      <c r="E11" s="12">
        <v>43</v>
      </c>
      <c r="F11" s="11">
        <v>5</v>
      </c>
      <c r="G11" s="13">
        <f>VLOOKUP($B11,'[2]INVERS TOTAL CONVENIOS DEPT'!$A$3:$AK$40,5,FALSE)</f>
        <v>21300</v>
      </c>
      <c r="H11" s="12"/>
      <c r="I11" s="11">
        <f>IFERROR((VLOOKUP($B11,'[3]MADR - FINAGRO CORPOICA'!$A$1:$H$65536,2,FALSE)+VLOOKUP($B11,'[3]MADR - FINAGRO CORPOICA'!$A$1:$H$65536,5,FALSE)),0)</f>
        <v>131</v>
      </c>
      <c r="J11" s="13"/>
      <c r="K11" s="13">
        <f>VLOOKUP($B11,'[2]INVERS TOTAL CONVENIOS DEPT'!$A$3:$AK$40,13,FALSE)</f>
        <v>326.59084000000001</v>
      </c>
      <c r="L11" s="11">
        <f>VLOOKUP(B11,'[3]FEDECAFETEROS-Dept'!$A$5:$F$28,2,FALSE)</f>
        <v>1342.6699999999998</v>
      </c>
      <c r="M11" s="14">
        <v>164.4343125</v>
      </c>
      <c r="N11" s="14">
        <f>VLOOKUP($B11,'[3]FEDECAFETEROS-Dept'!$A$5:$F$28,5,FALSE)/1000000</f>
        <v>95.524064999999993</v>
      </c>
      <c r="O11" s="11">
        <v>44</v>
      </c>
      <c r="P11" s="13">
        <f>VLOOKUP($B11,'[2]INVERS TOTAL CONVENIOS DEPT'!$A$3:$AK$40,8,FALSE)</f>
        <v>12166</v>
      </c>
      <c r="Q11" s="13"/>
      <c r="R11" s="11">
        <f>VLOOKUP(B11,'[3]MAVDT-Ambiente'!$A$5:$H$40,3,FALSE)</f>
        <v>8</v>
      </c>
      <c r="S11" s="13">
        <f>VLOOKUP($B11,'[2]INVERS TOTAL CONVENIOS DEPT'!$A$3:$AK$40,9,FALSE)</f>
        <v>6449</v>
      </c>
      <c r="T11" s="13">
        <v>5159.3070648000003</v>
      </c>
      <c r="U11" s="11">
        <v>1</v>
      </c>
      <c r="V11" s="13">
        <f>VLOOKUP($B11,'[2]INVERS TOTAL CONVENIOS DEPT'!$A$3:$AK$40,11,FALSE)</f>
        <v>2000</v>
      </c>
      <c r="W11" s="13">
        <v>800</v>
      </c>
      <c r="X11" s="11">
        <v>18</v>
      </c>
      <c r="Y11" s="13"/>
      <c r="Z11" s="13">
        <f>VLOOKUP($B11,'[2]INVERS TOTAL CONVENIOS DEPT'!$A$3:$AK$40,34,FALSE)</f>
        <v>6163.395192</v>
      </c>
      <c r="AA11" s="11">
        <v>34</v>
      </c>
      <c r="AB11" s="13">
        <f>VLOOKUP($B11,'[2]INVERS TOTAL CONVENIOS DEPT'!$A$3:$AK$40,24,FALSE)</f>
        <v>207.8092796</v>
      </c>
      <c r="AC11" s="13">
        <f>VLOOKUP($B11,'[2]INVERS TOTAL CONVENIOS DEPT'!$A$3:$AK$40,24,FALSE)</f>
        <v>207.8092796</v>
      </c>
      <c r="AD11" s="12">
        <f t="shared" si="0"/>
        <v>56551.872912586812</v>
      </c>
      <c r="AE11" s="12">
        <f t="shared" si="1"/>
        <v>12795.626441400002</v>
      </c>
    </row>
    <row r="12" spans="1:31" ht="15.75" customHeight="1" x14ac:dyDescent="0.25">
      <c r="A12" t="s">
        <v>16</v>
      </c>
      <c r="B12" s="15" t="s">
        <v>24</v>
      </c>
      <c r="C12" s="11">
        <v>14</v>
      </c>
      <c r="D12" s="12">
        <f>VLOOKUP(B12,'[2]INVERS TOTAL CONVENIOS DEPT'!$A$3:$AK$40,4,FALSE)</f>
        <v>5904.4070081135906</v>
      </c>
      <c r="E12" s="12">
        <v>43</v>
      </c>
      <c r="F12" s="11"/>
      <c r="G12" s="13">
        <f>VLOOKUP($B12,'[2]INVERS TOTAL CONVENIOS DEPT'!$A$3:$AK$40,5,FALSE)</f>
        <v>0</v>
      </c>
      <c r="H12" s="12"/>
      <c r="I12" s="11">
        <f>IFERROR((VLOOKUP($B12,'[3]MADR - FINAGRO CORPOICA'!$A$1:$H$65536,2,FALSE)+VLOOKUP($B12,'[3]MADR - FINAGRO CORPOICA'!$A$1:$H$65536,5,FALSE)),0)</f>
        <v>274</v>
      </c>
      <c r="J12" s="13"/>
      <c r="K12" s="13">
        <f>VLOOKUP($B12,'[2]INVERS TOTAL CONVENIOS DEPT'!$A$3:$AK$40,13,FALSE)</f>
        <v>965.539717</v>
      </c>
      <c r="L12" s="11">
        <f>VLOOKUP(B12,'[3]FEDECAFETEROS-Dept'!$A$5:$F$28,2,FALSE)</f>
        <v>5881.33</v>
      </c>
      <c r="M12" s="14">
        <v>1107.5111090999994</v>
      </c>
      <c r="N12" s="14">
        <f>VLOOKUP($B12,'[3]FEDECAFETEROS-Dept'!$A$5:$F$28,5,FALSE)/1000000</f>
        <v>640.40014799999994</v>
      </c>
      <c r="O12" s="11">
        <v>1</v>
      </c>
      <c r="P12" s="13">
        <f>VLOOKUP($B12,'[2]INVERS TOTAL CONVENIOS DEPT'!$A$3:$AK$40,8,FALSE)</f>
        <v>746.95899999999995</v>
      </c>
      <c r="Q12" s="13"/>
      <c r="R12" s="11">
        <f>VLOOKUP(B12,'[3]MAVDT-Ambiente'!$A$5:$H$40,3,FALSE)</f>
        <v>2</v>
      </c>
      <c r="S12" s="13">
        <f>VLOOKUP($B12,'[2]INVERS TOTAL CONVENIOS DEPT'!$A$3:$AK$40,9,FALSE)</f>
        <v>1499</v>
      </c>
      <c r="T12" s="13">
        <v>0</v>
      </c>
      <c r="U12" s="11"/>
      <c r="V12" s="13">
        <f>VLOOKUP($B12,'[2]INVERS TOTAL CONVENIOS DEPT'!$A$3:$AK$40,11,FALSE)</f>
        <v>0</v>
      </c>
      <c r="W12" s="13"/>
      <c r="X12" s="11">
        <v>6</v>
      </c>
      <c r="Y12" s="13"/>
      <c r="Z12" s="13">
        <f>VLOOKUP($B12,'[2]INVERS TOTAL CONVENIOS DEPT'!$A$3:$AK$40,34,FALSE)</f>
        <v>208.0532</v>
      </c>
      <c r="AA12" s="11">
        <v>12</v>
      </c>
      <c r="AB12" s="13">
        <f>VLOOKUP($B12,'[2]INVERS TOTAL CONVENIOS DEPT'!$A$3:$AK$40,24,FALSE)</f>
        <v>16.242599999999999</v>
      </c>
      <c r="AC12" s="13">
        <f>VLOOKUP($B12,'[2]INVERS TOTAL CONVENIOS DEPT'!$A$3:$AK$40,24,FALSE)</f>
        <v>16.242599999999999</v>
      </c>
      <c r="AD12" s="12">
        <f t="shared" si="0"/>
        <v>9274.119717213589</v>
      </c>
      <c r="AE12" s="12">
        <f t="shared" si="1"/>
        <v>1873.2356649999999</v>
      </c>
    </row>
    <row r="13" spans="1:31" ht="15" customHeight="1" x14ac:dyDescent="0.25">
      <c r="A13" t="s">
        <v>16</v>
      </c>
      <c r="B13" s="15" t="s">
        <v>25</v>
      </c>
      <c r="C13" s="11">
        <v>64</v>
      </c>
      <c r="D13" s="12">
        <f>VLOOKUP(B13,'[2]INVERS TOTAL CONVENIOS DEPT'!$A$3:$AK$40,4,FALSE)</f>
        <v>5089.7358559999993</v>
      </c>
      <c r="E13" s="12">
        <v>2476</v>
      </c>
      <c r="F13" s="11">
        <v>2</v>
      </c>
      <c r="G13" s="13">
        <f>VLOOKUP($B13,'[2]INVERS TOTAL CONVENIOS DEPT'!$A$3:$AK$40,5,FALSE)</f>
        <v>11550</v>
      </c>
      <c r="H13" s="12"/>
      <c r="I13" s="11">
        <f>IFERROR((VLOOKUP($B13,'[3]MADR - FINAGRO CORPOICA'!$A$1:$H$65536,2,FALSE)+VLOOKUP($B13,'[3]MADR - FINAGRO CORPOICA'!$A$1:$H$65536,5,FALSE)),0)</f>
        <v>337</v>
      </c>
      <c r="J13" s="13"/>
      <c r="K13" s="13">
        <f>VLOOKUP($B13,'[2]INVERS TOTAL CONVENIOS DEPT'!$A$3:$AK$40,13,FALSE)</f>
        <v>1152.8373200000001</v>
      </c>
      <c r="L13" s="11">
        <f>VLOOKUP(B13,'[3]FEDECAFETEROS-Dept'!$A$5:$F$28,2,FALSE)</f>
        <v>7742.67</v>
      </c>
      <c r="M13" s="14">
        <v>1246.1906569200003</v>
      </c>
      <c r="N13" s="14">
        <f>VLOOKUP($B13,'[3]FEDECAFETEROS-Dept'!$A$5:$F$28,5,FALSE)/1000000</f>
        <v>842.45810700000004</v>
      </c>
      <c r="O13" s="11">
        <v>11</v>
      </c>
      <c r="P13" s="13">
        <f>VLOOKUP($B13,'[2]INVERS TOTAL CONVENIOS DEPT'!$A$3:$AK$40,8,FALSE)</f>
        <v>15961.14265</v>
      </c>
      <c r="Q13" s="13"/>
      <c r="R13" s="11">
        <f>VLOOKUP(B13,'[3]MAVDT-Ambiente'!$A$5:$H$40,3,FALSE)</f>
        <v>3</v>
      </c>
      <c r="S13" s="13">
        <f>VLOOKUP($B13,'[2]INVERS TOTAL CONVENIOS DEPT'!$A$3:$AK$40,9,FALSE)</f>
        <v>32288</v>
      </c>
      <c r="T13" s="13">
        <v>16144</v>
      </c>
      <c r="U13" s="11"/>
      <c r="V13" s="13">
        <f>VLOOKUP($B13,'[2]INVERS TOTAL CONVENIOS DEPT'!$A$3:$AK$40,11,FALSE)</f>
        <v>0</v>
      </c>
      <c r="W13" s="13"/>
      <c r="X13" s="11">
        <v>3</v>
      </c>
      <c r="Y13" s="13"/>
      <c r="Z13" s="13">
        <f>VLOOKUP($B13,'[2]INVERS TOTAL CONVENIOS DEPT'!$A$3:$AK$40,34,FALSE)</f>
        <v>1245.63176</v>
      </c>
      <c r="AA13" s="11">
        <v>14</v>
      </c>
      <c r="AB13" s="13">
        <f>VLOOKUP($B13,'[2]INVERS TOTAL CONVENIOS DEPT'!$A$3:$AK$40,24,FALSE)</f>
        <v>89.599745599999991</v>
      </c>
      <c r="AC13" s="13">
        <f>VLOOKUP($B13,'[2]INVERS TOTAL CONVENIOS DEPT'!$A$3:$AK$40,24,FALSE)</f>
        <v>89.599745599999991</v>
      </c>
      <c r="AD13" s="12">
        <f t="shared" si="0"/>
        <v>66224.668908520005</v>
      </c>
      <c r="AE13" s="12">
        <f t="shared" si="1"/>
        <v>21950.526932600002</v>
      </c>
    </row>
    <row r="14" spans="1:31" ht="15.75" customHeight="1" x14ac:dyDescent="0.25">
      <c r="A14" t="s">
        <v>16</v>
      </c>
      <c r="B14" s="15" t="s">
        <v>26</v>
      </c>
      <c r="C14" s="11">
        <v>94</v>
      </c>
      <c r="D14" s="12">
        <f>VLOOKUP(B14,'[2]INVERS TOTAL CONVENIOS DEPT'!$A$3:$AK$40,4,FALSE)</f>
        <v>10304.725</v>
      </c>
      <c r="E14" s="12">
        <v>92</v>
      </c>
      <c r="F14" s="11">
        <v>7</v>
      </c>
      <c r="G14" s="13">
        <f>VLOOKUP($B14,'[2]INVERS TOTAL CONVENIOS DEPT'!$A$3:$AK$40,5,FALSE)</f>
        <v>43500</v>
      </c>
      <c r="H14" s="12">
        <v>7734.9089393999993</v>
      </c>
      <c r="I14" s="11">
        <f>IFERROR((VLOOKUP($B14,'[3]MADR - FINAGRO CORPOICA'!$A$1:$H$65536,2,FALSE)+VLOOKUP($B14,'[3]MADR - FINAGRO CORPOICA'!$A$1:$H$65536,5,FALSE)),0)</f>
        <v>239</v>
      </c>
      <c r="J14" s="13"/>
      <c r="K14" s="13">
        <f>VLOOKUP($B14,'[2]INVERS TOTAL CONVENIOS DEPT'!$A$3:$AK$40,13,FALSE)</f>
        <v>2211.9747349999998</v>
      </c>
      <c r="L14" s="11">
        <f>VLOOKUP(B14,'[3]FEDECAFETEROS-Dept'!$A$5:$F$28,2,FALSE)</f>
        <v>1411.9699999999998</v>
      </c>
      <c r="M14" s="14">
        <v>225.28323750000004</v>
      </c>
      <c r="N14" s="14">
        <f>VLOOKUP($B14,'[3]FEDECAFETEROS-Dept'!$A$5:$F$28,5,FALSE)/1000000</f>
        <v>100.575</v>
      </c>
      <c r="O14" s="11">
        <v>1</v>
      </c>
      <c r="P14" s="13">
        <f>VLOOKUP($B14,'[2]INVERS TOTAL CONVENIOS DEPT'!$A$3:$AK$40,8,FALSE)</f>
        <v>4517.0770000000002</v>
      </c>
      <c r="Q14" s="13"/>
      <c r="R14" s="11">
        <f>VLOOKUP(B14,'[3]MAVDT-Ambiente'!$A$5:$H$40,3,FALSE)</f>
        <v>2</v>
      </c>
      <c r="S14" s="13">
        <f>VLOOKUP($B14,'[2]INVERS TOTAL CONVENIOS DEPT'!$A$3:$AK$40,9,FALSE)</f>
        <v>3579</v>
      </c>
      <c r="T14" s="13">
        <v>1789.661711</v>
      </c>
      <c r="U14" s="11"/>
      <c r="V14" s="13">
        <f>VLOOKUP($B14,'[2]INVERS TOTAL CONVENIOS DEPT'!$A$3:$AK$40,11,FALSE)</f>
        <v>0</v>
      </c>
      <c r="W14" s="13"/>
      <c r="X14" s="11">
        <v>16</v>
      </c>
      <c r="Y14" s="13"/>
      <c r="Z14" s="13">
        <f>VLOOKUP($B14,'[2]INVERS TOTAL CONVENIOS DEPT'!$A$3:$AK$40,34,FALSE)</f>
        <v>2524.769076</v>
      </c>
      <c r="AA14" s="11">
        <v>63</v>
      </c>
      <c r="AB14" s="13">
        <f>VLOOKUP($B14,'[2]INVERS TOTAL CONVENIOS DEPT'!$A$3:$AK$40,24,FALSE)</f>
        <v>251.35044719999999</v>
      </c>
      <c r="AC14" s="13">
        <f>VLOOKUP($B14,'[2]INVERS TOTAL CONVENIOS DEPT'!$A$3:$AK$40,24,FALSE)</f>
        <v>251.35044719999999</v>
      </c>
      <c r="AD14" s="12">
        <f t="shared" si="0"/>
        <v>62377.435684699994</v>
      </c>
      <c r="AE14" s="12">
        <f t="shared" si="1"/>
        <v>14705.239908600002</v>
      </c>
    </row>
    <row r="15" spans="1:31" ht="15.75" customHeight="1" x14ac:dyDescent="0.25">
      <c r="A15" t="s">
        <v>16</v>
      </c>
      <c r="B15" s="15" t="s">
        <v>27</v>
      </c>
      <c r="C15" s="11">
        <v>55</v>
      </c>
      <c r="D15" s="12">
        <f>VLOOKUP(B15,'[2]INVERS TOTAL CONVENIOS DEPT'!$A$3:$AK$40,4,FALSE)</f>
        <v>7343.323292</v>
      </c>
      <c r="E15" s="12">
        <v>2817</v>
      </c>
      <c r="F15" s="11">
        <v>2</v>
      </c>
      <c r="G15" s="13">
        <f>VLOOKUP($B15,'[2]INVERS TOTAL CONVENIOS DEPT'!$A$3:$AK$40,5,FALSE)</f>
        <v>9000</v>
      </c>
      <c r="H15" s="12">
        <v>408.26576308999995</v>
      </c>
      <c r="I15" s="11">
        <f>IFERROR((VLOOKUP($B15,'[3]MADR - FINAGRO CORPOICA'!$A$1:$H$65536,2,FALSE)+VLOOKUP($B15,'[3]MADR - FINAGRO CORPOICA'!$A$1:$H$65536,5,FALSE)),0)</f>
        <v>246</v>
      </c>
      <c r="J15" s="13"/>
      <c r="K15" s="13">
        <f>VLOOKUP($B15,'[2]INVERS TOTAL CONVENIOS DEPT'!$A$3:$AK$40,13,FALSE)</f>
        <v>530.32736399999999</v>
      </c>
      <c r="L15" s="11">
        <f>VLOOKUP(B15,'[3]FEDECAFETEROS-Dept'!$A$5:$F$28,2,FALSE)</f>
        <v>16534.66</v>
      </c>
      <c r="M15" s="14">
        <v>1905.3860250000009</v>
      </c>
      <c r="N15" s="14">
        <f>VLOOKUP($B15,'[3]FEDECAFETEROS-Dept'!$A$5:$F$28,5,FALSE)/1000000</f>
        <v>1177.976645</v>
      </c>
      <c r="O15" s="11">
        <v>3</v>
      </c>
      <c r="P15" s="13">
        <f>VLOOKUP($B15,'[2]INVERS TOTAL CONVENIOS DEPT'!$A$3:$AK$40,8,FALSE)</f>
        <v>1098.6822299999999</v>
      </c>
      <c r="Q15" s="13"/>
      <c r="R15" s="11">
        <f>VLOOKUP(B15,'[3]MAVDT-Ambiente'!$A$5:$H$40,3,FALSE)</f>
        <v>1</v>
      </c>
      <c r="S15" s="13">
        <f>VLOOKUP($B15,'[2]INVERS TOTAL CONVENIOS DEPT'!$A$3:$AK$40,9,FALSE)</f>
        <v>10752</v>
      </c>
      <c r="T15" s="13">
        <v>5376</v>
      </c>
      <c r="U15" s="11"/>
      <c r="V15" s="13">
        <f>VLOOKUP($B15,'[2]INVERS TOTAL CONVENIOS DEPT'!$A$3:$AK$40,11,FALSE)</f>
        <v>0</v>
      </c>
      <c r="W15" s="13"/>
      <c r="X15" s="11">
        <v>5</v>
      </c>
      <c r="Y15" s="13"/>
      <c r="Z15" s="13">
        <f>VLOOKUP($B15,'[2]INVERS TOTAL CONVENIOS DEPT'!$A$3:$AK$40,34,FALSE)</f>
        <v>3020.261105</v>
      </c>
      <c r="AA15" s="11">
        <v>41</v>
      </c>
      <c r="AB15" s="13">
        <f>VLOOKUP($B15,'[2]INVERS TOTAL CONVENIOS DEPT'!$A$3:$AK$40,24,FALSE)</f>
        <v>104.96828399999998</v>
      </c>
      <c r="AC15" s="13">
        <f>VLOOKUP($B15,'[2]INVERS TOTAL CONVENIOS DEPT'!$A$3:$AK$40,24,FALSE)</f>
        <v>104.96828399999998</v>
      </c>
      <c r="AD15" s="12">
        <f t="shared" si="0"/>
        <v>30204.359830999998</v>
      </c>
      <c r="AE15" s="12">
        <f t="shared" si="1"/>
        <v>13434.799161089999</v>
      </c>
    </row>
    <row r="16" spans="1:31" ht="15.75" customHeight="1" x14ac:dyDescent="0.25">
      <c r="A16" s="16" t="s">
        <v>28</v>
      </c>
      <c r="B16" s="15"/>
      <c r="C16" s="17">
        <f t="shared" ref="C16:AC16" si="2">SUBTOTAL(9,C5:C15)</f>
        <v>668</v>
      </c>
      <c r="D16" s="18">
        <f t="shared" si="2"/>
        <v>77944.182711903981</v>
      </c>
      <c r="E16" s="18">
        <f t="shared" ref="E16" si="3">SUBTOTAL(9,E5:E15)</f>
        <v>7930</v>
      </c>
      <c r="F16" s="17">
        <f t="shared" si="2"/>
        <v>36</v>
      </c>
      <c r="G16" s="18">
        <f t="shared" si="2"/>
        <v>161958</v>
      </c>
      <c r="H16" s="18">
        <f t="shared" ref="H16" si="4">SUBTOTAL(9,H5:H15)</f>
        <v>18567.643300789998</v>
      </c>
      <c r="I16" s="17">
        <f t="shared" ref="I16:N16" si="5">SUBTOTAL(9,I5:I15)</f>
        <v>3863</v>
      </c>
      <c r="J16" s="18">
        <f t="shared" si="5"/>
        <v>0</v>
      </c>
      <c r="K16" s="18">
        <f t="shared" si="5"/>
        <v>15073.540144000001</v>
      </c>
      <c r="L16" s="17">
        <f t="shared" si="5"/>
        <v>89282.69</v>
      </c>
      <c r="M16" s="18">
        <f t="shared" si="5"/>
        <v>14683.431296659997</v>
      </c>
      <c r="N16" s="18">
        <f t="shared" si="5"/>
        <v>8936.1410599999999</v>
      </c>
      <c r="O16" s="17">
        <f t="shared" si="2"/>
        <v>80</v>
      </c>
      <c r="P16" s="18">
        <f t="shared" si="2"/>
        <v>156466.561698</v>
      </c>
      <c r="Q16" s="18">
        <f t="shared" ref="Q16" si="6">SUBTOTAL(9,Q5:Q15)</f>
        <v>30000</v>
      </c>
      <c r="R16" s="17">
        <f t="shared" si="2"/>
        <v>37</v>
      </c>
      <c r="S16" s="18">
        <f t="shared" si="2"/>
        <v>78512.697709394255</v>
      </c>
      <c r="T16" s="18">
        <f t="shared" ref="T16" si="7">SUBTOTAL(9,T5:T15)</f>
        <v>32182.8780888</v>
      </c>
      <c r="U16" s="17">
        <f t="shared" si="2"/>
        <v>1</v>
      </c>
      <c r="V16" s="18">
        <f t="shared" si="2"/>
        <v>2000</v>
      </c>
      <c r="W16" s="18">
        <f t="shared" ref="W16" si="8">SUBTOTAL(9,W5:W15)</f>
        <v>800</v>
      </c>
      <c r="X16" s="17">
        <f>SUBTOTAL(9,X5:X15)</f>
        <v>117</v>
      </c>
      <c r="Y16" s="18">
        <f>SUBTOTAL(9,Y5:Y15)</f>
        <v>0</v>
      </c>
      <c r="Z16" s="18">
        <f>SUBTOTAL(9,Z5:Z15)</f>
        <v>22675.770067000001</v>
      </c>
      <c r="AA16" s="17">
        <f t="shared" si="2"/>
        <v>382</v>
      </c>
      <c r="AB16" s="18">
        <f t="shared" ref="AB16:AE16" si="9">SUBTOTAL(9,AB5:AB15)</f>
        <v>1595.0732093920001</v>
      </c>
      <c r="AC16" s="18">
        <f t="shared" si="2"/>
        <v>1595.0732093920001</v>
      </c>
      <c r="AD16" s="18">
        <f t="shared" si="9"/>
        <v>493159.94662535028</v>
      </c>
      <c r="AE16" s="18">
        <f t="shared" si="9"/>
        <v>137761.04586998202</v>
      </c>
    </row>
    <row r="17" spans="1:31" ht="15.75" customHeight="1" x14ac:dyDescent="0.25">
      <c r="A17" t="s">
        <v>29</v>
      </c>
      <c r="B17" s="15" t="s">
        <v>30</v>
      </c>
      <c r="C17" s="11">
        <v>78</v>
      </c>
      <c r="D17" s="12">
        <f>VLOOKUP(B17,'[2]INVERS TOTAL CONVENIOS DEPT'!$A$3:$AK$40,4,FALSE)</f>
        <v>22317.978770199999</v>
      </c>
      <c r="E17" s="12">
        <v>1118</v>
      </c>
      <c r="F17" s="11">
        <v>2</v>
      </c>
      <c r="G17" s="13">
        <f>VLOOKUP($B17,'[2]INVERS TOTAL CONVENIOS DEPT'!$A$3:$AK$40,5,FALSE)</f>
        <v>23400</v>
      </c>
      <c r="H17" s="12">
        <v>15986.552626999999</v>
      </c>
      <c r="I17" s="11">
        <f>IFERROR((VLOOKUP($B17,'[3]MADR - FINAGRO CORPOICA'!$A$1:$H$65536,2,FALSE)+VLOOKUP($B17,'[3]MADR - FINAGRO CORPOICA'!$A$1:$H$65536,5,FALSE)),0)</f>
        <v>161</v>
      </c>
      <c r="J17" s="13"/>
      <c r="K17" s="13">
        <f>VLOOKUP($B17,'[2]INVERS TOTAL CONVENIOS DEPT'!$A$3:$AK$40,13,FALSE)</f>
        <v>1736.122134</v>
      </c>
      <c r="L17" s="11"/>
      <c r="M17" s="14"/>
      <c r="N17" s="14"/>
      <c r="O17" s="11">
        <v>8</v>
      </c>
      <c r="P17" s="13">
        <f>VLOOKUP($B17,'[2]INVERS TOTAL CONVENIOS DEPT'!$A$3:$AK$40,8,FALSE)</f>
        <v>23312.875058000001</v>
      </c>
      <c r="Q17" s="13"/>
      <c r="R17" s="11">
        <f>VLOOKUP(B17,'[3]MAVDT-Ambiente'!$A$5:$H$40,3,FALSE)</f>
        <v>2</v>
      </c>
      <c r="S17" s="13">
        <f>VLOOKUP($B17,'[2]INVERS TOTAL CONVENIOS DEPT'!$A$3:$AK$40,9,FALSE)</f>
        <v>27179.023042000001</v>
      </c>
      <c r="T17" s="13">
        <f>14002.2138252+1536.8</f>
        <v>15539.0138252</v>
      </c>
      <c r="U17" s="11"/>
      <c r="V17" s="13">
        <f>VLOOKUP($B17,'[2]INVERS TOTAL CONVENIOS DEPT'!$A$3:$AK$40,11,FALSE)</f>
        <v>0</v>
      </c>
      <c r="W17" s="13"/>
      <c r="X17" s="11">
        <v>5</v>
      </c>
      <c r="Y17" s="13"/>
      <c r="Z17" s="13">
        <f>VLOOKUP($B17,'[2]INVERS TOTAL CONVENIOS DEPT'!$A$3:$AK$40,34,FALSE)</f>
        <v>684.01170560000003</v>
      </c>
      <c r="AA17" s="11">
        <v>23</v>
      </c>
      <c r="AB17" s="13">
        <f>VLOOKUP($B17,'[2]INVERS TOTAL CONVENIOS DEPT'!$A$3:$AK$40,24,FALSE)</f>
        <v>591.90221480000002</v>
      </c>
      <c r="AC17" s="13">
        <f>VLOOKUP($B17,'[2]INVERS TOTAL CONVENIOS DEPT'!$A$3:$AK$40,24,FALSE)</f>
        <v>591.90221480000002</v>
      </c>
      <c r="AD17" s="12">
        <f t="shared" ref="AD17:AE25" si="10">+D17+G17+J17+M17+P17+S17+V17+Y17+AB17</f>
        <v>96801.779085000002</v>
      </c>
      <c r="AE17" s="12">
        <f t="shared" ref="AE17:AE23" si="11">+E17+H17+K17+N17+Q17+T17+W17+Z17+AC17</f>
        <v>35655.6025066</v>
      </c>
    </row>
    <row r="18" spans="1:31" ht="15" customHeight="1" x14ac:dyDescent="0.25">
      <c r="A18" t="s">
        <v>29</v>
      </c>
      <c r="B18" s="15" t="s">
        <v>31</v>
      </c>
      <c r="C18" s="11">
        <v>437</v>
      </c>
      <c r="D18" s="12">
        <f>VLOOKUP(B18,'[2]INVERS TOTAL CONVENIOS DEPT'!$A$3:$AK$40,4,FALSE)</f>
        <v>52229.224401602398</v>
      </c>
      <c r="E18" s="12">
        <v>1541</v>
      </c>
      <c r="F18" s="11">
        <v>2</v>
      </c>
      <c r="G18" s="13">
        <f>VLOOKUP($B18,'[2]INVERS TOTAL CONVENIOS DEPT'!$A$3:$AK$40,5,FALSE)</f>
        <v>3517</v>
      </c>
      <c r="H18" s="12"/>
      <c r="I18" s="11">
        <f>IFERROR((VLOOKUP($B18,'[3]MADR - FINAGRO CORPOICA'!$A$1:$H$65536,2,FALSE)+VLOOKUP($B18,'[3]MADR - FINAGRO CORPOICA'!$A$1:$H$65536,5,FALSE)),0)</f>
        <v>525</v>
      </c>
      <c r="J18" s="13"/>
      <c r="K18" s="13">
        <f>VLOOKUP($B18,'[2]INVERS TOTAL CONVENIOS DEPT'!$A$3:$AK$40,13,FALSE)</f>
        <v>1985.6883969999999</v>
      </c>
      <c r="L18" s="11"/>
      <c r="M18" s="14"/>
      <c r="N18" s="14"/>
      <c r="O18" s="11">
        <v>6</v>
      </c>
      <c r="P18" s="13">
        <f>VLOOKUP($B18,'[2]INVERS TOTAL CONVENIOS DEPT'!$A$3:$AK$40,8,FALSE)</f>
        <v>6064.8411999999998</v>
      </c>
      <c r="Q18" s="13"/>
      <c r="R18" s="11">
        <f>VLOOKUP(B18,'[3]MAVDT-Ambiente'!$A$5:$H$40,3,FALSE)</f>
        <v>6</v>
      </c>
      <c r="S18" s="13">
        <f>VLOOKUP($B18,'[2]INVERS TOTAL CONVENIOS DEPT'!$A$3:$AK$40,9,FALSE)</f>
        <v>43940.5</v>
      </c>
      <c r="T18" s="13">
        <v>5901.2194035000002</v>
      </c>
      <c r="U18" s="11"/>
      <c r="V18" s="13">
        <f>VLOOKUP($B18,'[2]INVERS TOTAL CONVENIOS DEPT'!$A$3:$AK$40,11,FALSE)</f>
        <v>0</v>
      </c>
      <c r="W18" s="13"/>
      <c r="X18" s="11">
        <v>24</v>
      </c>
      <c r="Y18" s="13"/>
      <c r="Z18" s="13">
        <f>VLOOKUP($B18,'[2]INVERS TOTAL CONVENIOS DEPT'!$A$3:$AK$40,34,FALSE)</f>
        <v>7480.5380930000001</v>
      </c>
      <c r="AA18" s="11">
        <v>43</v>
      </c>
      <c r="AB18" s="13">
        <f>VLOOKUP($B18,'[2]INVERS TOTAL CONVENIOS DEPT'!$A$3:$AK$40,24,FALSE)</f>
        <v>1274.6374572</v>
      </c>
      <c r="AC18" s="13">
        <f>VLOOKUP($B18,'[2]INVERS TOTAL CONVENIOS DEPT'!$A$3:$AK$40,24,FALSE)</f>
        <v>1274.6374572</v>
      </c>
      <c r="AD18" s="12">
        <f t="shared" si="10"/>
        <v>107026.20305880241</v>
      </c>
      <c r="AE18" s="12">
        <f t="shared" si="11"/>
        <v>18183.083350699999</v>
      </c>
    </row>
    <row r="19" spans="1:31" ht="15.75" customHeight="1" x14ac:dyDescent="0.25">
      <c r="A19" t="s">
        <v>29</v>
      </c>
      <c r="B19" s="15" t="s">
        <v>32</v>
      </c>
      <c r="C19" s="11">
        <v>83</v>
      </c>
      <c r="D19" s="12">
        <f>VLOOKUP(B19,'[2]INVERS TOTAL CONVENIOS DEPT'!$A$3:$AK$40,4,FALSE)</f>
        <v>2989</v>
      </c>
      <c r="E19" s="12">
        <v>33</v>
      </c>
      <c r="F19" s="11">
        <v>3</v>
      </c>
      <c r="G19" s="13">
        <f>VLOOKUP($B19,'[2]INVERS TOTAL CONVENIOS DEPT'!$A$3:$AK$40,5,FALSE)</f>
        <v>19300</v>
      </c>
      <c r="H19" s="12"/>
      <c r="I19" s="11">
        <f>IFERROR((VLOOKUP($B19,'[3]MADR - FINAGRO CORPOICA'!$A$1:$H$65536,2,FALSE)+VLOOKUP($B19,'[3]MADR - FINAGRO CORPOICA'!$A$1:$H$65536,5,FALSE)),0)</f>
        <v>96</v>
      </c>
      <c r="J19" s="13"/>
      <c r="K19" s="13">
        <f>VLOOKUP($B19,'[2]INVERS TOTAL CONVENIOS DEPT'!$A$3:$AK$40,13,FALSE)</f>
        <v>2088.92596</v>
      </c>
      <c r="L19" s="11">
        <f>VLOOKUP(B19,'[3]FEDECAFETEROS-Dept'!$A$5:$F$28,2,FALSE)</f>
        <v>1029.32</v>
      </c>
      <c r="M19" s="14">
        <v>161.97220050000004</v>
      </c>
      <c r="N19" s="14">
        <f>VLOOKUP($B19,'[3]FEDECAFETEROS-Dept'!$A$5:$F$28,5,FALSE)/1000000</f>
        <v>111.80845600000001</v>
      </c>
      <c r="O19" s="11"/>
      <c r="P19" s="13">
        <f>VLOOKUP($B19,'[2]INVERS TOTAL CONVENIOS DEPT'!$A$3:$AK$40,8,FALSE)</f>
        <v>0</v>
      </c>
      <c r="Q19" s="13"/>
      <c r="R19" s="11"/>
      <c r="S19" s="13">
        <f>VLOOKUP($B19,'[2]INVERS TOTAL CONVENIOS DEPT'!$A$3:$AK$40,9,FALSE)</f>
        <v>0</v>
      </c>
      <c r="T19" s="13"/>
      <c r="U19" s="11"/>
      <c r="V19" s="13">
        <f>VLOOKUP($B19,'[2]INVERS TOTAL CONVENIOS DEPT'!$A$3:$AK$40,11,FALSE)</f>
        <v>0</v>
      </c>
      <c r="W19" s="13"/>
      <c r="X19" s="11">
        <v>6</v>
      </c>
      <c r="Y19" s="13"/>
      <c r="Z19" s="13">
        <f>VLOOKUP($B19,'[2]INVERS TOTAL CONVENIOS DEPT'!$A$3:$AK$40,34,FALSE)</f>
        <v>3256.6369476999998</v>
      </c>
      <c r="AA19" s="11">
        <v>23</v>
      </c>
      <c r="AB19" s="13">
        <f>VLOOKUP($B19,'[2]INVERS TOTAL CONVENIOS DEPT'!$A$3:$AK$40,24,FALSE)</f>
        <v>152.24435080000001</v>
      </c>
      <c r="AC19" s="13">
        <f>VLOOKUP($B19,'[2]INVERS TOTAL CONVENIOS DEPT'!$A$3:$AK$40,24,FALSE)</f>
        <v>152.24435080000001</v>
      </c>
      <c r="AD19" s="12">
        <f t="shared" si="10"/>
        <v>22603.2165513</v>
      </c>
      <c r="AE19" s="12">
        <f t="shared" si="11"/>
        <v>5642.6157144999997</v>
      </c>
    </row>
    <row r="20" spans="1:31" ht="15" customHeight="1" x14ac:dyDescent="0.25">
      <c r="A20" t="s">
        <v>29</v>
      </c>
      <c r="B20" s="15" t="s">
        <v>33</v>
      </c>
      <c r="C20" s="11">
        <v>143</v>
      </c>
      <c r="D20" s="12">
        <f>VLOOKUP(B20,'[2]INVERS TOTAL CONVENIOS DEPT'!$A$3:$AK$40,4,FALSE)</f>
        <v>17716.477104895501</v>
      </c>
      <c r="E20" s="12">
        <v>4422</v>
      </c>
      <c r="F20" s="11">
        <v>5</v>
      </c>
      <c r="G20" s="13">
        <f>VLOOKUP($B20,'[2]INVERS TOTAL CONVENIOS DEPT'!$A$3:$AK$40,5,FALSE)</f>
        <v>16650</v>
      </c>
      <c r="H20" s="12"/>
      <c r="I20" s="11">
        <f>IFERROR((VLOOKUP($B20,'[3]MADR - FINAGRO CORPOICA'!$A$1:$H$65536,2,FALSE)+VLOOKUP($B20,'[3]MADR - FINAGRO CORPOICA'!$A$1:$H$65536,5,FALSE)),0)</f>
        <v>1096</v>
      </c>
      <c r="J20" s="13"/>
      <c r="K20" s="13">
        <f>VLOOKUP($B20,'[2]INVERS TOTAL CONVENIOS DEPT'!$A$3:$AK$40,13,FALSE)</f>
        <v>3212.9535129999999</v>
      </c>
      <c r="L20" s="11"/>
      <c r="M20" s="14"/>
      <c r="N20" s="14"/>
      <c r="O20" s="11">
        <v>4</v>
      </c>
      <c r="P20" s="13">
        <f>VLOOKUP($B20,'[2]INVERS TOTAL CONVENIOS DEPT'!$A$3:$AK$40,8,FALSE)</f>
        <v>2279.8225040000002</v>
      </c>
      <c r="Q20" s="13"/>
      <c r="R20" s="11">
        <f>VLOOKUP(B20,'[3]MAVDT-Ambiente'!$A$5:$H$40,3,FALSE)</f>
        <v>6</v>
      </c>
      <c r="S20" s="13">
        <f>VLOOKUP($B20,'[2]INVERS TOTAL CONVENIOS DEPT'!$A$3:$AK$40,9,FALSE)</f>
        <v>45553</v>
      </c>
      <c r="T20" s="13"/>
      <c r="U20" s="11"/>
      <c r="V20" s="13">
        <f>VLOOKUP($B20,'[2]INVERS TOTAL CONVENIOS DEPT'!$A$3:$AK$40,11,FALSE)</f>
        <v>0</v>
      </c>
      <c r="W20" s="13"/>
      <c r="X20" s="11">
        <v>8</v>
      </c>
      <c r="Y20" s="13"/>
      <c r="Z20" s="13">
        <f>VLOOKUP($B20,'[2]INVERS TOTAL CONVENIOS DEPT'!$A$3:$AK$40,34,FALSE)</f>
        <v>860.38903800000003</v>
      </c>
      <c r="AA20" s="11">
        <v>28</v>
      </c>
      <c r="AB20" s="13">
        <f>VLOOKUP($B20,'[2]INVERS TOTAL CONVENIOS DEPT'!$A$3:$AK$40,24,FALSE)</f>
        <v>323.34544</v>
      </c>
      <c r="AC20" s="13">
        <f>VLOOKUP($B20,'[2]INVERS TOTAL CONVENIOS DEPT'!$A$3:$AK$40,24,FALSE)</f>
        <v>323.34544</v>
      </c>
      <c r="AD20" s="12">
        <f t="shared" si="10"/>
        <v>82522.645048895502</v>
      </c>
      <c r="AE20" s="12">
        <f t="shared" si="11"/>
        <v>8818.6879909999989</v>
      </c>
    </row>
    <row r="21" spans="1:31" ht="15.75" customHeight="1" x14ac:dyDescent="0.25">
      <c r="A21" t="s">
        <v>29</v>
      </c>
      <c r="B21" s="15" t="s">
        <v>34</v>
      </c>
      <c r="C21" s="11"/>
      <c r="D21" s="12">
        <f>VLOOKUP(B21,'[2]INVERS TOTAL CONVENIOS DEPT'!$A$3:$AK$40,4,FALSE)</f>
        <v>0</v>
      </c>
      <c r="E21" s="12"/>
      <c r="F21" s="11">
        <v>2</v>
      </c>
      <c r="G21" s="13">
        <f>VLOOKUP($B21,'[2]INVERS TOTAL CONVENIOS DEPT'!$A$3:$AK$40,5,FALSE)</f>
        <v>7500</v>
      </c>
      <c r="H21" s="12"/>
      <c r="I21" s="11">
        <f>IFERROR((VLOOKUP($B21,'[3]MADR - FINAGRO CORPOICA'!$A$1:$H$65536,2,FALSE)+VLOOKUP($B21,'[3]MADR - FINAGRO CORPOICA'!$A$1:$H$65536,5,FALSE)),0)</f>
        <v>17</v>
      </c>
      <c r="J21" s="13"/>
      <c r="K21" s="13">
        <f>VLOOKUP($B21,'[2]INVERS TOTAL CONVENIOS DEPT'!$A$3:$AK$40,13,FALSE)</f>
        <v>784.63696600000003</v>
      </c>
      <c r="L21" s="11">
        <f>VLOOKUP(B21,'[3]FEDECAFETEROS-Dept'!$A$5:$F$28,2,FALSE)</f>
        <v>257.33</v>
      </c>
      <c r="M21" s="14">
        <v>39.624282719999997</v>
      </c>
      <c r="N21" s="14">
        <f>VLOOKUP($B21,'[3]FEDECAFETEROS-Dept'!$A$5:$F$28,5,FALSE)/1000000</f>
        <v>27.788961</v>
      </c>
      <c r="O21" s="11"/>
      <c r="P21" s="13"/>
      <c r="Q21" s="13"/>
      <c r="R21" s="11">
        <f>VLOOKUP(B21,'[3]MAVDT-Ambiente'!$A$5:$H$40,3,FALSE)</f>
        <v>4</v>
      </c>
      <c r="S21" s="13">
        <f>VLOOKUP($B21,'[2]INVERS TOTAL CONVENIOS DEPT'!$A$3:$AK$40,9,FALSE)</f>
        <v>12576</v>
      </c>
      <c r="T21" s="13"/>
      <c r="U21" s="11"/>
      <c r="V21" s="13">
        <f>VLOOKUP($B21,'[2]INVERS TOTAL CONVENIOS DEPT'!$A$3:$AK$40,11,FALSE)</f>
        <v>0</v>
      </c>
      <c r="W21" s="13"/>
      <c r="X21" s="11">
        <v>1</v>
      </c>
      <c r="Y21" s="13"/>
      <c r="Z21" s="13">
        <f>VLOOKUP($B21,'[2]INVERS TOTAL CONVENIOS DEPT'!$A$3:$AK$40,34,FALSE)</f>
        <v>350</v>
      </c>
      <c r="AA21" s="11">
        <v>11</v>
      </c>
      <c r="AB21" s="13">
        <f>VLOOKUP($B21,'[2]INVERS TOTAL CONVENIOS DEPT'!$A$3:$AK$40,24,FALSE)</f>
        <v>770.40166920000001</v>
      </c>
      <c r="AC21" s="13">
        <f>VLOOKUP($B21,'[2]INVERS TOTAL CONVENIOS DEPT'!$A$3:$AK$40,24,FALSE)</f>
        <v>770.40166920000001</v>
      </c>
      <c r="AD21" s="12">
        <f t="shared" si="10"/>
        <v>20886.025951920001</v>
      </c>
      <c r="AE21" s="12">
        <f t="shared" si="11"/>
        <v>1932.8275962</v>
      </c>
    </row>
    <row r="22" spans="1:31" ht="15" customHeight="1" x14ac:dyDescent="0.25">
      <c r="A22" t="s">
        <v>29</v>
      </c>
      <c r="B22" s="15" t="s">
        <v>35</v>
      </c>
      <c r="C22" s="11">
        <v>176</v>
      </c>
      <c r="D22" s="12">
        <f>VLOOKUP(B22,'[2]INVERS TOTAL CONVENIOS DEPT'!$A$3:$AK$40,4,FALSE)</f>
        <v>30067.244982000004</v>
      </c>
      <c r="E22" s="12">
        <v>6168</v>
      </c>
      <c r="F22" s="11">
        <v>1</v>
      </c>
      <c r="G22" s="13">
        <f>VLOOKUP($B22,'[2]INVERS TOTAL CONVENIOS DEPT'!$A$3:$AK$40,5,FALSE)</f>
        <v>11300</v>
      </c>
      <c r="H22" s="12"/>
      <c r="I22" s="11">
        <f>IFERROR((VLOOKUP($B22,'[3]MADR - FINAGRO CORPOICA'!$A$1:$H$65536,2,FALSE)+VLOOKUP($B22,'[3]MADR - FINAGRO CORPOICA'!$A$1:$H$65536,5,FALSE)),0)</f>
        <v>413</v>
      </c>
      <c r="J22" s="13"/>
      <c r="K22" s="13">
        <f>VLOOKUP($B22,'[2]INVERS TOTAL CONVENIOS DEPT'!$A$3:$AK$40,13,FALSE)</f>
        <v>2698.7346779999998</v>
      </c>
      <c r="L22" s="11">
        <f>VLOOKUP(B22,'[3]FEDECAFETEROS-Dept'!$A$5:$F$28,2,FALSE)</f>
        <v>1028</v>
      </c>
      <c r="M22" s="14">
        <v>185.35845042000011</v>
      </c>
      <c r="N22" s="14">
        <f>VLOOKUP($B22,'[3]FEDECAFETEROS-Dept'!$A$5:$F$28,5,FALSE)/1000000</f>
        <v>111.967704</v>
      </c>
      <c r="O22" s="11"/>
      <c r="P22" s="13"/>
      <c r="Q22" s="13"/>
      <c r="R22" s="11">
        <f>VLOOKUP(B22,'[3]MAVDT-Ambiente'!$A$5:$H$40,3,FALSE)</f>
        <v>1</v>
      </c>
      <c r="S22" s="13">
        <f>VLOOKUP($B22,'[2]INVERS TOTAL CONVENIOS DEPT'!$A$3:$AK$40,9,FALSE)</f>
        <v>10285</v>
      </c>
      <c r="T22" s="13">
        <v>2571.3488714999999</v>
      </c>
      <c r="U22" s="11"/>
      <c r="V22" s="13">
        <f>VLOOKUP($B22,'[2]INVERS TOTAL CONVENIOS DEPT'!$A$3:$AK$40,11,FALSE)</f>
        <v>0</v>
      </c>
      <c r="W22" s="13"/>
      <c r="X22" s="11">
        <v>7</v>
      </c>
      <c r="Y22" s="13"/>
      <c r="Z22" s="13">
        <f>VLOOKUP($B22,'[2]INVERS TOTAL CONVENIOS DEPT'!$A$3:$AK$40,34,FALSE)</f>
        <v>2417.5877999999998</v>
      </c>
      <c r="AA22" s="11">
        <v>30</v>
      </c>
      <c r="AB22" s="13">
        <f>VLOOKUP($B22,'[2]INVERS TOTAL CONVENIOS DEPT'!$A$3:$AK$40,24,FALSE)</f>
        <v>780.40077640000004</v>
      </c>
      <c r="AC22" s="13">
        <f>VLOOKUP($B22,'[2]INVERS TOTAL CONVENIOS DEPT'!$A$3:$AK$40,24,FALSE)</f>
        <v>780.40077640000004</v>
      </c>
      <c r="AD22" s="12">
        <f t="shared" si="10"/>
        <v>52618.004208819999</v>
      </c>
      <c r="AE22" s="12">
        <f t="shared" si="11"/>
        <v>14748.039829900001</v>
      </c>
    </row>
    <row r="23" spans="1:31" ht="15.75" customHeight="1" x14ac:dyDescent="0.25">
      <c r="A23" t="s">
        <v>29</v>
      </c>
      <c r="B23" s="15" t="s">
        <v>36</v>
      </c>
      <c r="C23" s="11">
        <v>227</v>
      </c>
      <c r="D23" s="12">
        <f>VLOOKUP(B23,'[2]INVERS TOTAL CONVENIOS DEPT'!$A$3:$AK$40,4,FALSE)</f>
        <v>21218.478493151717</v>
      </c>
      <c r="E23" s="12">
        <v>1312</v>
      </c>
      <c r="F23" s="11">
        <v>5</v>
      </c>
      <c r="G23" s="13">
        <f>VLOOKUP($B23,'[2]INVERS TOTAL CONVENIOS DEPT'!$A$3:$AK$40,5,FALSE)</f>
        <v>14620</v>
      </c>
      <c r="H23" s="12"/>
      <c r="I23" s="11">
        <f>IFERROR((VLOOKUP($B23,'[3]MADR - FINAGRO CORPOICA'!$A$1:$H$65536,2,FALSE)+VLOOKUP($B23,'[3]MADR - FINAGRO CORPOICA'!$A$1:$H$65536,5,FALSE)),0)</f>
        <v>494</v>
      </c>
      <c r="J23" s="13"/>
      <c r="K23" s="13">
        <f>VLOOKUP($B23,'[2]INVERS TOTAL CONVENIOS DEPT'!$A$3:$AK$40,13,FALSE)</f>
        <v>1859.8356470000001</v>
      </c>
      <c r="L23" s="11"/>
      <c r="M23" s="14"/>
      <c r="N23" s="14"/>
      <c r="O23" s="11">
        <v>1</v>
      </c>
      <c r="P23" s="13">
        <f>VLOOKUP($B23,'[2]INVERS TOTAL CONVENIOS DEPT'!$A$3:$AK$40,8,FALSE)</f>
        <v>2.0973820000000001</v>
      </c>
      <c r="Q23" s="13"/>
      <c r="R23" s="11">
        <f>VLOOKUP(B23,'[3]MAVDT-Ambiente'!$A$5:$H$40,3,FALSE)</f>
        <v>2</v>
      </c>
      <c r="S23" s="13">
        <f>VLOOKUP($B23,'[2]INVERS TOTAL CONVENIOS DEPT'!$A$3:$AK$40,9,FALSE)</f>
        <v>16447</v>
      </c>
      <c r="T23" s="13"/>
      <c r="U23" s="11"/>
      <c r="V23" s="13">
        <f>VLOOKUP($B23,'[2]INVERS TOTAL CONVENIOS DEPT'!$A$3:$AK$40,11,FALSE)</f>
        <v>0</v>
      </c>
      <c r="W23" s="13"/>
      <c r="X23" s="11">
        <v>3</v>
      </c>
      <c r="Y23" s="13"/>
      <c r="Z23" s="13">
        <f>VLOOKUP($B23,'[2]INVERS TOTAL CONVENIOS DEPT'!$A$3:$AK$40,34,FALSE)</f>
        <v>350.04640000000001</v>
      </c>
      <c r="AA23" s="11">
        <v>14</v>
      </c>
      <c r="AB23" s="13">
        <f>VLOOKUP($B23,'[2]INVERS TOTAL CONVENIOS DEPT'!$A$3:$AK$40,24,FALSE)</f>
        <v>328.2055512</v>
      </c>
      <c r="AC23" s="13">
        <f>VLOOKUP($B23,'[2]INVERS TOTAL CONVENIOS DEPT'!$A$3:$AK$40,24,FALSE)</f>
        <v>328.2055512</v>
      </c>
      <c r="AD23" s="12">
        <f t="shared" si="10"/>
        <v>52615.781426351721</v>
      </c>
      <c r="AE23" s="12">
        <f t="shared" si="11"/>
        <v>3850.0875982000002</v>
      </c>
    </row>
    <row r="24" spans="1:31" ht="15.75" customHeight="1" x14ac:dyDescent="0.25">
      <c r="A24" s="16" t="s">
        <v>37</v>
      </c>
      <c r="B24" s="15"/>
      <c r="C24" s="17">
        <f t="shared" ref="C24:AC24" si="12">SUBTOTAL(9,C17:C23)</f>
        <v>1144</v>
      </c>
      <c r="D24" s="18">
        <f t="shared" si="12"/>
        <v>146538.4037518496</v>
      </c>
      <c r="E24" s="18">
        <f t="shared" ref="E24" si="13">SUBTOTAL(9,E17:E23)</f>
        <v>14594</v>
      </c>
      <c r="F24" s="17">
        <f t="shared" si="12"/>
        <v>20</v>
      </c>
      <c r="G24" s="18">
        <f t="shared" si="12"/>
        <v>96287</v>
      </c>
      <c r="H24" s="18">
        <f t="shared" ref="H24" si="14">SUBTOTAL(9,H17:H23)</f>
        <v>15986.552626999999</v>
      </c>
      <c r="I24" s="17">
        <f t="shared" ref="I24:N24" si="15">SUBTOTAL(9,I17:I23)</f>
        <v>2802</v>
      </c>
      <c r="J24" s="18">
        <f t="shared" si="15"/>
        <v>0</v>
      </c>
      <c r="K24" s="18">
        <f t="shared" si="15"/>
        <v>14366.897294999999</v>
      </c>
      <c r="L24" s="17">
        <f t="shared" si="15"/>
        <v>2314.6499999999996</v>
      </c>
      <c r="M24" s="18">
        <f t="shared" si="15"/>
        <v>386.95493364000015</v>
      </c>
      <c r="N24" s="18">
        <f t="shared" si="15"/>
        <v>251.565121</v>
      </c>
      <c r="O24" s="17">
        <f t="shared" si="12"/>
        <v>19</v>
      </c>
      <c r="P24" s="18">
        <f t="shared" si="12"/>
        <v>31659.636144</v>
      </c>
      <c r="Q24" s="18">
        <f t="shared" ref="Q24" si="16">SUBTOTAL(9,Q17:Q23)</f>
        <v>0</v>
      </c>
      <c r="R24" s="17">
        <f t="shared" si="12"/>
        <v>21</v>
      </c>
      <c r="S24" s="18">
        <f t="shared" si="12"/>
        <v>155980.52304200002</v>
      </c>
      <c r="T24" s="18">
        <f t="shared" ref="T24" si="17">SUBTOTAL(9,T17:T23)</f>
        <v>24011.582100199998</v>
      </c>
      <c r="U24" s="17">
        <f t="shared" si="12"/>
        <v>0</v>
      </c>
      <c r="V24" s="18">
        <f t="shared" si="12"/>
        <v>0</v>
      </c>
      <c r="W24" s="18">
        <f t="shared" ref="W24" si="18">SUBTOTAL(9,W17:W23)</f>
        <v>0</v>
      </c>
      <c r="X24" s="17">
        <f>SUBTOTAL(9,X17:X23)</f>
        <v>54</v>
      </c>
      <c r="Y24" s="18">
        <f>SUBTOTAL(9,Y17:Y23)</f>
        <v>0</v>
      </c>
      <c r="Z24" s="18">
        <f>SUBTOTAL(9,Z17:Z23)</f>
        <v>15399.209984299998</v>
      </c>
      <c r="AA24" s="17">
        <f t="shared" si="12"/>
        <v>172</v>
      </c>
      <c r="AB24" s="18">
        <f t="shared" ref="AB24:AE24" si="19">SUBTOTAL(9,AB17:AB23)</f>
        <v>4221.1374595999996</v>
      </c>
      <c r="AC24" s="18">
        <f t="shared" si="12"/>
        <v>4221.1374595999996</v>
      </c>
      <c r="AD24" s="18">
        <f t="shared" si="19"/>
        <v>435073.65533108963</v>
      </c>
      <c r="AE24" s="18">
        <f t="shared" si="19"/>
        <v>88830.944587099992</v>
      </c>
    </row>
    <row r="25" spans="1:31" ht="15" customHeight="1" x14ac:dyDescent="0.25">
      <c r="A25" t="s">
        <v>38</v>
      </c>
      <c r="B25" s="19" t="s">
        <v>39</v>
      </c>
      <c r="C25" s="20"/>
      <c r="D25" s="21">
        <f>VLOOKUP(B25,'[2]INVERS TOTAL CONVENIOS DEPT'!$A$3:$AK$40,4,FALSE)</f>
        <v>0</v>
      </c>
      <c r="E25" s="21">
        <v>5000</v>
      </c>
      <c r="F25" s="20">
        <v>1</v>
      </c>
      <c r="G25" s="22">
        <f>VLOOKUP($B25,'[2]INVERS TOTAL CONVENIOS DEPT'!$A$3:$AK$40,5,FALSE)</f>
        <v>21180</v>
      </c>
      <c r="H25" s="22"/>
      <c r="I25" s="20"/>
      <c r="J25" s="22">
        <v>74200</v>
      </c>
      <c r="K25" s="22">
        <f>VLOOKUP($B25,'[2]INVERS TOTAL CONVENIOS DEPT'!$A$3:$AK$40,13,FALSE)</f>
        <v>0</v>
      </c>
      <c r="L25" s="20">
        <v>0</v>
      </c>
      <c r="M25" s="22">
        <v>0</v>
      </c>
      <c r="N25" s="22">
        <v>0</v>
      </c>
      <c r="O25" s="20">
        <v>1</v>
      </c>
      <c r="P25" s="22">
        <f>VLOOKUP($B25,'[2]INVERS TOTAL CONVENIOS DEPT'!$A$3:$AK$40,8,FALSE)</f>
        <v>4090</v>
      </c>
      <c r="Q25" s="22"/>
      <c r="R25" s="20">
        <v>2</v>
      </c>
      <c r="S25" s="22">
        <f>VLOOKUP($B25,'[2]INVERS TOTAL CONVENIOS DEPT'!$A$3:$AK$40,9,FALSE)</f>
        <v>1600</v>
      </c>
      <c r="T25" s="22">
        <v>1100</v>
      </c>
      <c r="U25" s="20"/>
      <c r="V25" s="22">
        <f>VLOOKUP($B25,'[2]INVERS TOTAL CONVENIOS DEPT'!$A$3:$AK$40,11,FALSE)</f>
        <v>0</v>
      </c>
      <c r="W25" s="22"/>
      <c r="X25" s="20">
        <v>3</v>
      </c>
      <c r="Y25" s="22">
        <v>71802</v>
      </c>
      <c r="Z25" s="22">
        <f>VLOOKUP($B25,'[2]INVERS TOTAL CONVENIOS DEPT'!$A$3:$AK$40,34,FALSE)</f>
        <v>439.03199999999998</v>
      </c>
      <c r="AA25" s="20"/>
      <c r="AB25" s="22">
        <f>VLOOKUP($B25,'[2]INVERS TOTAL CONVENIOS DEPT'!$A$3:$AK$40,24,FALSE)</f>
        <v>0</v>
      </c>
      <c r="AC25" s="22">
        <f>VLOOKUP($B25,'[2]INVERS TOTAL CONVENIOS DEPT'!$A$3:$AK$40,24,FALSE)</f>
        <v>0</v>
      </c>
      <c r="AD25" s="22">
        <f t="shared" si="10"/>
        <v>172872</v>
      </c>
      <c r="AE25" s="22">
        <f t="shared" si="10"/>
        <v>6539.0320000000002</v>
      </c>
    </row>
    <row r="26" spans="1:31" ht="15" customHeight="1" x14ac:dyDescent="0.25">
      <c r="A26" s="16" t="s">
        <v>40</v>
      </c>
      <c r="B26" s="15"/>
      <c r="C26" s="17">
        <f>SUBTOTAL(9,C25)</f>
        <v>0</v>
      </c>
      <c r="D26" s="18">
        <f t="shared" ref="D26:AC26" si="20">SUBTOTAL(9,D25)</f>
        <v>0</v>
      </c>
      <c r="E26" s="18">
        <f t="shared" ref="E26" si="21">SUBTOTAL(9,E25)</f>
        <v>5000</v>
      </c>
      <c r="F26" s="17">
        <f t="shared" si="20"/>
        <v>1</v>
      </c>
      <c r="G26" s="18">
        <f t="shared" si="20"/>
        <v>21180</v>
      </c>
      <c r="H26" s="18">
        <f t="shared" ref="H26" si="22">SUBTOTAL(9,H25)</f>
        <v>0</v>
      </c>
      <c r="I26" s="17">
        <f t="shared" ref="I26:N26" si="23">SUBTOTAL(9,I25)</f>
        <v>0</v>
      </c>
      <c r="J26" s="18">
        <f t="shared" si="23"/>
        <v>74200</v>
      </c>
      <c r="K26" s="18">
        <f t="shared" si="23"/>
        <v>0</v>
      </c>
      <c r="L26" s="17">
        <f t="shared" si="23"/>
        <v>0</v>
      </c>
      <c r="M26" s="18">
        <f t="shared" si="23"/>
        <v>0</v>
      </c>
      <c r="N26" s="18">
        <f t="shared" si="23"/>
        <v>0</v>
      </c>
      <c r="O26" s="17">
        <f t="shared" si="20"/>
        <v>1</v>
      </c>
      <c r="P26" s="18">
        <f t="shared" si="20"/>
        <v>4090</v>
      </c>
      <c r="Q26" s="18">
        <f t="shared" ref="Q26" si="24">SUBTOTAL(9,Q25)</f>
        <v>0</v>
      </c>
      <c r="R26" s="17">
        <f t="shared" si="20"/>
        <v>2</v>
      </c>
      <c r="S26" s="18">
        <f t="shared" si="20"/>
        <v>1600</v>
      </c>
      <c r="T26" s="18">
        <f t="shared" ref="T26" si="25">SUBTOTAL(9,T25)</f>
        <v>1100</v>
      </c>
      <c r="U26" s="17">
        <f t="shared" si="20"/>
        <v>0</v>
      </c>
      <c r="V26" s="18">
        <f t="shared" si="20"/>
        <v>0</v>
      </c>
      <c r="W26" s="18">
        <f t="shared" ref="W26" si="26">SUBTOTAL(9,W25)</f>
        <v>0</v>
      </c>
      <c r="X26" s="17">
        <f>SUBTOTAL(9,X25)</f>
        <v>3</v>
      </c>
      <c r="Y26" s="18">
        <f>SUBTOTAL(9,Y25)</f>
        <v>71802</v>
      </c>
      <c r="Z26" s="18">
        <f>SUBTOTAL(9,Z25)</f>
        <v>439.03199999999998</v>
      </c>
      <c r="AA26" s="17">
        <f t="shared" si="20"/>
        <v>0</v>
      </c>
      <c r="AB26" s="18">
        <f t="shared" ref="AB26:AE26" si="27">SUBTOTAL(9,AB25)</f>
        <v>0</v>
      </c>
      <c r="AC26" s="18">
        <f t="shared" si="20"/>
        <v>0</v>
      </c>
      <c r="AD26" s="18">
        <f t="shared" si="27"/>
        <v>172872</v>
      </c>
      <c r="AE26" s="18">
        <f t="shared" si="27"/>
        <v>6539.0320000000002</v>
      </c>
    </row>
    <row r="27" spans="1:31" ht="15.75" customHeight="1" x14ac:dyDescent="0.25">
      <c r="A27" t="s">
        <v>41</v>
      </c>
      <c r="B27" s="15" t="s">
        <v>42</v>
      </c>
      <c r="C27" s="11"/>
      <c r="D27" s="12">
        <f>VLOOKUP(B27,'[2]INVERS TOTAL CONVENIOS DEPT'!$A$3:$AK$40,4,FALSE)</f>
        <v>0</v>
      </c>
      <c r="E27" s="12"/>
      <c r="F27" s="11"/>
      <c r="G27" s="13">
        <f>VLOOKUP($B27,'[2]INVERS TOTAL CONVENIOS DEPT'!$A$3:$AK$40,5,FALSE)</f>
        <v>0</v>
      </c>
      <c r="H27" s="12"/>
      <c r="I27" s="11"/>
      <c r="J27" s="13"/>
      <c r="K27" s="13">
        <f>VLOOKUP($B27,'[2]INVERS TOTAL CONVENIOS DEPT'!$A$3:$AK$40,13,FALSE)</f>
        <v>0</v>
      </c>
      <c r="L27" s="11"/>
      <c r="M27" s="14"/>
      <c r="N27" s="14"/>
      <c r="O27" s="11"/>
      <c r="P27" s="13"/>
      <c r="Q27" s="13"/>
      <c r="R27" s="11"/>
      <c r="S27" s="13">
        <f>VLOOKUP($B27,'[2]INVERS TOTAL CONVENIOS DEPT'!$A$3:$AK$40,9,FALSE)</f>
        <v>0</v>
      </c>
      <c r="T27" s="13"/>
      <c r="U27" s="11"/>
      <c r="V27" s="13">
        <f>VLOOKUP($B27,'[2]INVERS TOTAL CONVENIOS DEPT'!$A$3:$AK$40,11,FALSE)</f>
        <v>0</v>
      </c>
      <c r="W27" s="13"/>
      <c r="X27" s="11">
        <v>1</v>
      </c>
      <c r="Y27" s="13"/>
      <c r="Z27" s="13">
        <f>VLOOKUP($B27,'[2]INVERS TOTAL CONVENIOS DEPT'!$A$3:$AK$40,34,FALSE)</f>
        <v>114.53</v>
      </c>
      <c r="AA27" s="11"/>
      <c r="AB27" s="13">
        <f>VLOOKUP($B27,'[2]INVERS TOTAL CONVENIOS DEPT'!$A$3:$AK$40,24,FALSE)</f>
        <v>0</v>
      </c>
      <c r="AC27" s="13">
        <f>VLOOKUP($B27,'[2]INVERS TOTAL CONVENIOS DEPT'!$A$3:$AK$40,24,FALSE)</f>
        <v>0</v>
      </c>
      <c r="AD27" s="12">
        <f t="shared" ref="AD27:AD36" si="28">+D27+G27+J27+M27+P27+S27+V27+Y27+AB27</f>
        <v>0</v>
      </c>
      <c r="AE27" s="12">
        <f t="shared" ref="AE27:AE36" si="29">+E27+H27+K27+N27+Q27+T27+W27+Z27+AC27</f>
        <v>114.53</v>
      </c>
    </row>
    <row r="28" spans="1:31" ht="15" customHeight="1" x14ac:dyDescent="0.25">
      <c r="A28" t="s">
        <v>41</v>
      </c>
      <c r="B28" s="15" t="s">
        <v>43</v>
      </c>
      <c r="C28" s="11"/>
      <c r="D28" s="12">
        <f>VLOOKUP(B28,'[2]INVERS TOTAL CONVENIOS DEPT'!$A$3:$AK$40,4,FALSE)</f>
        <v>0</v>
      </c>
      <c r="E28" s="12"/>
      <c r="F28" s="11">
        <v>1</v>
      </c>
      <c r="G28" s="13">
        <f>VLOOKUP($B28,'[2]INVERS TOTAL CONVENIOS DEPT'!$A$3:$AK$40,5,FALSE)</f>
        <v>6000</v>
      </c>
      <c r="H28" s="12"/>
      <c r="I28" s="11">
        <f>IFERROR((VLOOKUP($B28,'[3]MADR - FINAGRO CORPOICA'!$A$1:$H$65536,2,FALSE)+VLOOKUP($B28,'[3]MADR - FINAGRO CORPOICA'!$A$1:$H$65536,5,FALSE)),0)</f>
        <v>1</v>
      </c>
      <c r="J28" s="13"/>
      <c r="K28" s="13">
        <f>VLOOKUP($B28,'[2]INVERS TOTAL CONVENIOS DEPT'!$A$3:$AK$40,13,FALSE)</f>
        <v>0.83862899999999996</v>
      </c>
      <c r="L28" s="11"/>
      <c r="M28" s="14"/>
      <c r="N28" s="14"/>
      <c r="O28" s="11"/>
      <c r="P28" s="13"/>
      <c r="Q28" s="13"/>
      <c r="R28" s="11"/>
      <c r="S28" s="13">
        <f>VLOOKUP($B28,'[2]INVERS TOTAL CONVENIOS DEPT'!$A$3:$AK$40,9,FALSE)</f>
        <v>0</v>
      </c>
      <c r="T28" s="13"/>
      <c r="U28" s="11"/>
      <c r="V28" s="13">
        <f>VLOOKUP($B28,'[2]INVERS TOTAL CONVENIOS DEPT'!$A$3:$AK$40,11,FALSE)</f>
        <v>0</v>
      </c>
      <c r="W28" s="13"/>
      <c r="X28" s="11">
        <v>5</v>
      </c>
      <c r="Y28" s="13"/>
      <c r="Z28" s="13">
        <f>VLOOKUP($B28,'[2]INVERS TOTAL CONVENIOS DEPT'!$A$3:$AK$40,34,FALSE)</f>
        <v>1577.3091039999999</v>
      </c>
      <c r="AA28" s="11">
        <v>6</v>
      </c>
      <c r="AB28" s="13">
        <f>VLOOKUP($B28,'[2]INVERS TOTAL CONVENIOS DEPT'!$A$3:$AK$40,24,FALSE)</f>
        <v>14.952736399999999</v>
      </c>
      <c r="AC28" s="13">
        <f>VLOOKUP($B28,'[2]INVERS TOTAL CONVENIOS DEPT'!$A$3:$AK$40,24,FALSE)</f>
        <v>14.952736399999999</v>
      </c>
      <c r="AD28" s="12">
        <f t="shared" si="28"/>
        <v>6014.9527363999996</v>
      </c>
      <c r="AE28" s="12">
        <f t="shared" si="29"/>
        <v>1593.1004694000001</v>
      </c>
    </row>
    <row r="29" spans="1:31" ht="15.75" customHeight="1" x14ac:dyDescent="0.25">
      <c r="A29" t="s">
        <v>41</v>
      </c>
      <c r="B29" s="15" t="s">
        <v>44</v>
      </c>
      <c r="C29" s="11"/>
      <c r="D29" s="12">
        <f>VLOOKUP(B29,'[2]INVERS TOTAL CONVENIOS DEPT'!$A$3:$AK$40,4,FALSE)</f>
        <v>0</v>
      </c>
      <c r="E29" s="12"/>
      <c r="F29" s="11">
        <v>1</v>
      </c>
      <c r="G29" s="13">
        <f>VLOOKUP($B29,'[2]INVERS TOTAL CONVENIOS DEPT'!$A$3:$AK$40,5,FALSE)</f>
        <v>7175</v>
      </c>
      <c r="H29" s="12"/>
      <c r="I29" s="11">
        <f>IFERROR((VLOOKUP($B29,'[3]MADR - FINAGRO CORPOICA'!$A$1:$H$65536,2,FALSE)+VLOOKUP($B29,'[3]MADR - FINAGRO CORPOICA'!$A$1:$H$65536,5,FALSE)),0)</f>
        <v>33</v>
      </c>
      <c r="J29" s="13"/>
      <c r="K29" s="13">
        <f>VLOOKUP($B29,'[2]INVERS TOTAL CONVENIOS DEPT'!$A$3:$AK$40,13,FALSE)</f>
        <v>122.77078299999999</v>
      </c>
      <c r="L29" s="11">
        <f>VLOOKUP(B29,'[3]FEDECAFETEROS-Dept'!$A$5:$F$28,2,FALSE)</f>
        <v>251.99</v>
      </c>
      <c r="M29" s="14">
        <v>47.305786439999999</v>
      </c>
      <c r="N29" s="14">
        <f>VLOOKUP($B29,'[3]FEDECAFETEROS-Dept'!$A$5:$F$28,5,FALSE)/1000000</f>
        <v>27.483491000000001</v>
      </c>
      <c r="O29" s="11"/>
      <c r="P29" s="13"/>
      <c r="Q29" s="13"/>
      <c r="R29" s="11"/>
      <c r="S29" s="13">
        <f>VLOOKUP($B29,'[2]INVERS TOTAL CONVENIOS DEPT'!$A$3:$AK$40,9,FALSE)</f>
        <v>0</v>
      </c>
      <c r="T29" s="13"/>
      <c r="U29" s="11"/>
      <c r="V29" s="13">
        <f>VLOOKUP($B29,'[2]INVERS TOTAL CONVENIOS DEPT'!$A$3:$AK$40,11,FALSE)</f>
        <v>0</v>
      </c>
      <c r="W29" s="13"/>
      <c r="X29" s="11">
        <v>8</v>
      </c>
      <c r="Y29" s="13"/>
      <c r="Z29" s="13">
        <f>VLOOKUP($B29,'[2]INVERS TOTAL CONVENIOS DEPT'!$A$3:$AK$40,34,FALSE)</f>
        <v>792.43252800000005</v>
      </c>
      <c r="AA29" s="11">
        <v>10</v>
      </c>
      <c r="AB29" s="13">
        <f>VLOOKUP($B29,'[2]INVERS TOTAL CONVENIOS DEPT'!$A$3:$AK$40,24,FALSE)</f>
        <v>34.499153999999997</v>
      </c>
      <c r="AC29" s="13">
        <f>VLOOKUP($B29,'[2]INVERS TOTAL CONVENIOS DEPT'!$A$3:$AK$40,24,FALSE)</f>
        <v>34.499153999999997</v>
      </c>
      <c r="AD29" s="12">
        <f t="shared" si="28"/>
        <v>7256.8049404399999</v>
      </c>
      <c r="AE29" s="12">
        <f t="shared" si="29"/>
        <v>977.18595600000003</v>
      </c>
    </row>
    <row r="30" spans="1:31" ht="15" customHeight="1" x14ac:dyDescent="0.25">
      <c r="A30" t="s">
        <v>41</v>
      </c>
      <c r="B30" s="15" t="s">
        <v>45</v>
      </c>
      <c r="C30" s="11"/>
      <c r="D30" s="12">
        <f>VLOOKUP(B30,'[2]INVERS TOTAL CONVENIOS DEPT'!$A$3:$AK$40,4,FALSE)</f>
        <v>0</v>
      </c>
      <c r="E30" s="12"/>
      <c r="F30" s="11">
        <v>1</v>
      </c>
      <c r="G30" s="13">
        <f>VLOOKUP($B30,'[2]INVERS TOTAL CONVENIOS DEPT'!$A$3:$AK$40,5,FALSE)</f>
        <v>8800</v>
      </c>
      <c r="H30" s="12"/>
      <c r="I30" s="11">
        <f>IFERROR((VLOOKUP($B30,'[3]MADR - FINAGRO CORPOICA'!$A$1:$H$65536,2,FALSE)+VLOOKUP($B30,'[3]MADR - FINAGRO CORPOICA'!$A$1:$H$65536,5,FALSE)),0)</f>
        <v>14</v>
      </c>
      <c r="J30" s="13"/>
      <c r="K30" s="13">
        <f>VLOOKUP($B30,'[2]INVERS TOTAL CONVENIOS DEPT'!$A$3:$AK$40,13,FALSE)</f>
        <v>46.628605999999998</v>
      </c>
      <c r="L30" s="11">
        <f>VLOOKUP(B30,'[3]FEDECAFETEROS-Dept'!$A$5:$F$28,2,FALSE)</f>
        <v>1.33</v>
      </c>
      <c r="M30" s="14">
        <v>2.2147719000000006</v>
      </c>
      <c r="N30" s="14">
        <f>VLOOKUP($B30,'[3]FEDECAFETEROS-Dept'!$A$5:$F$28,5,FALSE)/1000000</f>
        <v>0.15962599999999999</v>
      </c>
      <c r="O30" s="11"/>
      <c r="P30" s="13"/>
      <c r="Q30" s="13"/>
      <c r="R30" s="11"/>
      <c r="S30" s="13">
        <f>VLOOKUP($B30,'[2]INVERS TOTAL CONVENIOS DEPT'!$A$3:$AK$40,9,FALSE)</f>
        <v>0</v>
      </c>
      <c r="T30" s="13"/>
      <c r="U30" s="11"/>
      <c r="V30" s="13">
        <f>VLOOKUP($B30,'[2]INVERS TOTAL CONVENIOS DEPT'!$A$3:$AK$40,11,FALSE)</f>
        <v>0</v>
      </c>
      <c r="W30" s="13"/>
      <c r="X30" s="11">
        <v>6</v>
      </c>
      <c r="Y30" s="13"/>
      <c r="Z30" s="13">
        <f>VLOOKUP($B30,'[2]INVERS TOTAL CONVENIOS DEPT'!$A$3:$AK$40,34,FALSE)</f>
        <v>1327.6328482000001</v>
      </c>
      <c r="AA30" s="11">
        <v>10</v>
      </c>
      <c r="AB30" s="13">
        <f>VLOOKUP($B30,'[2]INVERS TOTAL CONVENIOS DEPT'!$A$3:$AK$40,24,FALSE)</f>
        <v>21.188525200000001</v>
      </c>
      <c r="AC30" s="13">
        <f>VLOOKUP($B30,'[2]INVERS TOTAL CONVENIOS DEPT'!$A$3:$AK$40,24,FALSE)</f>
        <v>21.188525200000001</v>
      </c>
      <c r="AD30" s="12">
        <f t="shared" si="28"/>
        <v>8823.4032970999997</v>
      </c>
      <c r="AE30" s="12">
        <f t="shared" si="29"/>
        <v>1395.6096054000002</v>
      </c>
    </row>
    <row r="31" spans="1:31" ht="15.75" customHeight="1" x14ac:dyDescent="0.25">
      <c r="A31" t="s">
        <v>41</v>
      </c>
      <c r="B31" s="15" t="s">
        <v>46</v>
      </c>
      <c r="C31" s="11"/>
      <c r="D31" s="12">
        <f>VLOOKUP(B31,'[2]INVERS TOTAL CONVENIOS DEPT'!$A$3:$AK$40,4,FALSE)</f>
        <v>0</v>
      </c>
      <c r="E31" s="12"/>
      <c r="F31" s="11"/>
      <c r="G31" s="13">
        <f>VLOOKUP($B31,'[2]INVERS TOTAL CONVENIOS DEPT'!$A$3:$AK$40,5,FALSE)</f>
        <v>0</v>
      </c>
      <c r="H31" s="12"/>
      <c r="I31" s="11"/>
      <c r="J31" s="13"/>
      <c r="K31" s="13">
        <f>VLOOKUP($B31,'[2]INVERS TOTAL CONVENIOS DEPT'!$A$3:$AK$40,13,FALSE)</f>
        <v>0</v>
      </c>
      <c r="L31" s="11"/>
      <c r="M31" s="14"/>
      <c r="N31" s="14"/>
      <c r="O31" s="11"/>
      <c r="P31" s="13"/>
      <c r="Q31" s="13"/>
      <c r="R31" s="11">
        <f>VLOOKUP(B31,'[3]MAVDT-Ambiente'!$A$5:$H$40,3,FALSE)</f>
        <v>1</v>
      </c>
      <c r="S31" s="13">
        <f>VLOOKUP($B31,'[2]INVERS TOTAL CONVENIOS DEPT'!$A$3:$AK$40,9,FALSE)</f>
        <v>9423</v>
      </c>
      <c r="T31" s="13">
        <f>VLOOKUP(B31,'[4]REPORTE AMBIENTE'!$B$7:$E$31,4,FALSE)/1000000</f>
        <v>4711.4936900000002</v>
      </c>
      <c r="U31" s="11"/>
      <c r="V31" s="13">
        <f>VLOOKUP($B31,'[2]INVERS TOTAL CONVENIOS DEPT'!$A$3:$AK$40,11,FALSE)</f>
        <v>0</v>
      </c>
      <c r="W31" s="13"/>
      <c r="X31" s="11">
        <v>0</v>
      </c>
      <c r="Y31" s="13"/>
      <c r="Z31" s="13">
        <f>VLOOKUP($B31,'[2]INVERS TOTAL CONVENIOS DEPT'!$A$3:$AK$40,34,FALSE)</f>
        <v>0</v>
      </c>
      <c r="AA31" s="11"/>
      <c r="AB31" s="13">
        <f>VLOOKUP($B31,'[2]INVERS TOTAL CONVENIOS DEPT'!$A$3:$AK$40,24,FALSE)</f>
        <v>0</v>
      </c>
      <c r="AC31" s="13">
        <f>VLOOKUP($B31,'[2]INVERS TOTAL CONVENIOS DEPT'!$A$3:$AK$40,24,FALSE)</f>
        <v>0</v>
      </c>
      <c r="AD31" s="12">
        <f t="shared" si="28"/>
        <v>9423</v>
      </c>
      <c r="AE31" s="12">
        <f t="shared" si="29"/>
        <v>4711.4936900000002</v>
      </c>
    </row>
    <row r="32" spans="1:31" ht="15" customHeight="1" x14ac:dyDescent="0.25">
      <c r="A32" t="s">
        <v>41</v>
      </c>
      <c r="B32" s="15" t="s">
        <v>47</v>
      </c>
      <c r="C32" s="11"/>
      <c r="D32" s="12">
        <f>VLOOKUP(B32,'[2]INVERS TOTAL CONVENIOS DEPT'!$A$3:$AK$40,4,FALSE)</f>
        <v>0</v>
      </c>
      <c r="E32" s="12"/>
      <c r="F32" s="11"/>
      <c r="G32" s="13">
        <f>VLOOKUP($B32,'[2]INVERS TOTAL CONVENIOS DEPT'!$A$3:$AK$40,5,FALSE)</f>
        <v>0</v>
      </c>
      <c r="H32" s="12"/>
      <c r="I32" s="11"/>
      <c r="J32" s="13"/>
      <c r="K32" s="13">
        <f>VLOOKUP($B32,'[2]INVERS TOTAL CONVENIOS DEPT'!$A$3:$AK$40,13,FALSE)</f>
        <v>0</v>
      </c>
      <c r="L32" s="11"/>
      <c r="M32" s="14"/>
      <c r="N32" s="14"/>
      <c r="O32" s="11"/>
      <c r="P32" s="13"/>
      <c r="Q32" s="13"/>
      <c r="R32" s="11"/>
      <c r="S32" s="13">
        <f>VLOOKUP($B32,'[2]INVERS TOTAL CONVENIOS DEPT'!$A$3:$AK$40,9,FALSE)</f>
        <v>0</v>
      </c>
      <c r="T32" s="13"/>
      <c r="U32" s="11"/>
      <c r="V32" s="13">
        <f>VLOOKUP($B32,'[2]INVERS TOTAL CONVENIOS DEPT'!$A$3:$AK$40,11,FALSE)</f>
        <v>0</v>
      </c>
      <c r="W32" s="13"/>
      <c r="X32" s="11">
        <v>3</v>
      </c>
      <c r="Y32" s="13"/>
      <c r="Z32" s="13">
        <f>VLOOKUP($B32,'[2]INVERS TOTAL CONVENIOS DEPT'!$A$3:$AK$40,34,FALSE)</f>
        <v>1053.0344</v>
      </c>
      <c r="AA32" s="11">
        <v>1</v>
      </c>
      <c r="AB32" s="13">
        <f>VLOOKUP($B32,'[2]INVERS TOTAL CONVENIOS DEPT'!$A$3:$AK$40,24,FALSE)</f>
        <v>1.7078911999999999</v>
      </c>
      <c r="AC32" s="13">
        <f>VLOOKUP($B32,'[2]INVERS TOTAL CONVENIOS DEPT'!$A$3:$AK$40,24,FALSE)</f>
        <v>1.7078911999999999</v>
      </c>
      <c r="AD32" s="12">
        <f t="shared" si="28"/>
        <v>1.7078911999999999</v>
      </c>
      <c r="AE32" s="12">
        <f t="shared" si="29"/>
        <v>1054.7422912</v>
      </c>
    </row>
    <row r="33" spans="1:31" ht="15.75" customHeight="1" x14ac:dyDescent="0.25">
      <c r="A33" t="s">
        <v>41</v>
      </c>
      <c r="B33" s="15" t="s">
        <v>48</v>
      </c>
      <c r="C33" s="11"/>
      <c r="D33" s="12">
        <f>VLOOKUP(B33,'[2]INVERS TOTAL CONVENIOS DEPT'!$A$3:$AK$40,4,FALSE)</f>
        <v>0</v>
      </c>
      <c r="E33" s="12"/>
      <c r="F33" s="11"/>
      <c r="G33" s="13">
        <f>VLOOKUP($B33,'[2]INVERS TOTAL CONVENIOS DEPT'!$A$3:$AK$40,5,FALSE)</f>
        <v>0</v>
      </c>
      <c r="H33" s="12"/>
      <c r="I33" s="11">
        <f>IFERROR((VLOOKUP($B33,'[3]MADR - FINAGRO CORPOICA'!$A$1:$H$65536,2,FALSE)+VLOOKUP($B33,'[3]MADR - FINAGRO CORPOICA'!$A$1:$H$65536,5,FALSE)),0)</f>
        <v>2</v>
      </c>
      <c r="J33" s="13"/>
      <c r="K33" s="13">
        <f>VLOOKUP($B33,'[2]INVERS TOTAL CONVENIOS DEPT'!$A$3:$AK$40,13,FALSE)</f>
        <v>7.0004</v>
      </c>
      <c r="L33" s="11">
        <f>VLOOKUP(B33,'[3]FEDECAFETEROS-Dept'!$A$5:$F$28,2,FALSE)</f>
        <v>137.34</v>
      </c>
      <c r="M33" s="14">
        <v>33.85716905999999</v>
      </c>
      <c r="N33" s="14">
        <f>VLOOKUP($B33,'[3]FEDECAFETEROS-Dept'!$A$5:$F$28,5,FALSE)/1000000</f>
        <v>14.874041999999999</v>
      </c>
      <c r="O33" s="11"/>
      <c r="P33" s="13"/>
      <c r="Q33" s="13"/>
      <c r="R33" s="11">
        <f>VLOOKUP(B33,'[3]MAVDT-Ambiente'!$A$5:$H$40,3,FALSE)</f>
        <v>3</v>
      </c>
      <c r="S33" s="13">
        <f>VLOOKUP($B33,'[2]INVERS TOTAL CONVENIOS DEPT'!$A$3:$AK$40,9,FALSE)</f>
        <v>10321</v>
      </c>
      <c r="T33" s="13"/>
      <c r="U33" s="11"/>
      <c r="V33" s="13">
        <f>VLOOKUP($B33,'[2]INVERS TOTAL CONVENIOS DEPT'!$A$3:$AK$40,11,FALSE)</f>
        <v>0</v>
      </c>
      <c r="W33" s="13"/>
      <c r="X33" s="11">
        <v>2</v>
      </c>
      <c r="Y33" s="13"/>
      <c r="Z33" s="13">
        <f>VLOOKUP($B33,'[2]INVERS TOTAL CONVENIOS DEPT'!$A$3:$AK$40,34,FALSE)</f>
        <v>918.63749887999995</v>
      </c>
      <c r="AA33" s="11">
        <v>21</v>
      </c>
      <c r="AB33" s="13">
        <f>VLOOKUP($B33,'[2]INVERS TOTAL CONVENIOS DEPT'!$A$3:$AK$40,24,FALSE)</f>
        <v>47.389016000000005</v>
      </c>
      <c r="AC33" s="13">
        <f>VLOOKUP($B33,'[2]INVERS TOTAL CONVENIOS DEPT'!$A$3:$AK$40,24,FALSE)</f>
        <v>47.389016000000005</v>
      </c>
      <c r="AD33" s="12">
        <f t="shared" si="28"/>
        <v>10402.246185059999</v>
      </c>
      <c r="AE33" s="12">
        <f t="shared" si="29"/>
        <v>987.90095687999997</v>
      </c>
    </row>
    <row r="34" spans="1:31" ht="15" customHeight="1" x14ac:dyDescent="0.25">
      <c r="A34" t="s">
        <v>41</v>
      </c>
      <c r="B34" s="15" t="s">
        <v>49</v>
      </c>
      <c r="C34" s="11"/>
      <c r="D34" s="12">
        <f>VLOOKUP(B34,'[2]INVERS TOTAL CONVENIOS DEPT'!$A$3:$AK$40,4,FALSE)</f>
        <v>0</v>
      </c>
      <c r="E34" s="12"/>
      <c r="F34" s="11">
        <v>1</v>
      </c>
      <c r="G34" s="13">
        <f>VLOOKUP($B34,'[2]INVERS TOTAL CONVENIOS DEPT'!$A$3:$AK$40,5,FALSE)</f>
        <v>9300</v>
      </c>
      <c r="H34" s="12"/>
      <c r="I34" s="11"/>
      <c r="J34" s="13"/>
      <c r="K34" s="13">
        <f>VLOOKUP($B34,'[2]INVERS TOTAL CONVENIOS DEPT'!$A$3:$AK$40,13,FALSE)</f>
        <v>0</v>
      </c>
      <c r="L34" s="11"/>
      <c r="M34" s="14"/>
      <c r="N34" s="14"/>
      <c r="O34" s="11"/>
      <c r="P34" s="13"/>
      <c r="Q34" s="13"/>
      <c r="R34" s="11"/>
      <c r="S34" s="13">
        <f>VLOOKUP($B34,'[2]INVERS TOTAL CONVENIOS DEPT'!$A$3:$AK$40,9,FALSE)</f>
        <v>0</v>
      </c>
      <c r="T34" s="13"/>
      <c r="U34" s="11"/>
      <c r="V34" s="13">
        <f>VLOOKUP($B34,'[2]INVERS TOTAL CONVENIOS DEPT'!$A$3:$AK$40,11,FALSE)</f>
        <v>0</v>
      </c>
      <c r="W34" s="13"/>
      <c r="X34" s="11">
        <v>0</v>
      </c>
      <c r="Y34" s="13"/>
      <c r="Z34" s="13">
        <f>VLOOKUP($B34,'[2]INVERS TOTAL CONVENIOS DEPT'!$A$3:$AK$40,34,FALSE)</f>
        <v>0</v>
      </c>
      <c r="AA34" s="11">
        <v>5</v>
      </c>
      <c r="AB34" s="13">
        <f>VLOOKUP($B34,'[2]INVERS TOTAL CONVENIOS DEPT'!$A$3:$AK$40,24,FALSE)</f>
        <v>15.274207199999999</v>
      </c>
      <c r="AC34" s="13">
        <f>VLOOKUP($B34,'[2]INVERS TOTAL CONVENIOS DEPT'!$A$3:$AK$40,24,FALSE)</f>
        <v>15.274207199999999</v>
      </c>
      <c r="AD34" s="12">
        <f t="shared" si="28"/>
        <v>9315.2742072000001</v>
      </c>
      <c r="AE34" s="12">
        <f t="shared" si="29"/>
        <v>15.274207199999999</v>
      </c>
    </row>
    <row r="35" spans="1:31" ht="15.75" customHeight="1" x14ac:dyDescent="0.25">
      <c r="A35" t="s">
        <v>41</v>
      </c>
      <c r="B35" s="15" t="s">
        <v>50</v>
      </c>
      <c r="C35" s="11"/>
      <c r="D35" s="12">
        <f>VLOOKUP(B35,'[2]INVERS TOTAL CONVENIOS DEPT'!$A$3:$AK$40,4,FALSE)</f>
        <v>0</v>
      </c>
      <c r="E35" s="12"/>
      <c r="F35" s="11"/>
      <c r="G35" s="13">
        <f>VLOOKUP($B35,'[2]INVERS TOTAL CONVENIOS DEPT'!$A$3:$AK$40,5,FALSE)</f>
        <v>0</v>
      </c>
      <c r="H35" s="12"/>
      <c r="I35" s="11"/>
      <c r="J35" s="13"/>
      <c r="K35" s="13">
        <f>VLOOKUP($B35,'[2]INVERS TOTAL CONVENIOS DEPT'!$A$3:$AK$40,13,FALSE)</f>
        <v>0</v>
      </c>
      <c r="L35" s="11"/>
      <c r="M35" s="14"/>
      <c r="N35" s="14"/>
      <c r="O35" s="11"/>
      <c r="P35" s="13"/>
      <c r="Q35" s="13"/>
      <c r="R35" s="11"/>
      <c r="S35" s="13">
        <f>VLOOKUP($B35,'[2]INVERS TOTAL CONVENIOS DEPT'!$A$3:$AK$40,9,FALSE)</f>
        <v>0</v>
      </c>
      <c r="T35" s="13"/>
      <c r="U35" s="11"/>
      <c r="V35" s="13">
        <f>VLOOKUP($B35,'[2]INVERS TOTAL CONVENIOS DEPT'!$A$3:$AK$40,11,FALSE)</f>
        <v>0</v>
      </c>
      <c r="W35" s="13"/>
      <c r="X35" s="11">
        <v>1</v>
      </c>
      <c r="Y35" s="13"/>
      <c r="Z35" s="13">
        <f>VLOOKUP($B35,'[2]INVERS TOTAL CONVENIOS DEPT'!$A$3:$AK$40,34,FALSE)</f>
        <v>100</v>
      </c>
      <c r="AA35" s="11"/>
      <c r="AB35" s="13">
        <f>VLOOKUP($B35,'[2]INVERS TOTAL CONVENIOS DEPT'!$A$3:$AK$40,24,FALSE)</f>
        <v>0</v>
      </c>
      <c r="AC35" s="13">
        <f>VLOOKUP($B35,'[2]INVERS TOTAL CONVENIOS DEPT'!$A$3:$AK$40,24,FALSE)</f>
        <v>0</v>
      </c>
      <c r="AD35" s="12">
        <f t="shared" si="28"/>
        <v>0</v>
      </c>
      <c r="AE35" s="12">
        <f t="shared" si="29"/>
        <v>100</v>
      </c>
    </row>
    <row r="36" spans="1:31" ht="15" customHeight="1" x14ac:dyDescent="0.25">
      <c r="A36" t="s">
        <v>41</v>
      </c>
      <c r="B36" s="15" t="s">
        <v>51</v>
      </c>
      <c r="C36" s="11"/>
      <c r="D36" s="12">
        <f>VLOOKUP(B36,'[2]INVERS TOTAL CONVENIOS DEPT'!$A$3:$AK$40,4,FALSE)</f>
        <v>0</v>
      </c>
      <c r="E36" s="12"/>
      <c r="F36" s="11"/>
      <c r="G36" s="13">
        <f>VLOOKUP($B36,'[2]INVERS TOTAL CONVENIOS DEPT'!$A$3:$AK$40,5,FALSE)</f>
        <v>0</v>
      </c>
      <c r="H36" s="12"/>
      <c r="I36" s="11"/>
      <c r="J36" s="13"/>
      <c r="K36" s="13">
        <f>VLOOKUP($B36,'[2]INVERS TOTAL CONVENIOS DEPT'!$A$3:$AK$40,13,FALSE)</f>
        <v>0</v>
      </c>
      <c r="L36" s="11"/>
      <c r="M36" s="14"/>
      <c r="N36" s="14"/>
      <c r="O36" s="11"/>
      <c r="P36" s="13"/>
      <c r="Q36" s="13"/>
      <c r="R36" s="11"/>
      <c r="S36" s="13">
        <f>VLOOKUP($B36,'[2]INVERS TOTAL CONVENIOS DEPT'!$A$3:$AK$40,9,FALSE)</f>
        <v>0</v>
      </c>
      <c r="T36" s="13"/>
      <c r="U36" s="11"/>
      <c r="V36" s="13">
        <f>VLOOKUP($B36,'[2]INVERS TOTAL CONVENIOS DEPT'!$A$3:$AK$40,11,FALSE)</f>
        <v>0</v>
      </c>
      <c r="W36" s="13"/>
      <c r="X36" s="11">
        <v>1</v>
      </c>
      <c r="Y36" s="13"/>
      <c r="Z36" s="13">
        <f>VLOOKUP($B36,'[2]INVERS TOTAL CONVENIOS DEPT'!$A$3:$AK$40,34,FALSE)</f>
        <v>200</v>
      </c>
      <c r="AA36" s="11"/>
      <c r="AB36" s="13">
        <f>VLOOKUP($B36,'[2]INVERS TOTAL CONVENIOS DEPT'!$A$3:$AK$40,24,FALSE)</f>
        <v>0</v>
      </c>
      <c r="AC36" s="13">
        <f>VLOOKUP($B36,'[2]INVERS TOTAL CONVENIOS DEPT'!$A$3:$AK$40,24,FALSE)</f>
        <v>0</v>
      </c>
      <c r="AD36" s="12">
        <f t="shared" si="28"/>
        <v>0</v>
      </c>
      <c r="AE36" s="12">
        <f t="shared" si="29"/>
        <v>200</v>
      </c>
    </row>
    <row r="37" spans="1:31" ht="15" customHeight="1" x14ac:dyDescent="0.25">
      <c r="A37" s="16" t="s">
        <v>52</v>
      </c>
      <c r="B37" s="15"/>
      <c r="C37" s="17">
        <f>SUBTOTAL(9,C27:C36)</f>
        <v>0</v>
      </c>
      <c r="D37" s="18">
        <f t="shared" ref="D37:AC37" si="30">SUBTOTAL(9,D27:D36)</f>
        <v>0</v>
      </c>
      <c r="E37" s="18">
        <f t="shared" ref="E37" si="31">SUBTOTAL(9,E27:E36)</f>
        <v>0</v>
      </c>
      <c r="F37" s="17">
        <f t="shared" si="30"/>
        <v>4</v>
      </c>
      <c r="G37" s="18">
        <f t="shared" si="30"/>
        <v>31275</v>
      </c>
      <c r="H37" s="18">
        <f t="shared" ref="H37" si="32">SUBTOTAL(9,H27:H36)</f>
        <v>0</v>
      </c>
      <c r="I37" s="17">
        <f>SUBTOTAL(9,I27:I36)</f>
        <v>50</v>
      </c>
      <c r="J37" s="18">
        <f>SUBTOTAL(9,J27:J36)</f>
        <v>0</v>
      </c>
      <c r="K37" s="18">
        <f>SUBTOTAL(9,K27:K36)</f>
        <v>177.238418</v>
      </c>
      <c r="L37" s="17"/>
      <c r="M37" s="18">
        <f>SUBTOTAL(9,M27:M36)</f>
        <v>83.377727399999998</v>
      </c>
      <c r="N37" s="18">
        <f>SUBTOTAL(9,N27:N36)</f>
        <v>42.517158999999999</v>
      </c>
      <c r="O37" s="17">
        <f t="shared" si="30"/>
        <v>0</v>
      </c>
      <c r="P37" s="18">
        <f t="shared" si="30"/>
        <v>0</v>
      </c>
      <c r="Q37" s="18">
        <f t="shared" ref="Q37" si="33">SUBTOTAL(9,Q27:Q36)</f>
        <v>0</v>
      </c>
      <c r="R37" s="17">
        <f t="shared" si="30"/>
        <v>4</v>
      </c>
      <c r="S37" s="18">
        <f t="shared" si="30"/>
        <v>19744</v>
      </c>
      <c r="T37" s="18">
        <f t="shared" ref="T37" si="34">SUBTOTAL(9,T27:T36)</f>
        <v>4711.4936900000002</v>
      </c>
      <c r="U37" s="17">
        <f t="shared" si="30"/>
        <v>0</v>
      </c>
      <c r="V37" s="18">
        <f t="shared" si="30"/>
        <v>0</v>
      </c>
      <c r="W37" s="18">
        <f t="shared" ref="W37" si="35">SUBTOTAL(9,W27:W36)</f>
        <v>0</v>
      </c>
      <c r="X37" s="17">
        <f>SUBTOTAL(9,X27:X36)</f>
        <v>27</v>
      </c>
      <c r="Y37" s="18">
        <f>SUBTOTAL(9,Y27:Y36)</f>
        <v>0</v>
      </c>
      <c r="Z37" s="18">
        <f>SUBTOTAL(9,Z27:Z36)</f>
        <v>6083.5763790799992</v>
      </c>
      <c r="AA37" s="17">
        <f t="shared" si="30"/>
        <v>53</v>
      </c>
      <c r="AB37" s="18">
        <f t="shared" ref="AB37:AE37" si="36">SUBTOTAL(9,AB27:AB36)</f>
        <v>135.01153000000002</v>
      </c>
      <c r="AC37" s="18">
        <f t="shared" si="30"/>
        <v>135.01153000000002</v>
      </c>
      <c r="AD37" s="18">
        <f t="shared" si="36"/>
        <v>51237.389257400006</v>
      </c>
      <c r="AE37" s="18">
        <f t="shared" si="36"/>
        <v>11149.83717608</v>
      </c>
    </row>
    <row r="38" spans="1:31" ht="15.75" customHeight="1" x14ac:dyDescent="0.25">
      <c r="A38" t="s">
        <v>53</v>
      </c>
      <c r="B38" s="15" t="s">
        <v>54</v>
      </c>
      <c r="C38" s="11">
        <v>20</v>
      </c>
      <c r="D38" s="12">
        <f>VLOOKUP(B38,'[2]INVERS TOTAL CONVENIOS DEPT'!$A$3:$AK$40,4,FALSE)</f>
        <v>1332.4969816418984</v>
      </c>
      <c r="E38" s="12">
        <v>108</v>
      </c>
      <c r="F38" s="11">
        <v>6</v>
      </c>
      <c r="G38" s="13">
        <f>VLOOKUP($B38,'[2]INVERS TOTAL CONVENIOS DEPT'!$A$3:$AK$40,5,FALSE)</f>
        <v>23300</v>
      </c>
      <c r="H38" s="12">
        <v>907.71106229999998</v>
      </c>
      <c r="I38" s="11">
        <f>IFERROR((VLOOKUP($B38,'[3]MADR - FINAGRO CORPOICA'!$A$1:$H$65536,2,FALSE)+VLOOKUP($B38,'[3]MADR - FINAGRO CORPOICA'!$A$1:$H$65536,5,FALSE)),0)</f>
        <v>133</v>
      </c>
      <c r="J38" s="13"/>
      <c r="K38" s="13">
        <f>VLOOKUP($B38,'[2]INVERS TOTAL CONVENIOS DEPT'!$A$3:$AK$40,13,FALSE)</f>
        <v>267.12956500000001</v>
      </c>
      <c r="L38" s="11">
        <f>VLOOKUP(B38,'[3]FEDECAFETEROS-Dept'!$A$5:$F$28,2,FALSE)</f>
        <v>6331.99</v>
      </c>
      <c r="M38" s="14">
        <v>1202.9394</v>
      </c>
      <c r="N38" s="14">
        <f>VLOOKUP($B38,'[3]FEDECAFETEROS-Dept'!$A$5:$F$28,5,FALSE)/1000000</f>
        <v>451.09895</v>
      </c>
      <c r="O38" s="11">
        <v>21</v>
      </c>
      <c r="P38" s="13">
        <f>VLOOKUP($B38,'[2]INVERS TOTAL CONVENIOS DEPT'!$A$3:$AK$40,8,FALSE)</f>
        <v>3146</v>
      </c>
      <c r="Q38" s="13"/>
      <c r="R38" s="11">
        <f>VLOOKUP(B38,'[3]MAVDT-Ambiente'!$A$5:$H$40,3,FALSE)</f>
        <v>1</v>
      </c>
      <c r="S38" s="13">
        <f>VLOOKUP($B38,'[2]INVERS TOTAL CONVENIOS DEPT'!$A$3:$AK$40,9,FALSE)</f>
        <v>728</v>
      </c>
      <c r="T38" s="13">
        <f>VLOOKUP(B38,'[4]REPORTE AMBIENTE'!$B$7:$E$31,4,FALSE)/1000000</f>
        <v>291.19997100000001</v>
      </c>
      <c r="U38" s="11"/>
      <c r="V38" s="13">
        <f>VLOOKUP($B38,'[2]INVERS TOTAL CONVENIOS DEPT'!$A$3:$AK$40,11,FALSE)</f>
        <v>0</v>
      </c>
      <c r="W38" s="13"/>
      <c r="X38" s="11">
        <v>14</v>
      </c>
      <c r="Y38" s="13"/>
      <c r="Z38" s="13">
        <f>VLOOKUP($B38,'[2]INVERS TOTAL CONVENIOS DEPT'!$A$3:$AK$40,34,FALSE)</f>
        <v>1350.9574808</v>
      </c>
      <c r="AA38" s="11">
        <v>41</v>
      </c>
      <c r="AB38" s="13">
        <f>VLOOKUP($B38,'[2]INVERS TOTAL CONVENIOS DEPT'!$A$3:$AK$40,24,FALSE)</f>
        <v>257.15896359999999</v>
      </c>
      <c r="AC38" s="13">
        <f>VLOOKUP($B38,'[2]INVERS TOTAL CONVENIOS DEPT'!$A$3:$AK$40,24,FALSE)</f>
        <v>257.15896359999999</v>
      </c>
      <c r="AD38" s="12">
        <f t="shared" ref="AD38:AD41" si="37">+D38+G38+J38+M38+P38+S38+V38+Y38+AB38</f>
        <v>29966.595345241898</v>
      </c>
      <c r="AE38" s="12">
        <f t="shared" ref="AE38:AE41" si="38">+E38+H38+K38+N38+Q38+T38+W38+Z38+AC38</f>
        <v>3633.2559927000002</v>
      </c>
    </row>
    <row r="39" spans="1:31" ht="15" customHeight="1" x14ac:dyDescent="0.25">
      <c r="A39" t="s">
        <v>53</v>
      </c>
      <c r="B39" s="15" t="s">
        <v>55</v>
      </c>
      <c r="C39" s="11">
        <v>191</v>
      </c>
      <c r="D39" s="12">
        <f>VLOOKUP(B39,'[2]INVERS TOTAL CONVENIOS DEPT'!$A$3:$AK$40,4,FALSE)</f>
        <v>23317</v>
      </c>
      <c r="E39" s="12">
        <v>765</v>
      </c>
      <c r="F39" s="11"/>
      <c r="G39" s="13">
        <f>VLOOKUP($B39,'[2]INVERS TOTAL CONVENIOS DEPT'!$A$3:$AK$40,5,FALSE)</f>
        <v>0</v>
      </c>
      <c r="H39" s="12"/>
      <c r="I39" s="11">
        <f>IFERROR((VLOOKUP($B39,'[3]MADR - FINAGRO CORPOICA'!$A$1:$H$65536,2,FALSE)+VLOOKUP($B39,'[3]MADR - FINAGRO CORPOICA'!$A$1:$H$65536,5,FALSE)),0)</f>
        <v>56</v>
      </c>
      <c r="J39" s="13"/>
      <c r="K39" s="13">
        <f>VLOOKUP($B39,'[2]INVERS TOTAL CONVENIOS DEPT'!$A$3:$AK$40,13,FALSE)</f>
        <v>46.604061000000002</v>
      </c>
      <c r="L39" s="11">
        <f>VLOOKUP(B39,'[3]FEDECAFETEROS-Dept'!$A$5:$F$28,2,FALSE)</f>
        <v>0</v>
      </c>
      <c r="M39" s="14">
        <v>7.9797088799999987</v>
      </c>
      <c r="N39" s="14">
        <f>VLOOKUP($B39,'[3]FEDECAFETEROS-Dept'!$A$5:$F$28,5,FALSE)/1000000</f>
        <v>0</v>
      </c>
      <c r="O39" s="11">
        <v>16</v>
      </c>
      <c r="P39" s="13">
        <f>VLOOKUP($B39,'[2]INVERS TOTAL CONVENIOS DEPT'!$A$3:$AK$40,8,FALSE)</f>
        <v>3714.5368050000002</v>
      </c>
      <c r="Q39" s="13"/>
      <c r="R39" s="11">
        <f>VLOOKUP(B39,'[3]MAVDT-Ambiente'!$A$5:$H$40,3,FALSE)</f>
        <v>2</v>
      </c>
      <c r="S39" s="13">
        <f>VLOOKUP($B39,'[2]INVERS TOTAL CONVENIOS DEPT'!$A$3:$AK$40,9,FALSE)</f>
        <v>4165.7857299999996</v>
      </c>
      <c r="T39" s="13"/>
      <c r="U39" s="11"/>
      <c r="V39" s="13">
        <f>VLOOKUP($B39,'[2]INVERS TOTAL CONVENIOS DEPT'!$A$3:$AK$40,11,FALSE)</f>
        <v>0</v>
      </c>
      <c r="W39" s="13"/>
      <c r="X39" s="11">
        <v>7</v>
      </c>
      <c r="Y39" s="13"/>
      <c r="Z39" s="13">
        <f>VLOOKUP($B39,'[2]INVERS TOTAL CONVENIOS DEPT'!$A$3:$AK$40,34,FALSE)</f>
        <v>1451.3115876500001</v>
      </c>
      <c r="AA39" s="11">
        <v>21</v>
      </c>
      <c r="AB39" s="13">
        <f>VLOOKUP($B39,'[2]INVERS TOTAL CONVENIOS DEPT'!$A$3:$AK$40,24,FALSE)</f>
        <v>582.27174400000001</v>
      </c>
      <c r="AC39" s="13">
        <f>VLOOKUP($B39,'[2]INVERS TOTAL CONVENIOS DEPT'!$A$3:$AK$40,24,FALSE)</f>
        <v>582.27174400000001</v>
      </c>
      <c r="AD39" s="12">
        <f t="shared" si="37"/>
        <v>31787.573987880001</v>
      </c>
      <c r="AE39" s="12">
        <f t="shared" si="38"/>
        <v>2845.1873926500002</v>
      </c>
    </row>
    <row r="40" spans="1:31" ht="15.75" customHeight="1" x14ac:dyDescent="0.25">
      <c r="A40" t="s">
        <v>53</v>
      </c>
      <c r="B40" s="15" t="s">
        <v>56</v>
      </c>
      <c r="C40" s="11">
        <v>17</v>
      </c>
      <c r="D40" s="12">
        <f>VLOOKUP(B40,'[2]INVERS TOTAL CONVENIOS DEPT'!$A$3:$AK$40,4,FALSE)</f>
        <v>2384.212902623955</v>
      </c>
      <c r="E40" s="12">
        <v>104</v>
      </c>
      <c r="F40" s="11">
        <v>4</v>
      </c>
      <c r="G40" s="13">
        <f>VLOOKUP($B40,'[2]INVERS TOTAL CONVENIOS DEPT'!$A$3:$AK$40,5,FALSE)</f>
        <v>13300</v>
      </c>
      <c r="H40" s="12"/>
      <c r="I40" s="11">
        <f>IFERROR((VLOOKUP($B40,'[3]MADR - FINAGRO CORPOICA'!$A$1:$H$65536,2,FALSE)+VLOOKUP($B40,'[3]MADR - FINAGRO CORPOICA'!$A$1:$H$65536,5,FALSE)),0)</f>
        <v>366</v>
      </c>
      <c r="J40" s="13"/>
      <c r="K40" s="13">
        <f>VLOOKUP($B40,'[2]INVERS TOTAL CONVENIOS DEPT'!$A$3:$AK$40,13,FALSE)</f>
        <v>466.85828900000001</v>
      </c>
      <c r="L40" s="11">
        <f>VLOOKUP(B40,'[3]FEDECAFETEROS-Dept'!$A$5:$F$28,2,FALSE)</f>
        <v>4218.6900000000005</v>
      </c>
      <c r="M40" s="14">
        <v>686.05128750000029</v>
      </c>
      <c r="N40" s="14">
        <f>VLOOKUP($B40,'[3]FEDECAFETEROS-Dept'!$A$5:$F$28,5,FALSE)/1000000</f>
        <v>300.69298800000001</v>
      </c>
      <c r="O40" s="11">
        <v>11</v>
      </c>
      <c r="P40" s="13">
        <f>VLOOKUP($B40,'[2]INVERS TOTAL CONVENIOS DEPT'!$A$3:$AK$40,8,FALSE)</f>
        <v>6346.104754</v>
      </c>
      <c r="Q40" s="13"/>
      <c r="R40" s="11"/>
      <c r="S40" s="13">
        <f>VLOOKUP($B40,'[2]INVERS TOTAL CONVENIOS DEPT'!$A$3:$AK$40,9,FALSE)</f>
        <v>0</v>
      </c>
      <c r="T40" s="13"/>
      <c r="U40" s="11"/>
      <c r="V40" s="13">
        <f>VLOOKUP($B40,'[2]INVERS TOTAL CONVENIOS DEPT'!$A$3:$AK$40,11,FALSE)</f>
        <v>0</v>
      </c>
      <c r="W40" s="13"/>
      <c r="X40" s="11">
        <v>7</v>
      </c>
      <c r="Y40" s="13"/>
      <c r="Z40" s="13">
        <f>VLOOKUP($B40,'[2]INVERS TOTAL CONVENIOS DEPT'!$A$3:$AK$40,34,FALSE)</f>
        <v>947.54646000000002</v>
      </c>
      <c r="AA40" s="11">
        <v>43</v>
      </c>
      <c r="AB40" s="13">
        <f>VLOOKUP($B40,'[2]INVERS TOTAL CONVENIOS DEPT'!$A$3:$AK$40,24,FALSE)</f>
        <v>262.32637879999999</v>
      </c>
      <c r="AC40" s="13">
        <f>VLOOKUP($B40,'[2]INVERS TOTAL CONVENIOS DEPT'!$A$3:$AK$40,24,FALSE)</f>
        <v>262.32637879999999</v>
      </c>
      <c r="AD40" s="12">
        <f t="shared" si="37"/>
        <v>22978.695322923955</v>
      </c>
      <c r="AE40" s="12">
        <f t="shared" si="38"/>
        <v>2081.4241158</v>
      </c>
    </row>
    <row r="41" spans="1:31" ht="15.75" customHeight="1" x14ac:dyDescent="0.25">
      <c r="A41" t="s">
        <v>53</v>
      </c>
      <c r="B41" s="15" t="s">
        <v>57</v>
      </c>
      <c r="C41" s="11">
        <v>94</v>
      </c>
      <c r="D41" s="12">
        <f>VLOOKUP(B41,'[2]INVERS TOTAL CONVENIOS DEPT'!$A$3:$AK$40,4,FALSE)</f>
        <v>1730.2979073678932</v>
      </c>
      <c r="E41" s="12">
        <v>1499</v>
      </c>
      <c r="F41" s="11">
        <v>1</v>
      </c>
      <c r="G41" s="13">
        <f>VLOOKUP($B41,'[2]INVERS TOTAL CONVENIOS DEPT'!$A$3:$AK$40,5,FALSE)</f>
        <v>7200</v>
      </c>
      <c r="H41" s="12"/>
      <c r="I41" s="11">
        <f>IFERROR((VLOOKUP($B41,'[3]MADR - FINAGRO CORPOICA'!$A$1:$H$65536,2,FALSE)+VLOOKUP($B41,'[3]MADR - FINAGRO CORPOICA'!$A$1:$H$65536,5,FALSE)),0)</f>
        <v>541</v>
      </c>
      <c r="J41" s="13"/>
      <c r="K41" s="13">
        <f>VLOOKUP($B41,'[2]INVERS TOTAL CONVENIOS DEPT'!$A$3:$AK$40,13,FALSE)</f>
        <v>6530.3839459999999</v>
      </c>
      <c r="L41" s="11">
        <f>VLOOKUP(B41,'[3]FEDECAFETEROS-Dept'!$A$5:$F$28,2,FALSE)</f>
        <v>8456.01</v>
      </c>
      <c r="M41" s="14">
        <v>1427.4623906400002</v>
      </c>
      <c r="N41" s="14">
        <f>VLOOKUP($B41,'[3]FEDECAFETEROS-Dept'!$A$5:$F$28,5,FALSE)/1000000</f>
        <v>919.64302999999995</v>
      </c>
      <c r="O41" s="11">
        <v>43</v>
      </c>
      <c r="P41" s="13">
        <f>VLOOKUP($B41,'[2]INVERS TOTAL CONVENIOS DEPT'!$A$3:$AK$40,8,FALSE)</f>
        <v>6931.3687929999996</v>
      </c>
      <c r="Q41" s="13"/>
      <c r="R41" s="11">
        <f>VLOOKUP(B41,'[3]MAVDT-Ambiente'!$A$5:$H$40,3,FALSE)</f>
        <v>1</v>
      </c>
      <c r="S41" s="13">
        <f>VLOOKUP($B41,'[2]INVERS TOTAL CONVENIOS DEPT'!$A$3:$AK$40,9,FALSE)</f>
        <v>16277.6</v>
      </c>
      <c r="T41" s="13"/>
      <c r="U41" s="11"/>
      <c r="V41" s="13">
        <f>VLOOKUP($B41,'[2]INVERS TOTAL CONVENIOS DEPT'!$A$3:$AK$40,11,FALSE)</f>
        <v>0</v>
      </c>
      <c r="W41" s="13"/>
      <c r="X41" s="11">
        <v>26</v>
      </c>
      <c r="Y41" s="13"/>
      <c r="Z41" s="13">
        <f>VLOOKUP($B41,'[2]INVERS TOTAL CONVENIOS DEPT'!$A$3:$AK$40,34,FALSE)</f>
        <v>2316.8059988</v>
      </c>
      <c r="AA41" s="11">
        <v>42</v>
      </c>
      <c r="AB41" s="13">
        <f>VLOOKUP($B41,'[2]INVERS TOTAL CONVENIOS DEPT'!$A$3:$AK$40,24,FALSE)</f>
        <v>320.57465359999998</v>
      </c>
      <c r="AC41" s="13">
        <f>VLOOKUP($B41,'[2]INVERS TOTAL CONVENIOS DEPT'!$A$3:$AK$40,24,FALSE)</f>
        <v>320.57465359999998</v>
      </c>
      <c r="AD41" s="12">
        <f t="shared" si="37"/>
        <v>33887.303744607889</v>
      </c>
      <c r="AE41" s="12">
        <f t="shared" si="38"/>
        <v>11586.4076284</v>
      </c>
    </row>
    <row r="42" spans="1:31" ht="15.75" customHeight="1" thickBot="1" x14ac:dyDescent="0.3">
      <c r="A42" s="16" t="s">
        <v>58</v>
      </c>
      <c r="B42" s="23"/>
      <c r="C42" s="17">
        <f>SUBTOTAL(9,C38:C41)</f>
        <v>322</v>
      </c>
      <c r="D42" s="18">
        <f t="shared" ref="D42:AC42" si="39">SUBTOTAL(9,D38:D41)</f>
        <v>28764.00779163375</v>
      </c>
      <c r="E42" s="18">
        <f t="shared" ref="E42" si="40">SUBTOTAL(9,E38:E41)</f>
        <v>2476</v>
      </c>
      <c r="F42" s="17">
        <f t="shared" si="39"/>
        <v>11</v>
      </c>
      <c r="G42" s="18">
        <f t="shared" si="39"/>
        <v>43800</v>
      </c>
      <c r="H42" s="18">
        <f t="shared" ref="H42" si="41">SUBTOTAL(9,H38:H41)</f>
        <v>907.71106229999998</v>
      </c>
      <c r="I42" s="17">
        <f t="shared" ref="I42:N42" si="42">SUBTOTAL(9,I38:I41)</f>
        <v>1096</v>
      </c>
      <c r="J42" s="18">
        <f t="shared" si="42"/>
        <v>0</v>
      </c>
      <c r="K42" s="18">
        <f t="shared" si="42"/>
        <v>7310.9758609999999</v>
      </c>
      <c r="L42" s="17">
        <f t="shared" si="42"/>
        <v>19006.690000000002</v>
      </c>
      <c r="M42" s="18">
        <f t="shared" si="42"/>
        <v>3324.4327870200004</v>
      </c>
      <c r="N42" s="18">
        <f t="shared" si="42"/>
        <v>1671.434968</v>
      </c>
      <c r="O42" s="17">
        <f t="shared" si="39"/>
        <v>91</v>
      </c>
      <c r="P42" s="18">
        <f t="shared" si="39"/>
        <v>20138.010351999998</v>
      </c>
      <c r="Q42" s="18">
        <f t="shared" ref="Q42" si="43">SUBTOTAL(9,Q38:Q41)</f>
        <v>0</v>
      </c>
      <c r="R42" s="17">
        <f t="shared" si="39"/>
        <v>4</v>
      </c>
      <c r="S42" s="18">
        <f t="shared" si="39"/>
        <v>21171.385730000002</v>
      </c>
      <c r="T42" s="18">
        <f t="shared" ref="T42" si="44">SUBTOTAL(9,T38:T41)</f>
        <v>291.19997100000001</v>
      </c>
      <c r="U42" s="17">
        <f t="shared" si="39"/>
        <v>0</v>
      </c>
      <c r="V42" s="18">
        <f t="shared" si="39"/>
        <v>0</v>
      </c>
      <c r="W42" s="18">
        <f t="shared" ref="W42" si="45">SUBTOTAL(9,W38:W41)</f>
        <v>0</v>
      </c>
      <c r="X42" s="17">
        <f>SUBTOTAL(9,X38:X41)</f>
        <v>54</v>
      </c>
      <c r="Y42" s="18">
        <f>SUBTOTAL(9,Y38:Y41)</f>
        <v>0</v>
      </c>
      <c r="Z42" s="18">
        <f>SUBTOTAL(9,Z38:Z41)</f>
        <v>6066.6215272500003</v>
      </c>
      <c r="AA42" s="17">
        <f t="shared" si="39"/>
        <v>147</v>
      </c>
      <c r="AB42" s="18">
        <f t="shared" ref="AB42:AE42" si="46">SUBTOTAL(9,AB38:AB41)</f>
        <v>1422.3317399999999</v>
      </c>
      <c r="AC42" s="18">
        <f t="shared" si="39"/>
        <v>1422.3317399999999</v>
      </c>
      <c r="AD42" s="18">
        <f t="shared" si="46"/>
        <v>118620.16840065375</v>
      </c>
      <c r="AE42" s="18">
        <f t="shared" si="46"/>
        <v>20146.275129549998</v>
      </c>
    </row>
    <row r="43" spans="1:31" ht="18.75" thickBot="1" x14ac:dyDescent="0.3">
      <c r="B43" s="24" t="s">
        <v>59</v>
      </c>
      <c r="C43" s="25">
        <f t="shared" ref="C43:AC43" si="47">SUBTOTAL(9,C5:C41)</f>
        <v>2134</v>
      </c>
      <c r="D43" s="26">
        <f t="shared" si="47"/>
        <v>253246.59425538738</v>
      </c>
      <c r="E43" s="26">
        <f t="shared" ref="E43" si="48">SUBTOTAL(9,E5:E41)</f>
        <v>30000</v>
      </c>
      <c r="F43" s="25">
        <f t="shared" si="47"/>
        <v>72</v>
      </c>
      <c r="G43" s="26">
        <f t="shared" si="47"/>
        <v>354500</v>
      </c>
      <c r="H43" s="26">
        <f t="shared" si="47"/>
        <v>35461.906990089992</v>
      </c>
      <c r="I43" s="25">
        <f t="shared" ref="I43:N43" si="49">SUBTOTAL(9,I5:I41)</f>
        <v>7811</v>
      </c>
      <c r="J43" s="26">
        <f t="shared" si="49"/>
        <v>74200</v>
      </c>
      <c r="K43" s="26">
        <f t="shared" si="49"/>
        <v>36928.651718000001</v>
      </c>
      <c r="L43" s="25">
        <f t="shared" si="49"/>
        <v>110994.69000000002</v>
      </c>
      <c r="M43" s="26">
        <f t="shared" si="49"/>
        <v>18478.19674472</v>
      </c>
      <c r="N43" s="26">
        <f t="shared" si="49"/>
        <v>10901.658308000002</v>
      </c>
      <c r="O43" s="25">
        <f t="shared" si="47"/>
        <v>191</v>
      </c>
      <c r="P43" s="26">
        <f t="shared" si="47"/>
        <v>212354.20819400004</v>
      </c>
      <c r="Q43" s="26">
        <f t="shared" ref="Q43" si="50">SUBTOTAL(9,Q5:Q41)</f>
        <v>30000</v>
      </c>
      <c r="R43" s="25">
        <f t="shared" si="47"/>
        <v>68</v>
      </c>
      <c r="S43" s="26">
        <f t="shared" si="47"/>
        <v>277008.60648139426</v>
      </c>
      <c r="T43" s="26">
        <f t="shared" ref="T43" si="51">SUBTOTAL(9,T5:T41)</f>
        <v>62297.153850000002</v>
      </c>
      <c r="U43" s="25">
        <f t="shared" si="47"/>
        <v>1</v>
      </c>
      <c r="V43" s="26">
        <f t="shared" si="47"/>
        <v>2000</v>
      </c>
      <c r="W43" s="26">
        <f t="shared" si="47"/>
        <v>800</v>
      </c>
      <c r="X43" s="25">
        <f>SUBTOTAL(9,X5:X41)</f>
        <v>255</v>
      </c>
      <c r="Y43" s="26">
        <f>SUBTOTAL(9,Y5:Y41)</f>
        <v>71802</v>
      </c>
      <c r="Z43" s="26">
        <f>SUBTOTAL(9,Z5:Z41)</f>
        <v>50664.209957630002</v>
      </c>
      <c r="AA43" s="25">
        <f t="shared" si="47"/>
        <v>754</v>
      </c>
      <c r="AB43" s="26">
        <f t="shared" ref="AB43:AE43" si="52">SUBTOTAL(9,AB5:AB41)</f>
        <v>7373.5539389919986</v>
      </c>
      <c r="AC43" s="26">
        <f t="shared" si="47"/>
        <v>7373.5539389919986</v>
      </c>
      <c r="AD43" s="26">
        <f t="shared" si="52"/>
        <v>1270963.1596144936</v>
      </c>
      <c r="AE43" s="26">
        <f t="shared" si="52"/>
        <v>264427.13476271206</v>
      </c>
    </row>
  </sheetData>
  <autoFilter ref="A4:AC42"/>
  <mergeCells count="11">
    <mergeCell ref="R3:T3"/>
    <mergeCell ref="U3:W3"/>
    <mergeCell ref="X3:Z3"/>
    <mergeCell ref="AA3:AC3"/>
    <mergeCell ref="B1:AC1"/>
    <mergeCell ref="B2:AC2"/>
    <mergeCell ref="C3:E3"/>
    <mergeCell ref="F3:H3"/>
    <mergeCell ref="I3:K3"/>
    <mergeCell ref="L3:N3"/>
    <mergeCell ref="O3:Q3"/>
  </mergeCells>
  <printOptions horizontalCentered="1"/>
  <pageMargins left="0.19685039370078741" right="0.19685039370078741" top="0.31496062992125984" bottom="0.27559055118110237" header="0.31496062992125984" footer="0.31496062992125984"/>
  <pageSetup scale="2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REGIONALIZ CONV X Invers y proy</vt:lpstr>
      <vt:lpstr>'REGIONALIZ CONV X Invers y proy'!Área_de_impresión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Santiago Lopez M</dc:creator>
  <cp:lastModifiedBy>usuario</cp:lastModifiedBy>
  <dcterms:created xsi:type="dcterms:W3CDTF">2011-09-12T15:40:43Z</dcterms:created>
  <dcterms:modified xsi:type="dcterms:W3CDTF">2011-09-13T15:51:45Z</dcterms:modified>
</cp:coreProperties>
</file>